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1 de diciembre de 2023\"/>
    </mc:Choice>
  </mc:AlternateContent>
  <xr:revisionPtr revIDLastSave="0" documentId="13_ncr:1_{EB82AA4C-3E1C-4ACB-A77F-B5992CAF20E6}" xr6:coauthVersionLast="47" xr6:coauthVersionMax="47" xr10:uidLastSave="{00000000-0000-0000-0000-000000000000}"/>
  <bookViews>
    <workbookView xWindow="-120" yWindow="-120" windowWidth="29040" windowHeight="15840" tabRatio="891" firstSheet="80" activeTab="87"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90" l="1"/>
  <c r="J31" i="90"/>
  <c r="J14" i="90"/>
  <c r="J15" i="90"/>
  <c r="J16" i="90"/>
  <c r="J17" i="90"/>
  <c r="J18" i="90"/>
  <c r="J19" i="90"/>
  <c r="J20" i="90"/>
  <c r="J21" i="90"/>
  <c r="J22" i="90"/>
  <c r="J23" i="90"/>
  <c r="J24" i="90"/>
  <c r="J25" i="90"/>
  <c r="J26" i="90"/>
  <c r="J27" i="90"/>
  <c r="J28" i="90"/>
  <c r="J29" i="90"/>
  <c r="J30" i="90"/>
  <c r="J13" i="90"/>
  <c r="G33" i="90"/>
  <c r="G31" i="90"/>
  <c r="G14" i="90"/>
  <c r="G15" i="90"/>
  <c r="G16" i="90"/>
  <c r="G17" i="90"/>
  <c r="G18" i="90"/>
  <c r="G19" i="90"/>
  <c r="G20" i="90"/>
  <c r="G21" i="90"/>
  <c r="G22" i="90"/>
  <c r="G23" i="90"/>
  <c r="G24" i="90"/>
  <c r="G25" i="90"/>
  <c r="G26" i="90"/>
  <c r="G27" i="90"/>
  <c r="G28" i="90"/>
  <c r="G29" i="90"/>
  <c r="G30" i="90"/>
  <c r="G13" i="90"/>
  <c r="D33" i="90"/>
  <c r="D14" i="90"/>
  <c r="D15" i="90"/>
  <c r="D16" i="90"/>
  <c r="D17" i="90"/>
  <c r="D18" i="90"/>
  <c r="D19" i="90"/>
  <c r="D20" i="90"/>
  <c r="D21" i="90"/>
  <c r="D22" i="90"/>
  <c r="D23" i="90"/>
  <c r="D24" i="90"/>
  <c r="D25" i="90"/>
  <c r="D26" i="90"/>
  <c r="D27" i="90"/>
  <c r="D28" i="90"/>
  <c r="D29" i="90"/>
  <c r="D30" i="90"/>
  <c r="D31" i="90"/>
  <c r="D13" i="90"/>
  <c r="T26" i="164"/>
  <c r="AD44" i="167"/>
  <c r="AE44" i="167"/>
  <c r="AB44" i="166"/>
  <c r="AC44" i="166"/>
  <c r="AB44" i="165"/>
  <c r="AC44" i="165"/>
  <c r="AC43" i="166"/>
  <c r="AB43" i="165"/>
  <c r="AB43" i="166"/>
  <c r="AC43" i="165"/>
  <c r="AE43" i="167"/>
  <c r="AD43" i="167"/>
  <c r="S26" i="164" l="1"/>
  <c r="AB41" i="166"/>
  <c r="AB42" i="166"/>
  <c r="AE41" i="167"/>
  <c r="AC41" i="165"/>
  <c r="AC41" i="166"/>
  <c r="AB41" i="165"/>
  <c r="AB42" i="165"/>
  <c r="AD42" i="167"/>
  <c r="AC42" i="165"/>
  <c r="AD41" i="167"/>
  <c r="AC42" i="166"/>
  <c r="AE42" i="167"/>
  <c r="AD39" i="167"/>
  <c r="AC40" i="165"/>
  <c r="AB39" i="166"/>
  <c r="AB40" i="166"/>
  <c r="AC39" i="166"/>
  <c r="AD40" i="167"/>
  <c r="AC40" i="166"/>
  <c r="AE40" i="167"/>
  <c r="AB40" i="165"/>
  <c r="AE39" i="167"/>
  <c r="AB38" i="165"/>
  <c r="AC37" i="166"/>
  <c r="AB36" i="165"/>
  <c r="AB37" i="166"/>
  <c r="AD37" i="167"/>
  <c r="AE37" i="167"/>
  <c r="AC39" i="165"/>
  <c r="AC38" i="166"/>
  <c r="AB38" i="166"/>
  <c r="AB39" i="165"/>
  <c r="AC36" i="165"/>
  <c r="AE38" i="167"/>
  <c r="AC37" i="165"/>
  <c r="AD36" i="167"/>
  <c r="AB37" i="165"/>
  <c r="AD38" i="167"/>
  <c r="AE36" i="167"/>
  <c r="AB36" i="166"/>
  <c r="AC36" i="166"/>
  <c r="AC38" i="165"/>
  <c r="Q42" i="158" l="1"/>
  <c r="AD35" i="167"/>
  <c r="AC35" i="165"/>
  <c r="AC35" i="166"/>
  <c r="AB35" i="165"/>
  <c r="AB35" i="166"/>
  <c r="AE35" i="167"/>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F34" i="54"/>
  <c r="O34" i="54"/>
  <c r="K35" i="54"/>
  <c r="F35" i="54"/>
  <c r="J34" i="54"/>
  <c r="K34" i="54"/>
  <c r="O35" i="54"/>
  <c r="J35" i="54"/>
  <c r="P35" i="54"/>
  <c r="P34" i="54"/>
  <c r="F33" i="90" l="1"/>
  <c r="I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AB38" i="134"/>
  <c r="Z38" i="134"/>
  <c r="L38" i="134"/>
  <c r="G46" i="112"/>
  <c r="N35" i="48"/>
  <c r="Q37" i="134"/>
  <c r="N36" i="47"/>
  <c r="G45" i="110"/>
  <c r="N38" i="134"/>
  <c r="D36" i="47"/>
  <c r="N37" i="10"/>
  <c r="W37" i="10"/>
  <c r="Z37" i="134"/>
  <c r="G46" i="111"/>
  <c r="G45" i="112"/>
  <c r="L37" i="134"/>
  <c r="AB37" i="134"/>
  <c r="X38" i="134"/>
  <c r="U38" i="134"/>
  <c r="X37" i="134"/>
  <c r="Q38" i="134"/>
  <c r="S37" i="134"/>
  <c r="K37" i="10"/>
  <c r="G46" i="110"/>
  <c r="Q37" i="10"/>
  <c r="U37" i="134"/>
  <c r="D35" i="48"/>
  <c r="N37" i="134"/>
  <c r="D36" i="48"/>
  <c r="N38" i="10"/>
  <c r="S38" i="134"/>
  <c r="W38" i="10"/>
  <c r="Q38" i="10"/>
  <c r="D35" i="47"/>
  <c r="D36" i="49"/>
  <c r="G45" i="111"/>
  <c r="N36" i="48"/>
  <c r="N36" i="49"/>
  <c r="D35" i="49"/>
  <c r="N35" i="47"/>
  <c r="K38" i="10"/>
  <c r="N35" i="49"/>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B5" i="90" l="1"/>
  <c r="D27" i="94"/>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V13" i="101"/>
  <c r="S14" i="101"/>
  <c r="Y27" i="100"/>
  <c r="Y24" i="101"/>
  <c r="Y21" i="101"/>
  <c r="Y22" i="101"/>
  <c r="V15" i="101"/>
  <c r="V25" i="101"/>
  <c r="Y15" i="101"/>
  <c r="S19" i="101"/>
  <c r="Y26" i="100"/>
  <c r="Y25" i="101"/>
  <c r="Y17" i="4"/>
  <c r="V14" i="101"/>
  <c r="V15" i="4"/>
  <c r="V18" i="101"/>
  <c r="S11" i="101"/>
  <c r="S25" i="101"/>
  <c r="V24" i="101"/>
  <c r="V12" i="4"/>
  <c r="Y14" i="101"/>
  <c r="Y22" i="4"/>
  <c r="V26" i="100"/>
  <c r="V28" i="100"/>
  <c r="V14" i="100"/>
  <c r="S16" i="100"/>
  <c r="S22" i="101"/>
  <c r="S17" i="4"/>
  <c r="Y17" i="100"/>
  <c r="S24" i="101"/>
  <c r="S20" i="100"/>
  <c r="V22" i="101"/>
  <c r="Y11" i="100"/>
  <c r="Y27" i="101"/>
  <c r="Y26" i="101"/>
  <c r="S25" i="4"/>
  <c r="Y16" i="100"/>
  <c r="Y27" i="4"/>
  <c r="V23" i="100"/>
  <c r="Y16" i="4"/>
  <c r="S26" i="4"/>
  <c r="V23" i="4"/>
  <c r="Y18" i="4"/>
  <c r="V16" i="4"/>
  <c r="Y19" i="4"/>
  <c r="S27" i="101"/>
  <c r="V22" i="4"/>
  <c r="V27" i="4"/>
  <c r="Y28" i="4"/>
  <c r="S28" i="4"/>
  <c r="V19" i="101"/>
  <c r="Y14" i="4"/>
  <c r="V27" i="101"/>
  <c r="S11" i="100"/>
  <c r="Y15" i="4"/>
  <c r="S16" i="101"/>
  <c r="Y13" i="4"/>
  <c r="Y15" i="100"/>
  <c r="V11" i="101"/>
  <c r="Y19" i="101"/>
  <c r="Y21" i="100"/>
  <c r="Y12" i="101"/>
  <c r="Y23" i="4"/>
  <c r="S14" i="100"/>
  <c r="S25" i="100"/>
  <c r="V17" i="101"/>
  <c r="Y20" i="4"/>
  <c r="Y23" i="101"/>
  <c r="Y13" i="101"/>
  <c r="Y20" i="101"/>
  <c r="S17" i="101"/>
  <c r="Y18" i="101"/>
  <c r="Y11" i="4"/>
  <c r="V21" i="101"/>
  <c r="Y25" i="4"/>
  <c r="V17" i="100"/>
  <c r="S24" i="4"/>
  <c r="V12" i="100"/>
  <c r="V25" i="100"/>
  <c r="S20" i="4"/>
  <c r="S13" i="4"/>
  <c r="Y25" i="100"/>
  <c r="S21" i="101"/>
  <c r="S13" i="101"/>
  <c r="Y21" i="4"/>
  <c r="S13" i="100"/>
  <c r="V17" i="4"/>
  <c r="S17" i="100"/>
  <c r="Y11" i="101"/>
  <c r="V20" i="4"/>
  <c r="V11" i="4"/>
  <c r="S20" i="101"/>
  <c r="V25" i="4"/>
  <c r="S26" i="101"/>
  <c r="Y23" i="100"/>
  <c r="V26" i="101"/>
  <c r="V28" i="4"/>
  <c r="Y28" i="101"/>
  <c r="V27" i="100"/>
  <c r="S11" i="4"/>
  <c r="V12" i="101"/>
  <c r="V20" i="100"/>
  <c r="Y28" i="100"/>
  <c r="Y13" i="100"/>
  <c r="S22" i="4"/>
  <c r="S18" i="4"/>
  <c r="Y14" i="100"/>
  <c r="Y19" i="100"/>
  <c r="V11" i="100"/>
  <c r="V15" i="100"/>
  <c r="S15" i="100"/>
  <c r="Y12" i="4"/>
  <c r="S26" i="100"/>
  <c r="V28" i="101"/>
  <c r="V23" i="101"/>
  <c r="S21" i="4"/>
  <c r="S18" i="101"/>
  <c r="Y18" i="100"/>
  <c r="S27" i="4"/>
  <c r="V20" i="101"/>
  <c r="V24" i="100"/>
  <c r="S24" i="100"/>
  <c r="S23" i="101"/>
  <c r="V26" i="4"/>
  <c r="S15" i="4"/>
  <c r="Y26" i="4"/>
  <c r="V13" i="4"/>
  <c r="S22" i="100"/>
  <c r="V16" i="100"/>
  <c r="S23" i="4"/>
  <c r="S28" i="101"/>
  <c r="S16" i="4"/>
  <c r="Y24" i="100"/>
  <c r="V16" i="101"/>
  <c r="V14" i="4"/>
  <c r="S14" i="4"/>
  <c r="S23" i="100"/>
  <c r="S12" i="4"/>
  <c r="Y16" i="101"/>
  <c r="Y24" i="4"/>
  <c r="V24" i="4"/>
  <c r="S18" i="100"/>
  <c r="V19" i="100"/>
  <c r="V18" i="4"/>
  <c r="S19" i="100"/>
  <c r="S12" i="100"/>
  <c r="S12" i="101"/>
  <c r="S21" i="100"/>
  <c r="V22" i="100"/>
  <c r="V21" i="4"/>
  <c r="V18" i="100"/>
  <c r="Y20" i="100"/>
  <c r="V13" i="100"/>
  <c r="S27" i="100"/>
  <c r="Y17" i="101"/>
  <c r="S15" i="101"/>
  <c r="Y22" i="100"/>
  <c r="S28" i="100"/>
  <c r="V21" i="100"/>
  <c r="V19" i="4"/>
  <c r="S19" i="4"/>
  <c r="Y12" i="100"/>
  <c r="S31" i="146" l="1"/>
  <c r="J12" i="146"/>
  <c r="L31" i="146"/>
  <c r="E12" i="146"/>
  <c r="E21" i="146"/>
  <c r="J21" i="146"/>
  <c r="AC22" i="146"/>
  <c r="J24" i="146"/>
  <c r="E24" i="146"/>
  <c r="G24" i="146"/>
  <c r="G20" i="146"/>
  <c r="G14" i="146"/>
  <c r="E25" i="146"/>
  <c r="J25" i="146"/>
  <c r="J14" i="146"/>
  <c r="E14" i="146"/>
  <c r="G19" i="146"/>
  <c r="G29" i="146"/>
  <c r="E28" i="146"/>
  <c r="J28" i="146"/>
  <c r="G27" i="146"/>
  <c r="Z31" i="146"/>
  <c r="G16" i="146"/>
  <c r="G15" i="146"/>
  <c r="AC29" i="146"/>
  <c r="E13" i="146"/>
  <c r="J13" i="146"/>
  <c r="J19" i="146"/>
  <c r="E19" i="146"/>
  <c r="E20" i="146"/>
  <c r="J20" i="146"/>
  <c r="J18" i="146"/>
  <c r="E18" i="146"/>
  <c r="G13" i="146"/>
  <c r="H25" i="96"/>
  <c r="AC23" i="139"/>
  <c r="L31" i="144"/>
  <c r="E12" i="144"/>
  <c r="J12" i="144"/>
  <c r="J31" i="144" s="1"/>
  <c r="O31" i="144" s="1"/>
  <c r="J26" i="145"/>
  <c r="E26" i="145"/>
  <c r="L12" i="108"/>
  <c r="C13" i="111"/>
  <c r="P13" i="111" s="1"/>
  <c r="F24" i="96"/>
  <c r="V24" i="48"/>
  <c r="Y24" i="48" s="1"/>
  <c r="C25" i="112"/>
  <c r="P25" i="112" s="1"/>
  <c r="C25" i="51"/>
  <c r="K21" i="102"/>
  <c r="L21" i="102"/>
  <c r="S31" i="137"/>
  <c r="C29" i="107"/>
  <c r="C25" i="3"/>
  <c r="G22" i="142"/>
  <c r="J31" i="138"/>
  <c r="K31" i="138" s="1"/>
  <c r="V11" i="104"/>
  <c r="D27" i="136"/>
  <c r="E27" i="136" s="1"/>
  <c r="Q15" i="92"/>
  <c r="H13" i="94"/>
  <c r="C9" i="109"/>
  <c r="P9" i="109" s="1"/>
  <c r="O27" i="109"/>
  <c r="S31" i="142"/>
  <c r="D16" i="138"/>
  <c r="E16" i="138" s="1"/>
  <c r="S15" i="104"/>
  <c r="L15" i="96"/>
  <c r="H29" i="54"/>
  <c r="C20" i="53"/>
  <c r="J15" i="145"/>
  <c r="E15" i="145"/>
  <c r="H19" i="97"/>
  <c r="E29" i="142"/>
  <c r="J29" i="142"/>
  <c r="C13" i="112"/>
  <c r="P13" i="112" s="1"/>
  <c r="AC28" i="134"/>
  <c r="C19" i="109"/>
  <c r="P19" i="109" s="1"/>
  <c r="C22" i="112"/>
  <c r="P22" i="112" s="1"/>
  <c r="L19" i="94"/>
  <c r="J22" i="96"/>
  <c r="C31" i="36"/>
  <c r="C26" i="56"/>
  <c r="C16" i="53"/>
  <c r="C25" i="109"/>
  <c r="P25" i="109" s="1"/>
  <c r="C17" i="57"/>
  <c r="Z12" i="100"/>
  <c r="U31" i="143"/>
  <c r="C27" i="51"/>
  <c r="C13" i="57"/>
  <c r="AC13" i="134"/>
  <c r="C15" i="112"/>
  <c r="P15" i="112" s="1"/>
  <c r="C18" i="112"/>
  <c r="P18" i="112" s="1"/>
  <c r="C16" i="112"/>
  <c r="P16" i="112" s="1"/>
  <c r="C18" i="111"/>
  <c r="P18" i="111" s="1"/>
  <c r="F22" i="95"/>
  <c r="V22" i="47"/>
  <c r="Y22" i="47" s="1"/>
  <c r="C22" i="54"/>
  <c r="D14" i="136"/>
  <c r="E14" i="136" s="1"/>
  <c r="F21" i="97"/>
  <c r="V21" i="49"/>
  <c r="Y21" i="49" s="1"/>
  <c r="T19" i="4"/>
  <c r="P19" i="4"/>
  <c r="Q19" i="4" s="1"/>
  <c r="C17" i="109"/>
  <c r="P17" i="109" s="1"/>
  <c r="D12" i="134"/>
  <c r="S11" i="103"/>
  <c r="J31" i="134"/>
  <c r="C12" i="112"/>
  <c r="P12" i="112" s="1"/>
  <c r="G29" i="137"/>
  <c r="C20" i="112"/>
  <c r="P20" i="112" s="1"/>
  <c r="C13" i="110"/>
  <c r="P13" i="110" s="1"/>
  <c r="V12" i="47"/>
  <c r="Y12" i="47" s="1"/>
  <c r="F12" i="95"/>
  <c r="G15" i="144"/>
  <c r="P29" i="54"/>
  <c r="C11" i="109"/>
  <c r="C26" i="110"/>
  <c r="P26" i="110"/>
  <c r="AC15" i="134"/>
  <c r="F13" i="95"/>
  <c r="V13" i="47"/>
  <c r="Y13" i="47" s="1"/>
  <c r="J14" i="97"/>
  <c r="D28" i="155"/>
  <c r="D26" i="94"/>
  <c r="K14" i="152"/>
  <c r="K14" i="92"/>
  <c r="C12" i="56"/>
  <c r="I14" i="152"/>
  <c r="I14" i="92"/>
  <c r="H21" i="94"/>
  <c r="V19" i="47"/>
  <c r="Y19" i="47" s="1"/>
  <c r="F19" i="95"/>
  <c r="L17" i="94"/>
  <c r="J24" i="142"/>
  <c r="E24" i="142"/>
  <c r="E12" i="134"/>
  <c r="L31" i="134"/>
  <c r="V27" i="47"/>
  <c r="Y27" i="47" s="1"/>
  <c r="F27" i="95"/>
  <c r="AC17" i="79"/>
  <c r="AA17" i="79" s="1"/>
  <c r="E17" i="98"/>
  <c r="C24" i="51"/>
  <c r="J21" i="97"/>
  <c r="C19" i="56"/>
  <c r="W19" i="4"/>
  <c r="V14" i="103"/>
  <c r="W14" i="103" s="1"/>
  <c r="C18" i="57"/>
  <c r="V11" i="49"/>
  <c r="Y11" i="49" s="1"/>
  <c r="F11" i="97"/>
  <c r="AC17" i="134"/>
  <c r="J26" i="96"/>
  <c r="K14" i="102"/>
  <c r="L14" i="102"/>
  <c r="C13" i="52"/>
  <c r="W21" i="100"/>
  <c r="K16" i="43"/>
  <c r="L16" i="43"/>
  <c r="L27" i="96"/>
  <c r="G24" i="134"/>
  <c r="E27" i="143"/>
  <c r="J27" i="143"/>
  <c r="D27" i="143" s="1"/>
  <c r="H27" i="143" s="1"/>
  <c r="C20" i="50"/>
  <c r="L23" i="96"/>
  <c r="G25" i="146"/>
  <c r="G23" i="146"/>
  <c r="E17" i="146"/>
  <c r="J17" i="146"/>
  <c r="G21" i="146"/>
  <c r="J26" i="146"/>
  <c r="E26" i="146"/>
  <c r="AC26" i="146"/>
  <c r="L14" i="97"/>
  <c r="F29" i="51"/>
  <c r="C11" i="51"/>
  <c r="J23" i="96"/>
  <c r="P28" i="100"/>
  <c r="Q28" i="100" s="1"/>
  <c r="T28" i="100"/>
  <c r="J11" i="94"/>
  <c r="C15" i="111"/>
  <c r="P15" i="111" s="1"/>
  <c r="C16" i="110"/>
  <c r="C25" i="110"/>
  <c r="P25" i="110" s="1"/>
  <c r="Z22" i="100"/>
  <c r="H11" i="95"/>
  <c r="C14" i="52"/>
  <c r="F27" i="97"/>
  <c r="V27" i="49"/>
  <c r="Y27" i="49" s="1"/>
  <c r="D27" i="138"/>
  <c r="E27" i="138" s="1"/>
  <c r="S26" i="104"/>
  <c r="K27" i="43"/>
  <c r="L27" i="43"/>
  <c r="C9" i="110"/>
  <c r="P9" i="110" s="1"/>
  <c r="O27" i="110"/>
  <c r="C22" i="109"/>
  <c r="P22" i="109"/>
  <c r="C24" i="111"/>
  <c r="P24" i="111" s="1"/>
  <c r="G20" i="143"/>
  <c r="D14" i="134"/>
  <c r="S13" i="103"/>
  <c r="H21" i="96"/>
  <c r="L20" i="95"/>
  <c r="C27" i="45"/>
  <c r="P15" i="101"/>
  <c r="Q15" i="101" s="1"/>
  <c r="T15" i="101"/>
  <c r="H15" i="94"/>
  <c r="H30" i="49"/>
  <c r="J27" i="94"/>
  <c r="H12" i="97"/>
  <c r="C21" i="109"/>
  <c r="P21" i="109" s="1"/>
  <c r="V17" i="47"/>
  <c r="Y17" i="47" s="1"/>
  <c r="F17" i="95"/>
  <c r="Z17" i="101"/>
  <c r="C11" i="112"/>
  <c r="P11" i="112" s="1"/>
  <c r="C12" i="109"/>
  <c r="C24" i="110"/>
  <c r="P24" i="110" s="1"/>
  <c r="AC18" i="134"/>
  <c r="T27" i="100"/>
  <c r="P27" i="100"/>
  <c r="Q27" i="100" s="1"/>
  <c r="S19" i="152"/>
  <c r="S19" i="92"/>
  <c r="C16" i="50"/>
  <c r="J26" i="97"/>
  <c r="S24" i="104"/>
  <c r="T24" i="104" s="1"/>
  <c r="D25" i="138"/>
  <c r="E25" i="138" s="1"/>
  <c r="F23" i="97"/>
  <c r="V23" i="49"/>
  <c r="Y23" i="49" s="1"/>
  <c r="D20" i="96"/>
  <c r="C18" i="51"/>
  <c r="C14" i="112"/>
  <c r="P14" i="112" s="1"/>
  <c r="C23" i="45"/>
  <c r="G28" i="142"/>
  <c r="AC27" i="137"/>
  <c r="O27" i="112"/>
  <c r="C9" i="112"/>
  <c r="P9" i="112" s="1"/>
  <c r="J25" i="97"/>
  <c r="J20" i="94"/>
  <c r="C22" i="111"/>
  <c r="P22" i="111" s="1"/>
  <c r="C18" i="56"/>
  <c r="W13" i="100"/>
  <c r="H22" i="95"/>
  <c r="Z20" i="100"/>
  <c r="C19" i="110"/>
  <c r="C23" i="54"/>
  <c r="H12" i="95"/>
  <c r="C10" i="111"/>
  <c r="P10" i="111" s="1"/>
  <c r="C23" i="110"/>
  <c r="P23" i="110" s="1"/>
  <c r="C24" i="112"/>
  <c r="P24" i="112" s="1"/>
  <c r="C26" i="55"/>
  <c r="J13" i="96"/>
  <c r="D23" i="96"/>
  <c r="K15" i="36"/>
  <c r="J15" i="36"/>
  <c r="J24" i="94"/>
  <c r="C14" i="111"/>
  <c r="P14" i="111" s="1"/>
  <c r="C20" i="110"/>
  <c r="C27" i="55"/>
  <c r="W18" i="100"/>
  <c r="J12" i="97"/>
  <c r="V15" i="103"/>
  <c r="W15" i="103" s="1"/>
  <c r="C23" i="57"/>
  <c r="J23" i="95"/>
  <c r="G21" i="134"/>
  <c r="W21" i="4"/>
  <c r="Y21" i="104"/>
  <c r="Z21" i="104" s="1"/>
  <c r="N22" i="138"/>
  <c r="D21" i="97"/>
  <c r="J20" i="97"/>
  <c r="J13" i="141"/>
  <c r="J13" i="108"/>
  <c r="J27" i="108"/>
  <c r="J27" i="141"/>
  <c r="L17" i="96"/>
  <c r="J12" i="96"/>
  <c r="J27" i="96"/>
  <c r="AC13" i="142"/>
  <c r="N28" i="138"/>
  <c r="Y27" i="104"/>
  <c r="Z27" i="104" s="1"/>
  <c r="S18" i="152"/>
  <c r="S18" i="92"/>
  <c r="AC25" i="137"/>
  <c r="V21" i="47"/>
  <c r="Y21" i="47" s="1"/>
  <c r="F21" i="95"/>
  <c r="J18" i="96"/>
  <c r="N21" i="140"/>
  <c r="Y20" i="105"/>
  <c r="Z20" i="105" s="1"/>
  <c r="L14" i="96"/>
  <c r="L22" i="97"/>
  <c r="R30" i="48"/>
  <c r="J10" i="96"/>
  <c r="F29" i="50"/>
  <c r="C11" i="50"/>
  <c r="C28" i="53"/>
  <c r="W22" i="100"/>
  <c r="L11" i="97"/>
  <c r="H21" i="97"/>
  <c r="L19" i="95"/>
  <c r="D24" i="139"/>
  <c r="C15" i="51"/>
  <c r="D18" i="137"/>
  <c r="Y16" i="104"/>
  <c r="Z16" i="104" s="1"/>
  <c r="N17" i="138"/>
  <c r="L14" i="94"/>
  <c r="D16" i="97"/>
  <c r="V25" i="103"/>
  <c r="W25" i="103" s="1"/>
  <c r="E15" i="144"/>
  <c r="J15" i="144"/>
  <c r="C23" i="53"/>
  <c r="J29" i="144"/>
  <c r="E29" i="144"/>
  <c r="C11" i="57"/>
  <c r="F29" i="57"/>
  <c r="V19" i="103"/>
  <c r="W19" i="103" s="1"/>
  <c r="D22" i="137"/>
  <c r="G18" i="146"/>
  <c r="G28" i="146"/>
  <c r="J15" i="146"/>
  <c r="E15" i="146"/>
  <c r="AC18" i="146"/>
  <c r="G22" i="146"/>
  <c r="J27" i="146"/>
  <c r="E27" i="146"/>
  <c r="U31" i="146"/>
  <c r="AB31" i="146"/>
  <c r="AC12" i="146"/>
  <c r="G17" i="146"/>
  <c r="E23" i="146"/>
  <c r="J23" i="146"/>
  <c r="G26" i="146"/>
  <c r="J22" i="146"/>
  <c r="E22" i="146"/>
  <c r="E16" i="146"/>
  <c r="J16" i="146"/>
  <c r="AC17" i="146"/>
  <c r="T21" i="100"/>
  <c r="P21" i="100"/>
  <c r="Q21" i="100" s="1"/>
  <c r="U31" i="144"/>
  <c r="G31" i="144" s="1"/>
  <c r="J31" i="139"/>
  <c r="D12" i="139"/>
  <c r="C19" i="107"/>
  <c r="C15" i="3"/>
  <c r="L25" i="96"/>
  <c r="C14" i="55"/>
  <c r="C16" i="109"/>
  <c r="V19" i="48"/>
  <c r="Y19" i="48" s="1"/>
  <c r="F19" i="96"/>
  <c r="E22" i="45"/>
  <c r="J17" i="141"/>
  <c r="J17" i="108"/>
  <c r="L26" i="102"/>
  <c r="K26" i="102"/>
  <c r="C14" i="110"/>
  <c r="P14" i="110" s="1"/>
  <c r="H14" i="96"/>
  <c r="C12" i="51"/>
  <c r="S20" i="103"/>
  <c r="D21" i="134"/>
  <c r="C17" i="111"/>
  <c r="P17" i="111" s="1"/>
  <c r="C23" i="111"/>
  <c r="J12" i="141"/>
  <c r="J12" i="108"/>
  <c r="AC23" i="134"/>
  <c r="K28" i="43"/>
  <c r="L28" i="43"/>
  <c r="C12" i="111"/>
  <c r="P12" i="111"/>
  <c r="I13" i="152"/>
  <c r="I13" i="92"/>
  <c r="C10" i="112"/>
  <c r="C26" i="112"/>
  <c r="P26" i="112" s="1"/>
  <c r="N30" i="34"/>
  <c r="C14" i="109"/>
  <c r="P14" i="109" s="1"/>
  <c r="C19" i="112"/>
  <c r="C23" i="109"/>
  <c r="P23" i="109"/>
  <c r="C22" i="110"/>
  <c r="F11" i="96"/>
  <c r="V11" i="48"/>
  <c r="Y11" i="48" s="1"/>
  <c r="F15" i="108"/>
  <c r="F15" i="141"/>
  <c r="T15" i="10"/>
  <c r="U15" i="10" s="1"/>
  <c r="F11" i="141"/>
  <c r="F11" i="108"/>
  <c r="T11" i="10"/>
  <c r="T12" i="101"/>
  <c r="P12" i="101"/>
  <c r="Q12" i="101" s="1"/>
  <c r="D23" i="138"/>
  <c r="E23" i="138" s="1"/>
  <c r="S22" i="104"/>
  <c r="V14" i="47"/>
  <c r="Y14" i="47" s="1"/>
  <c r="F14" i="95"/>
  <c r="L13" i="102"/>
  <c r="K13" i="102"/>
  <c r="C19" i="111"/>
  <c r="P19" i="111" s="1"/>
  <c r="J25" i="142"/>
  <c r="E25" i="142"/>
  <c r="D24" i="136"/>
  <c r="E24" i="136" s="1"/>
  <c r="V20" i="104"/>
  <c r="W20" i="104" s="1"/>
  <c r="F15" i="96"/>
  <c r="V15" i="48"/>
  <c r="Y15" i="48" s="1"/>
  <c r="D21" i="138"/>
  <c r="E21" i="138" s="1"/>
  <c r="S20" i="104"/>
  <c r="E27" i="137"/>
  <c r="L16" i="96"/>
  <c r="C23" i="112"/>
  <c r="P23" i="112" s="1"/>
  <c r="G23" i="143"/>
  <c r="H23" i="143" s="1"/>
  <c r="V28" i="104"/>
  <c r="W28" i="104" s="1"/>
  <c r="Q19" i="92"/>
  <c r="Q19" i="152"/>
  <c r="C12" i="110"/>
  <c r="P12" i="110" s="1"/>
  <c r="AC22" i="134"/>
  <c r="C24" i="109"/>
  <c r="P24" i="109" s="1"/>
  <c r="C17" i="112"/>
  <c r="P17" i="112" s="1"/>
  <c r="C20" i="109"/>
  <c r="P20" i="109" s="1"/>
  <c r="C21" i="110"/>
  <c r="P21" i="110" s="1"/>
  <c r="J14" i="142"/>
  <c r="E14" i="142"/>
  <c r="E26" i="134"/>
  <c r="G29" i="142"/>
  <c r="T12" i="100"/>
  <c r="P12" i="100"/>
  <c r="Q12" i="100" s="1"/>
  <c r="C25" i="111"/>
  <c r="P25" i="111" s="1"/>
  <c r="H26" i="95"/>
  <c r="K29" i="57"/>
  <c r="G24" i="147"/>
  <c r="C14" i="53"/>
  <c r="C26" i="84"/>
  <c r="I26" i="84" s="1"/>
  <c r="J23" i="94"/>
  <c r="E29" i="147"/>
  <c r="J29" i="147"/>
  <c r="L25" i="94"/>
  <c r="Y27" i="103"/>
  <c r="Z27" i="103" s="1"/>
  <c r="L11" i="95"/>
  <c r="L24" i="96"/>
  <c r="H23" i="94"/>
  <c r="C13" i="53"/>
  <c r="C19" i="53"/>
  <c r="J30" i="34"/>
  <c r="C23" i="50"/>
  <c r="G14" i="92"/>
  <c r="G14" i="152"/>
  <c r="C15" i="54"/>
  <c r="J22" i="95"/>
  <c r="C24" i="57"/>
  <c r="J21" i="95"/>
  <c r="E26" i="137"/>
  <c r="H18" i="97"/>
  <c r="J23" i="97"/>
  <c r="E21" i="148"/>
  <c r="J21" i="148"/>
  <c r="S31" i="134"/>
  <c r="L11" i="94"/>
  <c r="N29" i="138"/>
  <c r="Y28" i="104"/>
  <c r="Z28" i="104" s="1"/>
  <c r="P19" i="100"/>
  <c r="Q19" i="100" s="1"/>
  <c r="T19" i="100"/>
  <c r="C26" i="54"/>
  <c r="N15" i="79"/>
  <c r="K12" i="98"/>
  <c r="I20" i="92"/>
  <c r="C25" i="53"/>
  <c r="E14" i="134"/>
  <c r="F14" i="134" s="1"/>
  <c r="J21" i="108"/>
  <c r="J21" i="141"/>
  <c r="K18" i="102"/>
  <c r="L18" i="102"/>
  <c r="J17" i="95"/>
  <c r="D17" i="134"/>
  <c r="S16" i="103"/>
  <c r="V26" i="103"/>
  <c r="W26" i="103" s="1"/>
  <c r="C22" i="57"/>
  <c r="L13" i="108"/>
  <c r="F26" i="94"/>
  <c r="V26" i="34"/>
  <c r="Y26" i="34" s="1"/>
  <c r="H16" i="96"/>
  <c r="AC13" i="146"/>
  <c r="AC20" i="146"/>
  <c r="N31" i="146"/>
  <c r="G12" i="146"/>
  <c r="AC21" i="146"/>
  <c r="J29" i="146"/>
  <c r="E29" i="146"/>
  <c r="W18" i="4"/>
  <c r="H14" i="94"/>
  <c r="G18" i="98"/>
  <c r="C19" i="51"/>
  <c r="C10" i="110"/>
  <c r="P10" i="110" s="1"/>
  <c r="E21" i="137"/>
  <c r="E23" i="142"/>
  <c r="J23" i="142"/>
  <c r="J26" i="143"/>
  <c r="E26" i="143"/>
  <c r="S31" i="139"/>
  <c r="L17" i="97"/>
  <c r="G20" i="92"/>
  <c r="S16" i="105"/>
  <c r="D17" i="140"/>
  <c r="C17" i="110"/>
  <c r="P17" i="110" s="1"/>
  <c r="C21" i="111"/>
  <c r="P21" i="111" s="1"/>
  <c r="D13" i="137"/>
  <c r="E24" i="144"/>
  <c r="J24" i="144"/>
  <c r="H18" i="96"/>
  <c r="C26" i="57"/>
  <c r="C24" i="50"/>
  <c r="W19" i="100"/>
  <c r="C15" i="56"/>
  <c r="C15" i="109"/>
  <c r="P15" i="109"/>
  <c r="C13" i="109"/>
  <c r="P13" i="109"/>
  <c r="C20" i="111"/>
  <c r="P20" i="111" s="1"/>
  <c r="C18" i="110"/>
  <c r="P18" i="110" s="1"/>
  <c r="K29" i="56"/>
  <c r="Z31" i="137"/>
  <c r="C19" i="52"/>
  <c r="N19" i="138"/>
  <c r="Y18" i="104"/>
  <c r="Z18" i="104" s="1"/>
  <c r="P18" i="100"/>
  <c r="Q18" i="100" s="1"/>
  <c r="T18" i="100"/>
  <c r="W24" i="4"/>
  <c r="C24" i="54"/>
  <c r="C21" i="50"/>
  <c r="Z24" i="4"/>
  <c r="D25" i="137"/>
  <c r="N25" i="136"/>
  <c r="C15" i="57"/>
  <c r="C17" i="107"/>
  <c r="C13" i="3"/>
  <c r="C26" i="109"/>
  <c r="P26" i="109" s="1"/>
  <c r="O27" i="111"/>
  <c r="C9" i="111"/>
  <c r="P9" i="111" s="1"/>
  <c r="C11" i="110"/>
  <c r="P11" i="110" s="1"/>
  <c r="C19" i="57"/>
  <c r="K29" i="52"/>
  <c r="Z16" i="101"/>
  <c r="V13" i="104"/>
  <c r="W13" i="104" s="1"/>
  <c r="C18" i="109"/>
  <c r="P18" i="109" s="1"/>
  <c r="C11" i="111"/>
  <c r="P11" i="111" s="1"/>
  <c r="C10" i="109"/>
  <c r="P10" i="109" s="1"/>
  <c r="C15" i="110"/>
  <c r="C16" i="111"/>
  <c r="P16" i="111" s="1"/>
  <c r="C20" i="51"/>
  <c r="J18" i="144"/>
  <c r="E18" i="144"/>
  <c r="H25" i="95"/>
  <c r="L20" i="97"/>
  <c r="D17" i="95"/>
  <c r="C21" i="112"/>
  <c r="H25" i="97"/>
  <c r="C26" i="111"/>
  <c r="K13" i="92"/>
  <c r="K13" i="152"/>
  <c r="G21" i="148"/>
  <c r="C17" i="56"/>
  <c r="H19" i="94"/>
  <c r="I18" i="92"/>
  <c r="I18" i="152"/>
  <c r="I21" i="152" s="1"/>
  <c r="X19" i="152" s="1"/>
  <c r="K15" i="102"/>
  <c r="L15" i="102"/>
  <c r="C22" i="50"/>
  <c r="J24" i="97"/>
  <c r="J17" i="143"/>
  <c r="D17" i="143" s="1"/>
  <c r="H17" i="143" s="1"/>
  <c r="E17" i="143"/>
  <c r="D28" i="139"/>
  <c r="H26" i="94"/>
  <c r="V27" i="104"/>
  <c r="W27" i="104" s="1"/>
  <c r="J19" i="36"/>
  <c r="K19" i="36"/>
  <c r="E15" i="147"/>
  <c r="J15" i="147"/>
  <c r="G15" i="143"/>
  <c r="D27" i="134"/>
  <c r="S26" i="103"/>
  <c r="L30" i="48"/>
  <c r="T12" i="4"/>
  <c r="P12" i="4"/>
  <c r="Q12" i="4" s="1"/>
  <c r="P30" i="34"/>
  <c r="H10" i="94"/>
  <c r="G29" i="134"/>
  <c r="G22" i="139"/>
  <c r="C24" i="53"/>
  <c r="T23" i="100"/>
  <c r="P23" i="100"/>
  <c r="Q23" i="100" s="1"/>
  <c r="L13" i="43"/>
  <c r="K13" i="43"/>
  <c r="J17" i="97"/>
  <c r="F27" i="94"/>
  <c r="V27" i="34"/>
  <c r="C19" i="55"/>
  <c r="S13" i="92"/>
  <c r="S16" i="92" s="1"/>
  <c r="AC12" i="92" s="1"/>
  <c r="S13" i="152"/>
  <c r="H18" i="95"/>
  <c r="G13" i="92"/>
  <c r="G16" i="92" s="1"/>
  <c r="G13" i="152"/>
  <c r="L26" i="43"/>
  <c r="K26" i="43"/>
  <c r="C28" i="56"/>
  <c r="C24" i="52"/>
  <c r="L25" i="95"/>
  <c r="E29" i="134"/>
  <c r="H12" i="141"/>
  <c r="H12" i="108"/>
  <c r="AC25" i="134"/>
  <c r="G23" i="142"/>
  <c r="F21" i="94"/>
  <c r="V21" i="34"/>
  <c r="Y21" i="34" s="1"/>
  <c r="G22" i="134"/>
  <c r="C12" i="50"/>
  <c r="H24" i="96"/>
  <c r="G20" i="134"/>
  <c r="C14" i="45"/>
  <c r="J26" i="147"/>
  <c r="E26" i="147"/>
  <c r="E22" i="134"/>
  <c r="C23" i="52"/>
  <c r="G14" i="143"/>
  <c r="S28" i="103"/>
  <c r="D29" i="134"/>
  <c r="D26" i="136"/>
  <c r="E26" i="136" s="1"/>
  <c r="T20" i="10"/>
  <c r="F20" i="108"/>
  <c r="F20" i="141"/>
  <c r="O15" i="92"/>
  <c r="Z31" i="142"/>
  <c r="E14" i="147"/>
  <c r="J14" i="147"/>
  <c r="Y22" i="103"/>
  <c r="Z22" i="103" s="1"/>
  <c r="G28" i="143"/>
  <c r="H27" i="97"/>
  <c r="V26" i="105"/>
  <c r="W26" i="105" s="1"/>
  <c r="J16" i="97"/>
  <c r="J25" i="94"/>
  <c r="D15" i="140"/>
  <c r="S14" i="105"/>
  <c r="AB31" i="142"/>
  <c r="AC12" i="142"/>
  <c r="W21" i="68"/>
  <c r="Q17" i="92"/>
  <c r="Q17" i="152"/>
  <c r="Q21" i="152" s="1"/>
  <c r="AB17" i="152" s="1"/>
  <c r="AC27" i="134"/>
  <c r="C25" i="55"/>
  <c r="G19" i="143"/>
  <c r="L23" i="43"/>
  <c r="K23" i="43"/>
  <c r="F15" i="94"/>
  <c r="V15" i="34"/>
  <c r="Y15" i="34" s="1"/>
  <c r="H20" i="97"/>
  <c r="P29" i="51"/>
  <c r="Y26" i="103"/>
  <c r="Z26" i="103" s="1"/>
  <c r="T14" i="4"/>
  <c r="P14" i="4"/>
  <c r="Q14" i="4" s="1"/>
  <c r="AC22" i="137"/>
  <c r="C26" i="51"/>
  <c r="G29" i="148"/>
  <c r="W14" i="4"/>
  <c r="K29" i="54"/>
  <c r="AC21" i="142"/>
  <c r="C16" i="56"/>
  <c r="AC21" i="137"/>
  <c r="L19" i="96"/>
  <c r="J19" i="95"/>
  <c r="C13" i="51"/>
  <c r="D15" i="136"/>
  <c r="E15" i="136" s="1"/>
  <c r="J12" i="94"/>
  <c r="N14" i="136"/>
  <c r="D28" i="137"/>
  <c r="G23" i="144"/>
  <c r="J16" i="95"/>
  <c r="D24" i="137"/>
  <c r="E25" i="144"/>
  <c r="J25" i="144"/>
  <c r="D25" i="144" s="1"/>
  <c r="K25" i="144" s="1"/>
  <c r="L10" i="96"/>
  <c r="T30" i="48"/>
  <c r="D28" i="134"/>
  <c r="S27" i="103"/>
  <c r="T15" i="125"/>
  <c r="L19" i="125" s="1"/>
  <c r="J12" i="95"/>
  <c r="AC16" i="145"/>
  <c r="W16" i="101"/>
  <c r="P29" i="57"/>
  <c r="G20" i="139"/>
  <c r="H23" i="95"/>
  <c r="C25" i="50"/>
  <c r="V15" i="49"/>
  <c r="Y15" i="49" s="1"/>
  <c r="F15" i="97"/>
  <c r="G18" i="134"/>
  <c r="L26" i="94"/>
  <c r="U26" i="34"/>
  <c r="Z24" i="100"/>
  <c r="L23" i="97"/>
  <c r="G17" i="145"/>
  <c r="C24" i="56"/>
  <c r="J16" i="96"/>
  <c r="H26" i="96"/>
  <c r="E17" i="134"/>
  <c r="C21" i="45"/>
  <c r="H25" i="141"/>
  <c r="H25" i="108"/>
  <c r="E13" i="139"/>
  <c r="L13" i="96"/>
  <c r="P29" i="53"/>
  <c r="C23" i="51"/>
  <c r="C28" i="54"/>
  <c r="V11" i="105"/>
  <c r="J31" i="140"/>
  <c r="K31" i="140" s="1"/>
  <c r="V22" i="34"/>
  <c r="F22" i="94"/>
  <c r="E14" i="137"/>
  <c r="S15" i="103"/>
  <c r="D16" i="134"/>
  <c r="T16" i="4"/>
  <c r="P16" i="4"/>
  <c r="Q16" i="4" s="1"/>
  <c r="T22" i="10"/>
  <c r="U22" i="10" s="1"/>
  <c r="F22" i="108"/>
  <c r="F22" i="141"/>
  <c r="Q31" i="134"/>
  <c r="V11" i="103"/>
  <c r="T28" i="101"/>
  <c r="P28" i="101"/>
  <c r="Q28" i="101" s="1"/>
  <c r="J13" i="94"/>
  <c r="J11" i="141"/>
  <c r="J11" i="108"/>
  <c r="V20" i="105"/>
  <c r="W20" i="105" s="1"/>
  <c r="E12" i="137"/>
  <c r="L31" i="137"/>
  <c r="C13" i="56"/>
  <c r="T23" i="4"/>
  <c r="P23" i="4"/>
  <c r="Q23" i="4" s="1"/>
  <c r="O17" i="92"/>
  <c r="O21" i="92" s="1"/>
  <c r="T21" i="68"/>
  <c r="O17" i="152"/>
  <c r="D16" i="136"/>
  <c r="E16" i="136" s="1"/>
  <c r="Z31" i="148"/>
  <c r="C17" i="50"/>
  <c r="L22" i="94"/>
  <c r="Y25" i="104"/>
  <c r="Z25" i="104" s="1"/>
  <c r="N26" i="138"/>
  <c r="G20" i="145"/>
  <c r="E25" i="143"/>
  <c r="J25" i="143"/>
  <c r="H17" i="108"/>
  <c r="H17" i="141"/>
  <c r="F21" i="96"/>
  <c r="V21" i="48"/>
  <c r="Y21" i="48" s="1"/>
  <c r="C11" i="56"/>
  <c r="F29" i="56"/>
  <c r="S15" i="92"/>
  <c r="I19" i="92"/>
  <c r="X19" i="92" s="1"/>
  <c r="I19" i="152"/>
  <c r="L31" i="139"/>
  <c r="E12" i="139"/>
  <c r="F12" i="139" s="1"/>
  <c r="AC15" i="137"/>
  <c r="W16" i="100"/>
  <c r="S17" i="98"/>
  <c r="G27" i="145"/>
  <c r="V24" i="49"/>
  <c r="Y24" i="49" s="1"/>
  <c r="F24" i="97"/>
  <c r="D23" i="137"/>
  <c r="C24" i="3"/>
  <c r="C28" i="107"/>
  <c r="E26" i="142"/>
  <c r="J26" i="142"/>
  <c r="G19" i="144"/>
  <c r="AC21" i="134"/>
  <c r="G21" i="143"/>
  <c r="T30" i="49"/>
  <c r="L10" i="97"/>
  <c r="G29" i="144"/>
  <c r="K14" i="43"/>
  <c r="L14" i="43"/>
  <c r="K30" i="45"/>
  <c r="C12" i="45"/>
  <c r="H31" i="84"/>
  <c r="G14" i="107"/>
  <c r="E20" i="147"/>
  <c r="J20" i="147"/>
  <c r="C20" i="45"/>
  <c r="G25" i="142"/>
  <c r="E16" i="45"/>
  <c r="AC19" i="137"/>
  <c r="C17" i="45"/>
  <c r="D23" i="139"/>
  <c r="C17" i="51"/>
  <c r="L16" i="97"/>
  <c r="C14" i="51"/>
  <c r="H11" i="96"/>
  <c r="C15" i="50"/>
  <c r="M31" i="136"/>
  <c r="N31" i="136" s="1"/>
  <c r="N12" i="136"/>
  <c r="T22" i="100"/>
  <c r="P22" i="100"/>
  <c r="Q22" i="100" s="1"/>
  <c r="L23" i="94"/>
  <c r="F10" i="97"/>
  <c r="F30" i="49"/>
  <c r="V10" i="49"/>
  <c r="L19" i="102"/>
  <c r="K19" i="102"/>
  <c r="H15" i="141"/>
  <c r="H15" i="108"/>
  <c r="D11" i="95"/>
  <c r="H13" i="141"/>
  <c r="H13" i="108"/>
  <c r="I18" i="98"/>
  <c r="W13" i="4"/>
  <c r="J16" i="94"/>
  <c r="J27" i="142"/>
  <c r="E27" i="142"/>
  <c r="K20" i="102"/>
  <c r="L20" i="102"/>
  <c r="H26" i="97"/>
  <c r="C22" i="53"/>
  <c r="L27" i="94"/>
  <c r="U27" i="34"/>
  <c r="G27" i="143"/>
  <c r="C23" i="107"/>
  <c r="C19" i="3"/>
  <c r="G14" i="145"/>
  <c r="J15" i="96"/>
  <c r="Z26" i="4"/>
  <c r="E14" i="145"/>
  <c r="J14" i="145"/>
  <c r="J11" i="96"/>
  <c r="K22" i="102"/>
  <c r="L22" i="102"/>
  <c r="N13" i="136"/>
  <c r="J29" i="102"/>
  <c r="K10" i="102"/>
  <c r="L10" i="102"/>
  <c r="G29" i="147"/>
  <c r="E13" i="98"/>
  <c r="AC13" i="79"/>
  <c r="AA13" i="79" s="1"/>
  <c r="H13" i="96"/>
  <c r="F25" i="97"/>
  <c r="V25" i="49"/>
  <c r="Y25" i="49" s="1"/>
  <c r="J17" i="96"/>
  <c r="C27" i="54"/>
  <c r="K23" i="102"/>
  <c r="L23" i="102"/>
  <c r="D22" i="136"/>
  <c r="E22" i="136" s="1"/>
  <c r="V22" i="48"/>
  <c r="Y22" i="48" s="1"/>
  <c r="F22" i="96"/>
  <c r="J26" i="95"/>
  <c r="T15" i="4"/>
  <c r="P15" i="4"/>
  <c r="Q15" i="4" s="1"/>
  <c r="H30" i="47"/>
  <c r="G15" i="145"/>
  <c r="N31" i="137"/>
  <c r="G12" i="137"/>
  <c r="G14" i="134"/>
  <c r="H14" i="134" s="1"/>
  <c r="D17" i="137"/>
  <c r="V17" i="104"/>
  <c r="W17" i="104" s="1"/>
  <c r="W26" i="4"/>
  <c r="C24" i="45"/>
  <c r="H14" i="95"/>
  <c r="AC12" i="145"/>
  <c r="Z31" i="145"/>
  <c r="P23" i="101"/>
  <c r="Q23" i="101" s="1"/>
  <c r="T23" i="101"/>
  <c r="K19" i="92"/>
  <c r="K19" i="152"/>
  <c r="Z31" i="144"/>
  <c r="E31" i="144" s="1"/>
  <c r="C12" i="53"/>
  <c r="N16" i="136"/>
  <c r="E13" i="148"/>
  <c r="J13" i="148"/>
  <c r="D31" i="43"/>
  <c r="Z16" i="68"/>
  <c r="Z23" i="68" s="1"/>
  <c r="S12" i="92"/>
  <c r="S12" i="152"/>
  <c r="S16" i="152" s="1"/>
  <c r="AC13" i="152" s="1"/>
  <c r="E19" i="139"/>
  <c r="F15" i="95"/>
  <c r="V15" i="47"/>
  <c r="Y15" i="47" s="1"/>
  <c r="D11" i="94"/>
  <c r="D13" i="155"/>
  <c r="J16" i="145"/>
  <c r="E16" i="145"/>
  <c r="AC24" i="134"/>
  <c r="C21" i="57"/>
  <c r="C27" i="53"/>
  <c r="H22" i="96"/>
  <c r="E16" i="142"/>
  <c r="J16" i="142"/>
  <c r="AB31" i="145"/>
  <c r="C22" i="52"/>
  <c r="L23" i="108"/>
  <c r="G12" i="147"/>
  <c r="N31" i="147"/>
  <c r="V12" i="103"/>
  <c r="W12" i="103" s="1"/>
  <c r="J25" i="108"/>
  <c r="J25" i="141"/>
  <c r="V23" i="34"/>
  <c r="F23" i="94"/>
  <c r="G22" i="143"/>
  <c r="L21" i="97"/>
  <c r="H25" i="94"/>
  <c r="C25" i="57"/>
  <c r="K20" i="43"/>
  <c r="L20" i="43"/>
  <c r="Z19" i="79"/>
  <c r="S16" i="98"/>
  <c r="C28" i="51"/>
  <c r="P24" i="100"/>
  <c r="Q24" i="100" s="1"/>
  <c r="T24" i="100"/>
  <c r="F17" i="108"/>
  <c r="T17" i="10"/>
  <c r="U17" i="10" s="1"/>
  <c r="F17" i="141"/>
  <c r="C21" i="51"/>
  <c r="C13" i="50"/>
  <c r="C18" i="54"/>
  <c r="N31" i="134"/>
  <c r="G12" i="134"/>
  <c r="H12" i="134" s="1"/>
  <c r="L26" i="96"/>
  <c r="O13" i="92"/>
  <c r="O13" i="152"/>
  <c r="G17" i="139"/>
  <c r="H11" i="94"/>
  <c r="L13" i="95"/>
  <c r="N16" i="140"/>
  <c r="Y15" i="105"/>
  <c r="Z15" i="105" s="1"/>
  <c r="J31" i="137"/>
  <c r="D12" i="137"/>
  <c r="C14" i="54"/>
  <c r="E18" i="145"/>
  <c r="J18" i="145"/>
  <c r="F20" i="94"/>
  <c r="V20" i="34"/>
  <c r="C26" i="52"/>
  <c r="C22" i="3"/>
  <c r="C26" i="107"/>
  <c r="L22" i="96"/>
  <c r="J24" i="96"/>
  <c r="D21" i="137"/>
  <c r="G23" i="137"/>
  <c r="J13" i="97"/>
  <c r="G17" i="143"/>
  <c r="R30" i="49"/>
  <c r="J10" i="97"/>
  <c r="G26" i="142"/>
  <c r="G24" i="143"/>
  <c r="AC12" i="134"/>
  <c r="AB31" i="134"/>
  <c r="Y25" i="103"/>
  <c r="Z25" i="103" s="1"/>
  <c r="D17" i="136"/>
  <c r="E17" i="136" s="1"/>
  <c r="W24" i="100"/>
  <c r="M14" i="152"/>
  <c r="M14" i="92"/>
  <c r="O18" i="92"/>
  <c r="O18" i="152"/>
  <c r="J14" i="108"/>
  <c r="J14" i="141"/>
  <c r="W20" i="101"/>
  <c r="T27" i="4"/>
  <c r="P27" i="4"/>
  <c r="Q27" i="4" s="1"/>
  <c r="J28" i="144"/>
  <c r="E28" i="144"/>
  <c r="L15" i="94"/>
  <c r="E26" i="144"/>
  <c r="J26" i="144"/>
  <c r="M20" i="92"/>
  <c r="Z18" i="100"/>
  <c r="L18" i="97"/>
  <c r="E27" i="134"/>
  <c r="C15" i="55"/>
  <c r="G29" i="145"/>
  <c r="P18" i="101"/>
  <c r="Q18" i="101" s="1"/>
  <c r="T18" i="101"/>
  <c r="C18" i="52"/>
  <c r="P21" i="4"/>
  <c r="Q21" i="4" s="1"/>
  <c r="T21" i="4"/>
  <c r="G13" i="143"/>
  <c r="C21" i="107"/>
  <c r="C17" i="3"/>
  <c r="C27" i="50"/>
  <c r="H15" i="95"/>
  <c r="J11" i="97"/>
  <c r="N30" i="48"/>
  <c r="W23" i="101"/>
  <c r="C23" i="55"/>
  <c r="G23" i="134"/>
  <c r="E23" i="143"/>
  <c r="J23" i="143"/>
  <c r="L30" i="34"/>
  <c r="H20" i="96"/>
  <c r="J17" i="94"/>
  <c r="L24" i="94"/>
  <c r="C27" i="52"/>
  <c r="G18" i="144"/>
  <c r="H18" i="144" s="1"/>
  <c r="D21" i="96"/>
  <c r="W28" i="101"/>
  <c r="AC25" i="144"/>
  <c r="H30" i="48"/>
  <c r="E19" i="143"/>
  <c r="J19" i="143"/>
  <c r="I17" i="98"/>
  <c r="AC24" i="145"/>
  <c r="D26" i="97"/>
  <c r="G20" i="137"/>
  <c r="J15" i="94"/>
  <c r="J19" i="145"/>
  <c r="E19" i="145"/>
  <c r="P26" i="100"/>
  <c r="Q26" i="100" s="1"/>
  <c r="T26" i="100"/>
  <c r="F12" i="94"/>
  <c r="V12" i="34"/>
  <c r="C18" i="45"/>
  <c r="C15" i="52"/>
  <c r="N29" i="136"/>
  <c r="Q31" i="137"/>
  <c r="I17" i="92"/>
  <c r="K21" i="68"/>
  <c r="I17" i="152"/>
  <c r="Z12" i="4"/>
  <c r="L25" i="97"/>
  <c r="K29" i="51"/>
  <c r="J30" i="48"/>
  <c r="S19" i="103"/>
  <c r="D20" i="134"/>
  <c r="H24" i="95"/>
  <c r="L27" i="95"/>
  <c r="F22" i="97"/>
  <c r="V22" i="49"/>
  <c r="Y22" i="49" s="1"/>
  <c r="E14" i="144"/>
  <c r="J14" i="144"/>
  <c r="G22" i="144"/>
  <c r="Q18" i="98"/>
  <c r="J15" i="95"/>
  <c r="V16" i="49"/>
  <c r="Y16" i="49" s="1"/>
  <c r="F16" i="97"/>
  <c r="J15" i="97"/>
  <c r="C12" i="52"/>
  <c r="J26" i="94"/>
  <c r="N20" i="136"/>
  <c r="O30" i="45"/>
  <c r="C14" i="57"/>
  <c r="K12" i="152"/>
  <c r="N16" i="68"/>
  <c r="K12" i="92"/>
  <c r="K16" i="92" s="1"/>
  <c r="J30" i="49"/>
  <c r="N31" i="144"/>
  <c r="G12" i="144"/>
  <c r="G12" i="143"/>
  <c r="N31" i="143"/>
  <c r="L20" i="96"/>
  <c r="N26" i="136"/>
  <c r="C20" i="56"/>
  <c r="C19" i="50"/>
  <c r="C12" i="55"/>
  <c r="C20" i="52"/>
  <c r="L17" i="43"/>
  <c r="K17" i="43"/>
  <c r="M17" i="98"/>
  <c r="T15" i="100"/>
  <c r="P15" i="100"/>
  <c r="Q15" i="100" s="1"/>
  <c r="U20" i="34"/>
  <c r="L20" i="94"/>
  <c r="F17" i="97"/>
  <c r="V17" i="49"/>
  <c r="Y17" i="49" s="1"/>
  <c r="AC17" i="139"/>
  <c r="H27" i="141"/>
  <c r="H27" i="108"/>
  <c r="G22" i="145"/>
  <c r="W15" i="100"/>
  <c r="J23" i="108"/>
  <c r="J23" i="141"/>
  <c r="O14" i="92"/>
  <c r="O14" i="152"/>
  <c r="H10" i="96"/>
  <c r="P30" i="48"/>
  <c r="V30" i="100"/>
  <c r="W30" i="100" s="1"/>
  <c r="W11" i="100"/>
  <c r="S23" i="103"/>
  <c r="D24" i="134"/>
  <c r="G17" i="98"/>
  <c r="K18" i="36"/>
  <c r="J18" i="36"/>
  <c r="D17" i="138"/>
  <c r="E17" i="138" s="1"/>
  <c r="S16" i="104"/>
  <c r="T16" i="104" s="1"/>
  <c r="S31" i="144"/>
  <c r="G25" i="137"/>
  <c r="H25" i="137" s="1"/>
  <c r="S14" i="98"/>
  <c r="C27" i="3"/>
  <c r="C31" i="107"/>
  <c r="F24" i="95"/>
  <c r="V24" i="47"/>
  <c r="Y24" i="47" s="1"/>
  <c r="V14" i="48"/>
  <c r="Y14" i="48" s="1"/>
  <c r="F14" i="96"/>
  <c r="V13" i="103"/>
  <c r="W13" i="103" s="1"/>
  <c r="E29" i="145"/>
  <c r="J29" i="145"/>
  <c r="C19" i="54"/>
  <c r="C19" i="45"/>
  <c r="AC14" i="134"/>
  <c r="J14" i="94"/>
  <c r="C17" i="54"/>
  <c r="O20" i="92"/>
  <c r="K18" i="152"/>
  <c r="K18" i="92"/>
  <c r="AC24" i="143"/>
  <c r="H16" i="97"/>
  <c r="N22" i="136"/>
  <c r="C28" i="52"/>
  <c r="C13" i="55"/>
  <c r="N30" i="47"/>
  <c r="C20" i="54"/>
  <c r="L19" i="108"/>
  <c r="N19" i="108" s="1"/>
  <c r="G19" i="108" s="1"/>
  <c r="C21" i="52"/>
  <c r="U31" i="142"/>
  <c r="V12" i="104"/>
  <c r="W12" i="104" s="1"/>
  <c r="D29" i="10"/>
  <c r="AB31" i="144"/>
  <c r="F20" i="96"/>
  <c r="V20" i="48"/>
  <c r="Y20" i="48" s="1"/>
  <c r="L16" i="102"/>
  <c r="K16" i="102"/>
  <c r="Z19" i="100"/>
  <c r="J28" i="36"/>
  <c r="K28" i="36"/>
  <c r="L14" i="95"/>
  <c r="G26" i="143"/>
  <c r="J19" i="94"/>
  <c r="F16" i="95"/>
  <c r="V16" i="47"/>
  <c r="Y16" i="47" s="1"/>
  <c r="C14" i="84"/>
  <c r="G26" i="144"/>
  <c r="Z14" i="100"/>
  <c r="P18" i="4"/>
  <c r="Q18" i="4" s="1"/>
  <c r="T18" i="4"/>
  <c r="J25" i="95"/>
  <c r="L12" i="96"/>
  <c r="F19" i="97"/>
  <c r="V19" i="49"/>
  <c r="Y19" i="49" s="1"/>
  <c r="F20" i="97"/>
  <c r="V20" i="49"/>
  <c r="Y20" i="49" s="1"/>
  <c r="N23" i="138"/>
  <c r="Y22" i="104"/>
  <c r="Z22" i="104" s="1"/>
  <c r="Q18" i="92"/>
  <c r="Q18" i="152"/>
  <c r="L18" i="96"/>
  <c r="E22" i="144"/>
  <c r="J22" i="144"/>
  <c r="L10" i="95"/>
  <c r="T30" i="47"/>
  <c r="P30" i="47"/>
  <c r="H10" i="95"/>
  <c r="AC17" i="137"/>
  <c r="E28" i="139"/>
  <c r="F28" i="139" s="1"/>
  <c r="J24" i="95"/>
  <c r="F14" i="97"/>
  <c r="V14" i="49"/>
  <c r="Y14" i="49" s="1"/>
  <c r="J20" i="95"/>
  <c r="H17" i="96"/>
  <c r="V25" i="104"/>
  <c r="W25" i="104" s="1"/>
  <c r="S31" i="145"/>
  <c r="H12" i="94"/>
  <c r="W15" i="125"/>
  <c r="G18" i="143"/>
  <c r="C16" i="57"/>
  <c r="C22" i="56"/>
  <c r="E16" i="147"/>
  <c r="J16" i="147"/>
  <c r="L11" i="108"/>
  <c r="N11" i="108" s="1"/>
  <c r="M11" i="108" s="1"/>
  <c r="X11" i="10"/>
  <c r="S25" i="103"/>
  <c r="D26" i="134"/>
  <c r="C21" i="56"/>
  <c r="U21" i="34"/>
  <c r="L21" i="94"/>
  <c r="G28" i="139"/>
  <c r="H20" i="108"/>
  <c r="H20" i="141"/>
  <c r="J11" i="95"/>
  <c r="W16" i="68"/>
  <c r="Q12" i="152"/>
  <c r="Q12" i="92"/>
  <c r="Q16" i="92" s="1"/>
  <c r="AB12" i="92" s="1"/>
  <c r="T22" i="4"/>
  <c r="P22" i="4"/>
  <c r="Q22" i="4" s="1"/>
  <c r="E16" i="137"/>
  <c r="C21" i="53"/>
  <c r="J22" i="143"/>
  <c r="D22" i="143" s="1"/>
  <c r="F22" i="143" s="1"/>
  <c r="E22" i="143"/>
  <c r="AC13" i="139"/>
  <c r="H10" i="97"/>
  <c r="P30" i="49"/>
  <c r="C22" i="55"/>
  <c r="G13" i="144"/>
  <c r="F14" i="94"/>
  <c r="V14" i="34"/>
  <c r="P29" i="55"/>
  <c r="C22" i="51"/>
  <c r="J22" i="97"/>
  <c r="J24" i="36"/>
  <c r="K24" i="36"/>
  <c r="H19" i="96"/>
  <c r="C25" i="54"/>
  <c r="L12" i="94"/>
  <c r="U12" i="34"/>
  <c r="L14" i="108"/>
  <c r="K15" i="92"/>
  <c r="H27" i="95"/>
  <c r="K11" i="36"/>
  <c r="J11" i="36"/>
  <c r="I31" i="36"/>
  <c r="E19" i="134"/>
  <c r="V18" i="48"/>
  <c r="Y18" i="48" s="1"/>
  <c r="F18" i="96"/>
  <c r="Y16" i="103"/>
  <c r="Z16" i="103" s="1"/>
  <c r="F25" i="108"/>
  <c r="T25" i="10"/>
  <c r="F25" i="141"/>
  <c r="C15" i="53"/>
  <c r="Z13" i="100"/>
  <c r="V25" i="47"/>
  <c r="Y25" i="47" s="1"/>
  <c r="F25" i="95"/>
  <c r="L21" i="95"/>
  <c r="H11" i="108"/>
  <c r="H11" i="141"/>
  <c r="Z28" i="100"/>
  <c r="Y19" i="105"/>
  <c r="Z19" i="105" s="1"/>
  <c r="N20" i="140"/>
  <c r="N24" i="136"/>
  <c r="C13" i="54"/>
  <c r="O12" i="152"/>
  <c r="O16" i="152" s="1"/>
  <c r="AA14" i="152" s="1"/>
  <c r="T16" i="68"/>
  <c r="T23" i="68" s="1"/>
  <c r="O12" i="92"/>
  <c r="H27" i="94"/>
  <c r="L16" i="94"/>
  <c r="C15" i="45"/>
  <c r="C28" i="50"/>
  <c r="V16" i="103"/>
  <c r="W16" i="103" s="1"/>
  <c r="L17" i="95"/>
  <c r="G24" i="148"/>
  <c r="AC20" i="145"/>
  <c r="G16" i="107"/>
  <c r="E12" i="152"/>
  <c r="E16" i="68"/>
  <c r="E23" i="68" s="1"/>
  <c r="E12" i="92"/>
  <c r="AC12" i="68"/>
  <c r="G15" i="134"/>
  <c r="E20" i="137"/>
  <c r="G26" i="148"/>
  <c r="K25" i="102"/>
  <c r="L25" i="102"/>
  <c r="V16" i="105"/>
  <c r="W16" i="105" s="1"/>
  <c r="J20" i="96"/>
  <c r="L23" i="95"/>
  <c r="W20" i="100"/>
  <c r="W12" i="101"/>
  <c r="AC23" i="137"/>
  <c r="R29" i="51"/>
  <c r="S29" i="51" s="1"/>
  <c r="F24" i="141"/>
  <c r="T24" i="10"/>
  <c r="F24" i="108"/>
  <c r="G25" i="144"/>
  <c r="H25" i="144" s="1"/>
  <c r="E12" i="147"/>
  <c r="J12" i="147"/>
  <c r="L31" i="147"/>
  <c r="P19" i="58"/>
  <c r="K15" i="43"/>
  <c r="L15" i="43"/>
  <c r="D19" i="137"/>
  <c r="G20" i="147"/>
  <c r="M29" i="51"/>
  <c r="N29" i="51" s="1"/>
  <c r="J17" i="145"/>
  <c r="E17" i="145"/>
  <c r="J30" i="47"/>
  <c r="N29" i="10"/>
  <c r="H10" i="108"/>
  <c r="H10" i="141"/>
  <c r="S30" i="4"/>
  <c r="P11" i="4"/>
  <c r="Q11" i="4" s="1"/>
  <c r="T11" i="4"/>
  <c r="G25" i="143"/>
  <c r="M29" i="55"/>
  <c r="AC19" i="134"/>
  <c r="L21" i="96"/>
  <c r="D14" i="96"/>
  <c r="Y19" i="104"/>
  <c r="Z19" i="104" s="1"/>
  <c r="N20" i="138"/>
  <c r="AC14" i="144"/>
  <c r="G16" i="148"/>
  <c r="W27" i="100"/>
  <c r="Z31" i="134"/>
  <c r="H14" i="97"/>
  <c r="D22" i="94"/>
  <c r="D24" i="155"/>
  <c r="H23" i="97"/>
  <c r="Q29" i="10"/>
  <c r="J10" i="141"/>
  <c r="J10" i="108"/>
  <c r="C30" i="84"/>
  <c r="F17" i="96"/>
  <c r="V17" i="48"/>
  <c r="Y17" i="48" s="1"/>
  <c r="E28" i="137"/>
  <c r="F28" i="137" s="1"/>
  <c r="Z28" i="101"/>
  <c r="E25" i="134"/>
  <c r="C14" i="56"/>
  <c r="AC13" i="144"/>
  <c r="C17" i="52"/>
  <c r="J18" i="148"/>
  <c r="E18" i="148"/>
  <c r="C18" i="53"/>
  <c r="V23" i="104"/>
  <c r="W23" i="104" s="1"/>
  <c r="L27" i="97"/>
  <c r="D20" i="136"/>
  <c r="E20" i="136" s="1"/>
  <c r="L22" i="95"/>
  <c r="D20" i="138"/>
  <c r="E20" i="138" s="1"/>
  <c r="S19" i="104"/>
  <c r="L24" i="95"/>
  <c r="F13" i="96"/>
  <c r="V13" i="48"/>
  <c r="Y13" i="48" s="1"/>
  <c r="E14" i="143"/>
  <c r="J14" i="143"/>
  <c r="D14" i="143" s="1"/>
  <c r="H14" i="143" s="1"/>
  <c r="W28" i="4"/>
  <c r="M29" i="56"/>
  <c r="N29" i="56" s="1"/>
  <c r="C23" i="106"/>
  <c r="F27" i="108"/>
  <c r="F27" i="141"/>
  <c r="T27" i="10"/>
  <c r="AC22" i="139"/>
  <c r="M12" i="92"/>
  <c r="M16" i="92" s="1"/>
  <c r="M23" i="92" s="1"/>
  <c r="M12" i="152"/>
  <c r="Q16" i="68"/>
  <c r="Q23" i="68" s="1"/>
  <c r="Q14" i="98"/>
  <c r="E13" i="144"/>
  <c r="J13" i="144"/>
  <c r="D13" i="144" s="1"/>
  <c r="C26" i="3"/>
  <c r="C30" i="107"/>
  <c r="G27" i="142"/>
  <c r="Q15" i="125"/>
  <c r="W26" i="101"/>
  <c r="N26" i="140"/>
  <c r="Y25" i="105"/>
  <c r="Z25" i="105" s="1"/>
  <c r="P29" i="52"/>
  <c r="V15" i="104"/>
  <c r="W15" i="104" s="1"/>
  <c r="Z23" i="100"/>
  <c r="T26" i="10"/>
  <c r="F26" i="108"/>
  <c r="F26" i="141"/>
  <c r="M18" i="152"/>
  <c r="M18" i="92"/>
  <c r="F17" i="94"/>
  <c r="V17" i="34"/>
  <c r="U17" i="34" s="1"/>
  <c r="C25" i="56"/>
  <c r="T30" i="34"/>
  <c r="L10" i="94"/>
  <c r="E26" i="45"/>
  <c r="P26" i="101"/>
  <c r="Q26" i="101" s="1"/>
  <c r="T26" i="101"/>
  <c r="E18" i="134"/>
  <c r="W25" i="4"/>
  <c r="J18" i="143"/>
  <c r="E18" i="143"/>
  <c r="I16" i="98"/>
  <c r="K19" i="79"/>
  <c r="C18" i="50"/>
  <c r="G25" i="134"/>
  <c r="E20" i="143"/>
  <c r="J20" i="143"/>
  <c r="K17" i="152"/>
  <c r="K17" i="92"/>
  <c r="N21" i="68"/>
  <c r="G14" i="142"/>
  <c r="N15" i="140"/>
  <c r="Y14" i="105"/>
  <c r="Z14" i="105" s="1"/>
  <c r="K18" i="43"/>
  <c r="L18" i="43"/>
  <c r="N24" i="138"/>
  <c r="Y23" i="104"/>
  <c r="Z23" i="104" s="1"/>
  <c r="C18" i="107"/>
  <c r="C14" i="3"/>
  <c r="I12" i="92"/>
  <c r="I12" i="152"/>
  <c r="K16" i="68"/>
  <c r="K23" i="68" s="1"/>
  <c r="C23" i="56"/>
  <c r="E24" i="134"/>
  <c r="F24" i="134" s="1"/>
  <c r="AC29" i="134"/>
  <c r="J27" i="95"/>
  <c r="R15" i="10"/>
  <c r="J15" i="141"/>
  <c r="J15" i="108"/>
  <c r="D13" i="95"/>
  <c r="G13" i="148"/>
  <c r="T20" i="101"/>
  <c r="P20" i="101"/>
  <c r="Q20" i="101" s="1"/>
  <c r="H24" i="94"/>
  <c r="E17" i="137"/>
  <c r="F17" i="137" s="1"/>
  <c r="Q21" i="68"/>
  <c r="R21" i="68" s="1"/>
  <c r="M17" i="92"/>
  <c r="M17" i="152"/>
  <c r="F14" i="141"/>
  <c r="T14" i="10"/>
  <c r="F14" i="108"/>
  <c r="C29" i="45"/>
  <c r="S22" i="103"/>
  <c r="D23" i="134"/>
  <c r="V21" i="105"/>
  <c r="W21" i="105" s="1"/>
  <c r="Q13" i="98"/>
  <c r="H19" i="108"/>
  <c r="H19" i="141"/>
  <c r="V22" i="103"/>
  <c r="W22" i="103" s="1"/>
  <c r="Q30" i="45"/>
  <c r="C25" i="106"/>
  <c r="W11" i="4"/>
  <c r="V30" i="4"/>
  <c r="W30" i="4" s="1"/>
  <c r="C13" i="45"/>
  <c r="G30" i="45"/>
  <c r="K22" i="43"/>
  <c r="L22" i="43"/>
  <c r="S21" i="105"/>
  <c r="D22" i="140"/>
  <c r="C18" i="55"/>
  <c r="V22" i="105"/>
  <c r="W22" i="105" s="1"/>
  <c r="Y20" i="103"/>
  <c r="Z20" i="103" s="1"/>
  <c r="G28" i="147"/>
  <c r="J27" i="144"/>
  <c r="E27" i="144"/>
  <c r="F25" i="96"/>
  <c r="V25" i="48"/>
  <c r="Y25" i="48" s="1"/>
  <c r="G13" i="142"/>
  <c r="G13" i="134"/>
  <c r="N15" i="125"/>
  <c r="J18" i="94"/>
  <c r="W20" i="4"/>
  <c r="D16" i="137"/>
  <c r="G24" i="137"/>
  <c r="H24" i="137" s="1"/>
  <c r="G27" i="134"/>
  <c r="H27" i="134" s="1"/>
  <c r="L30" i="49"/>
  <c r="D23" i="136"/>
  <c r="E23" i="136" s="1"/>
  <c r="H29" i="50"/>
  <c r="I29" i="50" s="1"/>
  <c r="C25" i="52"/>
  <c r="AC16" i="134"/>
  <c r="Y23" i="103"/>
  <c r="Z23" i="103" s="1"/>
  <c r="L24" i="102"/>
  <c r="K24" i="102"/>
  <c r="Z11" i="101"/>
  <c r="Y30" i="101"/>
  <c r="Z30" i="101" s="1"/>
  <c r="E28" i="143"/>
  <c r="J28" i="143"/>
  <c r="C11" i="54"/>
  <c r="F29" i="54"/>
  <c r="C16" i="45"/>
  <c r="P17" i="100"/>
  <c r="Q17" i="100" s="1"/>
  <c r="T17" i="100"/>
  <c r="G14" i="148"/>
  <c r="E21" i="134"/>
  <c r="F21" i="134" s="1"/>
  <c r="F20" i="95"/>
  <c r="V20" i="47"/>
  <c r="Y20" i="47" s="1"/>
  <c r="D23" i="140"/>
  <c r="S22" i="105"/>
  <c r="F18" i="94"/>
  <c r="V18" i="34"/>
  <c r="G21" i="142"/>
  <c r="E18" i="147"/>
  <c r="J18" i="147"/>
  <c r="E17" i="148"/>
  <c r="J17" i="148"/>
  <c r="W17" i="4"/>
  <c r="C14" i="107"/>
  <c r="D29" i="3"/>
  <c r="E14" i="3" s="1"/>
  <c r="C10" i="3"/>
  <c r="E25" i="45"/>
  <c r="J21" i="36"/>
  <c r="K21" i="36"/>
  <c r="F25" i="94"/>
  <c r="V25" i="34"/>
  <c r="U31" i="148"/>
  <c r="J10" i="95"/>
  <c r="R30" i="47"/>
  <c r="G15" i="142"/>
  <c r="V18" i="105"/>
  <c r="W18" i="105" s="1"/>
  <c r="E19" i="137"/>
  <c r="T19" i="79"/>
  <c r="O16" i="98"/>
  <c r="I30" i="45"/>
  <c r="E12" i="45"/>
  <c r="E13" i="143"/>
  <c r="J13" i="143"/>
  <c r="V27" i="103"/>
  <c r="W27" i="103" s="1"/>
  <c r="R29" i="50"/>
  <c r="J17" i="144"/>
  <c r="E17" i="144"/>
  <c r="F19" i="141"/>
  <c r="F19" i="108"/>
  <c r="T19" i="10"/>
  <c r="D13" i="139"/>
  <c r="P13" i="100"/>
  <c r="Q13" i="100" s="1"/>
  <c r="T13" i="100"/>
  <c r="H23" i="96"/>
  <c r="Z21" i="4"/>
  <c r="AC18" i="145"/>
  <c r="L13" i="97"/>
  <c r="G17" i="107"/>
  <c r="E23" i="148"/>
  <c r="J23" i="148"/>
  <c r="F19" i="94"/>
  <c r="V19" i="34"/>
  <c r="Y19" i="34" s="1"/>
  <c r="C12" i="54"/>
  <c r="G28" i="145"/>
  <c r="H16" i="108"/>
  <c r="H16" i="141"/>
  <c r="P13" i="101"/>
  <c r="Q13" i="101" s="1"/>
  <c r="T13" i="101"/>
  <c r="F12" i="141"/>
  <c r="F12" i="108"/>
  <c r="T12" i="10"/>
  <c r="U12" i="10" s="1"/>
  <c r="N19" i="136"/>
  <c r="AC15" i="144"/>
  <c r="G24" i="144"/>
  <c r="J27" i="97"/>
  <c r="L19" i="97"/>
  <c r="L25" i="43"/>
  <c r="K25" i="43"/>
  <c r="AC13" i="125"/>
  <c r="J18" i="97"/>
  <c r="AC26" i="147"/>
  <c r="J14" i="95"/>
  <c r="G13" i="145"/>
  <c r="T21" i="101"/>
  <c r="P21" i="101"/>
  <c r="Q21" i="101" s="1"/>
  <c r="F26" i="96"/>
  <c r="V26" i="48"/>
  <c r="Y26" i="48" s="1"/>
  <c r="J19" i="97"/>
  <c r="M29" i="54"/>
  <c r="N29" i="54" s="1"/>
  <c r="E25" i="139"/>
  <c r="V21" i="103"/>
  <c r="W21" i="103" s="1"/>
  <c r="W19" i="79"/>
  <c r="Q16" i="98"/>
  <c r="Z25" i="100"/>
  <c r="D15" i="139"/>
  <c r="V19" i="105"/>
  <c r="W19" i="105" s="1"/>
  <c r="E21" i="145"/>
  <c r="J21" i="145"/>
  <c r="C20" i="57"/>
  <c r="J22" i="94"/>
  <c r="C24" i="55"/>
  <c r="Y14" i="104"/>
  <c r="Z14" i="104" s="1"/>
  <c r="N15" i="138"/>
  <c r="T13" i="4"/>
  <c r="P13" i="4"/>
  <c r="Q13" i="4" s="1"/>
  <c r="D19" i="97"/>
  <c r="G26" i="139"/>
  <c r="Z15" i="125"/>
  <c r="V22" i="104"/>
  <c r="W22" i="104" s="1"/>
  <c r="S17" i="92"/>
  <c r="Z21" i="68"/>
  <c r="S17" i="152"/>
  <c r="S21" i="152" s="1"/>
  <c r="AC18" i="152" s="1"/>
  <c r="E26" i="139"/>
  <c r="G18" i="107"/>
  <c r="Y12" i="105"/>
  <c r="Z12" i="105" s="1"/>
  <c r="N13" i="140"/>
  <c r="H21" i="95"/>
  <c r="C11" i="52"/>
  <c r="F29" i="52"/>
  <c r="S14" i="92"/>
  <c r="S14" i="152"/>
  <c r="J21" i="144"/>
  <c r="E21" i="144"/>
  <c r="F21" i="144" s="1"/>
  <c r="C21" i="3"/>
  <c r="E21" i="3"/>
  <c r="C25" i="107"/>
  <c r="G19" i="145"/>
  <c r="V11" i="47"/>
  <c r="Y11" i="47" s="1"/>
  <c r="F11" i="95"/>
  <c r="P20" i="4"/>
  <c r="Q20" i="4" s="1"/>
  <c r="T20" i="4"/>
  <c r="E17" i="45"/>
  <c r="C14" i="50"/>
  <c r="D14" i="137"/>
  <c r="V24" i="103"/>
  <c r="W24" i="103" s="1"/>
  <c r="G19" i="134"/>
  <c r="D28" i="136"/>
  <c r="E28" i="136" s="1"/>
  <c r="L12" i="97"/>
  <c r="AC13" i="137"/>
  <c r="N23" i="136"/>
  <c r="G28" i="148"/>
  <c r="E19" i="92"/>
  <c r="AC19" i="68"/>
  <c r="E19" i="152"/>
  <c r="G29" i="107"/>
  <c r="W25" i="100"/>
  <c r="V27" i="105"/>
  <c r="W27" i="105" s="1"/>
  <c r="H13" i="95"/>
  <c r="Y14" i="103"/>
  <c r="Z14" i="103" s="1"/>
  <c r="D19" i="136"/>
  <c r="E19" i="136" s="1"/>
  <c r="Q20" i="92"/>
  <c r="D12" i="136"/>
  <c r="E12" i="136" s="1"/>
  <c r="G31" i="136"/>
  <c r="D13" i="94"/>
  <c r="D15" i="155"/>
  <c r="L12" i="102"/>
  <c r="K12" i="102"/>
  <c r="V27" i="48"/>
  <c r="Y27" i="48" s="1"/>
  <c r="F27" i="96"/>
  <c r="G16" i="143"/>
  <c r="W12" i="100"/>
  <c r="L30" i="47"/>
  <c r="T24" i="4"/>
  <c r="P24" i="4"/>
  <c r="Q24" i="4" s="1"/>
  <c r="W17" i="100"/>
  <c r="K13" i="98"/>
  <c r="D23" i="94"/>
  <c r="D25" i="155"/>
  <c r="J21" i="142"/>
  <c r="E21" i="142"/>
  <c r="D16" i="96"/>
  <c r="Q13" i="92"/>
  <c r="Q13" i="152"/>
  <c r="X31" i="137"/>
  <c r="C26" i="53"/>
  <c r="C16" i="54"/>
  <c r="D15" i="94"/>
  <c r="D17" i="155"/>
  <c r="P29" i="50"/>
  <c r="C27" i="56"/>
  <c r="J22" i="108"/>
  <c r="J22" i="141"/>
  <c r="R22" i="10"/>
  <c r="M15" i="92"/>
  <c r="J18" i="142"/>
  <c r="E18" i="142"/>
  <c r="D18" i="136"/>
  <c r="E18" i="136" s="1"/>
  <c r="AC15" i="148"/>
  <c r="G26" i="145"/>
  <c r="E15" i="137"/>
  <c r="G25" i="145"/>
  <c r="Z25" i="4"/>
  <c r="W21" i="101"/>
  <c r="Y30" i="4"/>
  <c r="Z30" i="4" s="1"/>
  <c r="Z11" i="4"/>
  <c r="G19" i="142"/>
  <c r="C28" i="45"/>
  <c r="Z18" i="101"/>
  <c r="T17" i="101"/>
  <c r="P17" i="101"/>
  <c r="Q17" i="101" s="1"/>
  <c r="L27" i="108"/>
  <c r="X27" i="10"/>
  <c r="M18" i="98"/>
  <c r="S23" i="104"/>
  <c r="D24" i="138"/>
  <c r="E24" i="138" s="1"/>
  <c r="D23" i="97"/>
  <c r="E15" i="92"/>
  <c r="AC15" i="68"/>
  <c r="AC20" i="137"/>
  <c r="M13" i="98"/>
  <c r="Z20" i="101"/>
  <c r="L11" i="96"/>
  <c r="H20" i="95"/>
  <c r="N27" i="136"/>
  <c r="Z13" i="101"/>
  <c r="Z23" i="101"/>
  <c r="F23" i="95"/>
  <c r="V23" i="47"/>
  <c r="Y23" i="47" s="1"/>
  <c r="N17" i="136"/>
  <c r="V11" i="34"/>
  <c r="Y11" i="34" s="1"/>
  <c r="F11" i="94"/>
  <c r="N14" i="138"/>
  <c r="Y13" i="104"/>
  <c r="Z13" i="104" s="1"/>
  <c r="F23" i="141"/>
  <c r="T23" i="10"/>
  <c r="C26" i="106"/>
  <c r="F23" i="108"/>
  <c r="D29" i="140"/>
  <c r="S28" i="105"/>
  <c r="L21" i="108"/>
  <c r="N21" i="108" s="1"/>
  <c r="Z20" i="4"/>
  <c r="D13" i="136"/>
  <c r="E13" i="136" s="1"/>
  <c r="D29" i="139"/>
  <c r="D19" i="139"/>
  <c r="G17" i="137"/>
  <c r="H17" i="137" s="1"/>
  <c r="AC18" i="68"/>
  <c r="AA18" i="68" s="1"/>
  <c r="E18" i="152"/>
  <c r="E18" i="92"/>
  <c r="W17" i="101"/>
  <c r="G23" i="148"/>
  <c r="J18" i="141"/>
  <c r="J18" i="108"/>
  <c r="L15" i="97"/>
  <c r="H17" i="94"/>
  <c r="E12" i="142"/>
  <c r="J12" i="142"/>
  <c r="L31" i="142"/>
  <c r="G23" i="147"/>
  <c r="N31" i="142"/>
  <c r="G12" i="142"/>
  <c r="E15" i="134"/>
  <c r="K11" i="43"/>
  <c r="J31" i="43"/>
  <c r="L11" i="43"/>
  <c r="AC20" i="139"/>
  <c r="V18" i="49"/>
  <c r="Y18" i="49" s="1"/>
  <c r="F18" i="97"/>
  <c r="D24" i="96"/>
  <c r="E14" i="139"/>
  <c r="D29" i="136"/>
  <c r="E29" i="136" s="1"/>
  <c r="E24" i="147"/>
  <c r="J24" i="147"/>
  <c r="E13" i="134"/>
  <c r="P29" i="56"/>
  <c r="S18" i="105"/>
  <c r="D19" i="140"/>
  <c r="G17" i="134"/>
  <c r="H17" i="134" s="1"/>
  <c r="C20" i="55"/>
  <c r="G22" i="137"/>
  <c r="H22" i="137" s="1"/>
  <c r="G26" i="134"/>
  <c r="H26" i="134" s="1"/>
  <c r="C17" i="53"/>
  <c r="P25" i="100"/>
  <c r="Q25" i="100" s="1"/>
  <c r="T25" i="100"/>
  <c r="P14" i="100"/>
  <c r="Q14" i="100" s="1"/>
  <c r="T14" i="100"/>
  <c r="G13" i="98"/>
  <c r="C22" i="45"/>
  <c r="Z23" i="4"/>
  <c r="G29" i="143"/>
  <c r="Z12" i="101"/>
  <c r="AC16" i="143"/>
  <c r="M30" i="45"/>
  <c r="G16" i="142"/>
  <c r="G25" i="107"/>
  <c r="U31" i="147"/>
  <c r="Y21" i="103"/>
  <c r="Z21" i="103" s="1"/>
  <c r="Z21" i="100"/>
  <c r="D15" i="95"/>
  <c r="Z19" i="101"/>
  <c r="C20" i="3"/>
  <c r="C24" i="107"/>
  <c r="E20" i="3"/>
  <c r="C21" i="54"/>
  <c r="V16" i="104"/>
  <c r="W16" i="104" s="1"/>
  <c r="N30" i="49"/>
  <c r="L11" i="102"/>
  <c r="K11" i="102"/>
  <c r="V30" i="101"/>
  <c r="W30" i="101" s="1"/>
  <c r="W11" i="101"/>
  <c r="C22" i="107"/>
  <c r="C18" i="3"/>
  <c r="E18" i="3"/>
  <c r="G19" i="152"/>
  <c r="G19" i="92"/>
  <c r="Z15" i="100"/>
  <c r="C12" i="57"/>
  <c r="Z13" i="4"/>
  <c r="J18" i="95"/>
  <c r="AC23" i="145"/>
  <c r="T16" i="101"/>
  <c r="P16" i="101"/>
  <c r="Q16" i="101" s="1"/>
  <c r="Z15" i="4"/>
  <c r="D14" i="95"/>
  <c r="S18" i="103"/>
  <c r="D19" i="134"/>
  <c r="S13" i="104"/>
  <c r="P13" i="104" s="1"/>
  <c r="Q13" i="104" s="1"/>
  <c r="D14" i="138"/>
  <c r="E14" i="138" s="1"/>
  <c r="S12" i="98"/>
  <c r="Z15" i="79"/>
  <c r="T16" i="10"/>
  <c r="F16" i="108"/>
  <c r="F16" i="141"/>
  <c r="AC16" i="79"/>
  <c r="E19" i="79"/>
  <c r="E16" i="98"/>
  <c r="E21" i="139"/>
  <c r="P11" i="100"/>
  <c r="T11" i="100"/>
  <c r="S30" i="100"/>
  <c r="T30" i="100" s="1"/>
  <c r="L31" i="143"/>
  <c r="J12" i="143"/>
  <c r="E12" i="143"/>
  <c r="H17" i="97"/>
  <c r="E15" i="139"/>
  <c r="F15" i="139" s="1"/>
  <c r="S17" i="103"/>
  <c r="D18" i="134"/>
  <c r="S25" i="104"/>
  <c r="D26" i="138"/>
  <c r="E26" i="138" s="1"/>
  <c r="L26" i="108"/>
  <c r="I13" i="98"/>
  <c r="S31" i="147"/>
  <c r="G20" i="142"/>
  <c r="O13" i="98"/>
  <c r="K29" i="53"/>
  <c r="J13" i="95"/>
  <c r="D20" i="140"/>
  <c r="S19" i="105"/>
  <c r="E12" i="145"/>
  <c r="L31" i="145"/>
  <c r="J12" i="145"/>
  <c r="W27" i="101"/>
  <c r="E17" i="152"/>
  <c r="E17" i="92"/>
  <c r="AC17" i="68"/>
  <c r="AA17" i="68" s="1"/>
  <c r="E21" i="68"/>
  <c r="L15" i="108"/>
  <c r="N15" i="108" s="1"/>
  <c r="X15" i="10"/>
  <c r="L24" i="97"/>
  <c r="Z14" i="4"/>
  <c r="G18" i="92"/>
  <c r="G18" i="152"/>
  <c r="L15" i="95"/>
  <c r="U31" i="145"/>
  <c r="W19" i="101"/>
  <c r="J19" i="147"/>
  <c r="E19" i="147"/>
  <c r="G21" i="144"/>
  <c r="AC19" i="139"/>
  <c r="V13" i="34"/>
  <c r="F13" i="94"/>
  <c r="N18" i="140"/>
  <c r="Y17" i="105"/>
  <c r="Z17" i="105" s="1"/>
  <c r="M13" i="92"/>
  <c r="M13" i="152"/>
  <c r="M16" i="152" s="1"/>
  <c r="T28" i="4"/>
  <c r="P28" i="4"/>
  <c r="Q28" i="4" s="1"/>
  <c r="AC20" i="134"/>
  <c r="J22" i="147"/>
  <c r="E22" i="147"/>
  <c r="AC16" i="137"/>
  <c r="J13" i="145"/>
  <c r="E13" i="145"/>
  <c r="Z28" i="4"/>
  <c r="C21" i="55"/>
  <c r="W27" i="4"/>
  <c r="W22" i="4"/>
  <c r="G29" i="139"/>
  <c r="D12" i="155"/>
  <c r="D30" i="34"/>
  <c r="D10" i="94"/>
  <c r="N19" i="79"/>
  <c r="K16" i="98"/>
  <c r="N28" i="136"/>
  <c r="AC24" i="137"/>
  <c r="T27" i="101"/>
  <c r="P27" i="101"/>
  <c r="Q27" i="101" s="1"/>
  <c r="H13" i="97"/>
  <c r="AC17" i="142"/>
  <c r="C26" i="45"/>
  <c r="G14" i="98"/>
  <c r="Z19" i="4"/>
  <c r="K29" i="50"/>
  <c r="V24" i="104"/>
  <c r="W24" i="104" s="1"/>
  <c r="H15" i="96"/>
  <c r="F26" i="97"/>
  <c r="V26" i="49"/>
  <c r="Y26" i="49" s="1"/>
  <c r="AC27" i="143"/>
  <c r="H18" i="108"/>
  <c r="H18" i="141"/>
  <c r="W16" i="4"/>
  <c r="E24" i="145"/>
  <c r="J24" i="145"/>
  <c r="J20" i="142"/>
  <c r="E20" i="142"/>
  <c r="N23" i="140"/>
  <c r="Y22" i="105"/>
  <c r="Z22" i="105" s="1"/>
  <c r="G19" i="148"/>
  <c r="G18" i="148"/>
  <c r="G15" i="147"/>
  <c r="S31" i="148"/>
  <c r="D20" i="139"/>
  <c r="C24" i="84"/>
  <c r="I24" i="84" s="1"/>
  <c r="E15" i="45"/>
  <c r="Y18" i="103"/>
  <c r="Z18" i="103" s="1"/>
  <c r="L12" i="95"/>
  <c r="V10" i="48"/>
  <c r="F30" i="48"/>
  <c r="F10" i="96"/>
  <c r="N18" i="136"/>
  <c r="Z18" i="4"/>
  <c r="W23" i="4"/>
  <c r="T26" i="4"/>
  <c r="P26" i="4"/>
  <c r="Q26" i="4" s="1"/>
  <c r="F18" i="108"/>
  <c r="F18" i="141"/>
  <c r="T18" i="10"/>
  <c r="U18" i="10" s="1"/>
  <c r="H23" i="108"/>
  <c r="H23" i="141"/>
  <c r="D20" i="137"/>
  <c r="D24" i="97"/>
  <c r="S12" i="104"/>
  <c r="D13" i="138"/>
  <c r="E13" i="138" s="1"/>
  <c r="D26" i="140"/>
  <c r="S25" i="105"/>
  <c r="D22" i="138"/>
  <c r="E22" i="138" s="1"/>
  <c r="S21" i="104"/>
  <c r="Q14" i="92"/>
  <c r="Q14" i="152"/>
  <c r="F10" i="141"/>
  <c r="T10" i="10"/>
  <c r="R10" i="10"/>
  <c r="K29" i="10"/>
  <c r="F10" i="108"/>
  <c r="J31" i="136"/>
  <c r="K31" i="136" s="1"/>
  <c r="L16" i="95"/>
  <c r="Z16" i="4"/>
  <c r="C13" i="84"/>
  <c r="D31" i="84"/>
  <c r="J14" i="36"/>
  <c r="K14" i="36"/>
  <c r="AB31" i="143"/>
  <c r="AC21" i="144"/>
  <c r="E22" i="139"/>
  <c r="J20" i="108"/>
  <c r="J20" i="141"/>
  <c r="R20" i="10"/>
  <c r="Z31" i="143"/>
  <c r="C25" i="84"/>
  <c r="W23" i="100"/>
  <c r="H12" i="96"/>
  <c r="D25" i="97"/>
  <c r="AC29" i="139"/>
  <c r="L22" i="108"/>
  <c r="X22" i="10"/>
  <c r="AC21" i="145"/>
  <c r="AC28" i="137"/>
  <c r="Z27" i="4"/>
  <c r="Y15" i="104"/>
  <c r="Z15" i="104" s="1"/>
  <c r="N16" i="138"/>
  <c r="H15" i="97"/>
  <c r="M31" i="138"/>
  <c r="N31" i="138" s="1"/>
  <c r="Y11" i="104"/>
  <c r="N12" i="138"/>
  <c r="L12" i="43"/>
  <c r="K12" i="43"/>
  <c r="J25" i="96"/>
  <c r="J13" i="36"/>
  <c r="K13" i="36"/>
  <c r="Y11" i="105"/>
  <c r="N12" i="140"/>
  <c r="M31" i="140"/>
  <c r="N31" i="140" s="1"/>
  <c r="H16" i="95"/>
  <c r="L26" i="95"/>
  <c r="C28" i="57"/>
  <c r="K15" i="125"/>
  <c r="Z16" i="100"/>
  <c r="D13" i="97"/>
  <c r="J15" i="148"/>
  <c r="E15" i="148"/>
  <c r="D21" i="94"/>
  <c r="D23" i="155"/>
  <c r="G21" i="139"/>
  <c r="V12" i="48"/>
  <c r="Y12" i="48" s="1"/>
  <c r="F12" i="96"/>
  <c r="G16" i="134"/>
  <c r="H16" i="134" s="1"/>
  <c r="D18" i="96"/>
  <c r="D21" i="136"/>
  <c r="E21" i="136" s="1"/>
  <c r="P25" i="4"/>
  <c r="Q25" i="4" s="1"/>
  <c r="T25" i="4"/>
  <c r="K29" i="55"/>
  <c r="E22" i="142"/>
  <c r="J22" i="142"/>
  <c r="C18" i="84"/>
  <c r="C16" i="3"/>
  <c r="C20" i="107"/>
  <c r="E16" i="3"/>
  <c r="N28" i="140"/>
  <c r="Y27" i="105"/>
  <c r="Z27" i="105" s="1"/>
  <c r="AC26" i="145"/>
  <c r="S31" i="143"/>
  <c r="H22" i="97"/>
  <c r="L18" i="94"/>
  <c r="D27" i="137"/>
  <c r="AC12" i="137"/>
  <c r="AB31" i="137"/>
  <c r="AC31" i="137" s="1"/>
  <c r="D22" i="95"/>
  <c r="E17" i="142"/>
  <c r="J17" i="142"/>
  <c r="L21" i="43"/>
  <c r="K21" i="43"/>
  <c r="Z26" i="101"/>
  <c r="C20" i="106"/>
  <c r="V26" i="47"/>
  <c r="Y26" i="47" s="1"/>
  <c r="F26" i="95"/>
  <c r="L17" i="102"/>
  <c r="K17" i="102"/>
  <c r="G15" i="92"/>
  <c r="Y17" i="103"/>
  <c r="Z17" i="103" s="1"/>
  <c r="V23" i="103"/>
  <c r="W23" i="103" s="1"/>
  <c r="C18" i="106"/>
  <c r="I18" i="106" s="1"/>
  <c r="C17" i="106"/>
  <c r="I17" i="106" s="1"/>
  <c r="G14" i="144"/>
  <c r="J16" i="144"/>
  <c r="D16" i="144" s="1"/>
  <c r="E16" i="144"/>
  <c r="F16" i="144" s="1"/>
  <c r="E28" i="147"/>
  <c r="J28" i="147"/>
  <c r="V21" i="104"/>
  <c r="W21" i="104" s="1"/>
  <c r="D26" i="137"/>
  <c r="Z27" i="101"/>
  <c r="Y30" i="100"/>
  <c r="Z30" i="100" s="1"/>
  <c r="Z11" i="100"/>
  <c r="W22" i="101"/>
  <c r="J22" i="145"/>
  <c r="E22" i="145"/>
  <c r="J24" i="141"/>
  <c r="R24" i="10"/>
  <c r="J24" i="108"/>
  <c r="R29" i="57"/>
  <c r="S29" i="57" s="1"/>
  <c r="H22" i="94"/>
  <c r="J21" i="94"/>
  <c r="Y15" i="103"/>
  <c r="Z15" i="103" s="1"/>
  <c r="H18" i="94"/>
  <c r="F16" i="96"/>
  <c r="V16" i="48"/>
  <c r="Y16" i="48" s="1"/>
  <c r="E28" i="134"/>
  <c r="F28" i="134" s="1"/>
  <c r="M19" i="152"/>
  <c r="M19" i="92"/>
  <c r="D21" i="95"/>
  <c r="AC14" i="143"/>
  <c r="S21" i="103"/>
  <c r="D22" i="134"/>
  <c r="E24" i="143"/>
  <c r="J24" i="143"/>
  <c r="C28" i="55"/>
  <c r="Q15" i="79"/>
  <c r="M12" i="98"/>
  <c r="T20" i="100"/>
  <c r="P20" i="100"/>
  <c r="Q20" i="100" s="1"/>
  <c r="H30" i="34"/>
  <c r="T24" i="101"/>
  <c r="P24" i="101"/>
  <c r="Q24" i="101" s="1"/>
  <c r="H29" i="52"/>
  <c r="I29" i="52" s="1"/>
  <c r="D19" i="107"/>
  <c r="E19" i="107" s="1"/>
  <c r="R29" i="54"/>
  <c r="S29" i="54" s="1"/>
  <c r="C17" i="84"/>
  <c r="D18" i="95"/>
  <c r="G18" i="142"/>
  <c r="G16" i="139"/>
  <c r="O19" i="58"/>
  <c r="V28" i="105"/>
  <c r="W28" i="105" s="1"/>
  <c r="I12" i="98"/>
  <c r="K15" i="79"/>
  <c r="D15" i="97"/>
  <c r="D30" i="107"/>
  <c r="S18" i="98"/>
  <c r="J23" i="36"/>
  <c r="K23" i="36"/>
  <c r="AC18" i="139"/>
  <c r="D16" i="139"/>
  <c r="AC21" i="139"/>
  <c r="Z17" i="100"/>
  <c r="J19" i="96"/>
  <c r="G14" i="137"/>
  <c r="V20" i="103"/>
  <c r="W20" i="103" s="1"/>
  <c r="J27" i="36"/>
  <c r="K27" i="36"/>
  <c r="F30" i="47"/>
  <c r="V10" i="47"/>
  <c r="F10" i="95"/>
  <c r="L18" i="95"/>
  <c r="P17" i="4"/>
  <c r="Q17" i="4" s="1"/>
  <c r="T17" i="4"/>
  <c r="K25" i="36"/>
  <c r="J25" i="36"/>
  <c r="D30" i="48"/>
  <c r="D10" i="96"/>
  <c r="F23" i="96"/>
  <c r="V23" i="48"/>
  <c r="Y23" i="48" s="1"/>
  <c r="S12" i="105"/>
  <c r="D13" i="140"/>
  <c r="X16" i="10"/>
  <c r="L16" i="108"/>
  <c r="C16" i="51"/>
  <c r="H19" i="95"/>
  <c r="S14" i="103"/>
  <c r="D15" i="134"/>
  <c r="T21" i="10"/>
  <c r="F21" i="141"/>
  <c r="F21" i="108"/>
  <c r="AC22" i="145"/>
  <c r="U31" i="137"/>
  <c r="V31" i="137" s="1"/>
  <c r="E13" i="137"/>
  <c r="F13" i="137" s="1"/>
  <c r="AC28" i="139"/>
  <c r="N21" i="136"/>
  <c r="P22" i="101"/>
  <c r="Q22" i="101" s="1"/>
  <c r="T22" i="101"/>
  <c r="S13" i="98"/>
  <c r="C22" i="84"/>
  <c r="E28" i="45"/>
  <c r="R29" i="53"/>
  <c r="S29" i="53" s="1"/>
  <c r="I18" i="84"/>
  <c r="G19" i="107"/>
  <c r="G15" i="137"/>
  <c r="G27" i="137"/>
  <c r="H27" i="137" s="1"/>
  <c r="D22" i="155"/>
  <c r="D20" i="94"/>
  <c r="Y26" i="104"/>
  <c r="Z26" i="104" s="1"/>
  <c r="N27" i="138"/>
  <c r="G27" i="147"/>
  <c r="J20" i="145"/>
  <c r="E20" i="145"/>
  <c r="G20" i="148"/>
  <c r="Q17" i="98"/>
  <c r="D18" i="107"/>
  <c r="P16" i="100"/>
  <c r="Q16" i="100" s="1"/>
  <c r="T16" i="100"/>
  <c r="D22" i="139"/>
  <c r="I19" i="58"/>
  <c r="E14" i="45"/>
  <c r="E20" i="134"/>
  <c r="F20" i="134" s="1"/>
  <c r="F13" i="141"/>
  <c r="F13" i="108"/>
  <c r="T13" i="10"/>
  <c r="U13" i="10" s="1"/>
  <c r="C16" i="106"/>
  <c r="J16" i="108"/>
  <c r="J16" i="141"/>
  <c r="L26" i="97"/>
  <c r="C23" i="84"/>
  <c r="AC26" i="134"/>
  <c r="H27" i="96"/>
  <c r="AC12" i="125"/>
  <c r="E15" i="125"/>
  <c r="V26" i="104"/>
  <c r="W26" i="104" s="1"/>
  <c r="Y17" i="104"/>
  <c r="Z17" i="104" s="1"/>
  <c r="N18" i="138"/>
  <c r="L24" i="43"/>
  <c r="K24" i="43"/>
  <c r="S17" i="104"/>
  <c r="P17" i="104" s="1"/>
  <c r="Q17" i="104" s="1"/>
  <c r="D18" i="138"/>
  <c r="E18" i="138" s="1"/>
  <c r="Y19" i="103"/>
  <c r="Z19" i="103" s="1"/>
  <c r="AC22" i="143"/>
  <c r="AC19" i="144"/>
  <c r="E11" i="3"/>
  <c r="C15" i="107"/>
  <c r="C11" i="3"/>
  <c r="G13" i="137"/>
  <c r="H13" i="137" s="1"/>
  <c r="W14" i="100"/>
  <c r="D12" i="140"/>
  <c r="S11" i="105"/>
  <c r="G31" i="140"/>
  <c r="E13" i="142"/>
  <c r="J13" i="142"/>
  <c r="C16" i="55"/>
  <c r="D11" i="96"/>
  <c r="H16" i="94"/>
  <c r="F24" i="94"/>
  <c r="V24" i="34"/>
  <c r="E21" i="147"/>
  <c r="J21" i="147"/>
  <c r="G21" i="145"/>
  <c r="W28" i="100"/>
  <c r="G18" i="139"/>
  <c r="AC29" i="137"/>
  <c r="AC14" i="68"/>
  <c r="E14" i="152"/>
  <c r="E14" i="92"/>
  <c r="C25" i="45"/>
  <c r="AC22" i="144"/>
  <c r="G28" i="134"/>
  <c r="H28" i="134" s="1"/>
  <c r="Y24" i="103"/>
  <c r="Z24" i="103" s="1"/>
  <c r="G18" i="147"/>
  <c r="D24" i="107"/>
  <c r="I23" i="106"/>
  <c r="E29" i="139"/>
  <c r="F29" i="139" s="1"/>
  <c r="S18" i="104"/>
  <c r="P18" i="104" s="1"/>
  <c r="Q18" i="104" s="1"/>
  <c r="D19" i="138"/>
  <c r="E19" i="138" s="1"/>
  <c r="J12" i="36"/>
  <c r="K12" i="36"/>
  <c r="E14" i="148"/>
  <c r="J14" i="148"/>
  <c r="O18" i="98"/>
  <c r="H29" i="57"/>
  <c r="I29" i="57" s="1"/>
  <c r="G23" i="139"/>
  <c r="H23" i="139" s="1"/>
  <c r="G27" i="107"/>
  <c r="G27" i="139"/>
  <c r="K19" i="58"/>
  <c r="H19" i="79"/>
  <c r="G16" i="98"/>
  <c r="F19" i="58"/>
  <c r="AC22" i="147"/>
  <c r="G28" i="137"/>
  <c r="H28" i="137" s="1"/>
  <c r="C15" i="84"/>
  <c r="U31" i="134"/>
  <c r="V31" i="134" s="1"/>
  <c r="S17" i="105"/>
  <c r="D18" i="140"/>
  <c r="D16" i="107"/>
  <c r="G19" i="137"/>
  <c r="H19" i="137" s="1"/>
  <c r="V28" i="103"/>
  <c r="W28" i="103" s="1"/>
  <c r="E23" i="134"/>
  <c r="F23" i="134" s="1"/>
  <c r="V13" i="49"/>
  <c r="Y13" i="49" s="1"/>
  <c r="F13" i="97"/>
  <c r="J15" i="142"/>
  <c r="E15" i="142"/>
  <c r="L13" i="94"/>
  <c r="U13" i="34"/>
  <c r="K20" i="92"/>
  <c r="J19" i="142"/>
  <c r="E19" i="142"/>
  <c r="E16" i="134"/>
  <c r="F16" i="134" s="1"/>
  <c r="J21" i="96"/>
  <c r="E25" i="137"/>
  <c r="F25" i="137" s="1"/>
  <c r="AC20" i="144"/>
  <c r="G16" i="144"/>
  <c r="S20" i="92"/>
  <c r="AC13" i="68"/>
  <c r="AA13" i="68" s="1"/>
  <c r="E13" i="92"/>
  <c r="E13" i="152"/>
  <c r="Y11" i="103"/>
  <c r="X31" i="134"/>
  <c r="R30" i="34"/>
  <c r="J10" i="94"/>
  <c r="J30" i="94" s="1"/>
  <c r="I15" i="92"/>
  <c r="J23" i="144"/>
  <c r="E23" i="144"/>
  <c r="W26" i="100"/>
  <c r="C27" i="57"/>
  <c r="V17" i="103"/>
  <c r="W17" i="103" s="1"/>
  <c r="V12" i="49"/>
  <c r="Y12" i="49" s="1"/>
  <c r="F12" i="97"/>
  <c r="N31" i="145"/>
  <c r="G12" i="145"/>
  <c r="F29" i="53"/>
  <c r="C11" i="53"/>
  <c r="V18" i="47"/>
  <c r="Y18" i="47" s="1"/>
  <c r="F18" i="95"/>
  <c r="Y12" i="103"/>
  <c r="Z12" i="103" s="1"/>
  <c r="G27" i="148"/>
  <c r="D27" i="139"/>
  <c r="D24" i="95"/>
  <c r="D12" i="96"/>
  <c r="D16" i="155"/>
  <c r="D14" i="94"/>
  <c r="Z22" i="4"/>
  <c r="Y28" i="103"/>
  <c r="Z28" i="103" s="1"/>
  <c r="V18" i="103"/>
  <c r="W18" i="103" s="1"/>
  <c r="E24" i="45"/>
  <c r="J25" i="147"/>
  <c r="E25" i="147"/>
  <c r="S27" i="104"/>
  <c r="D28" i="138"/>
  <c r="E28" i="138" s="1"/>
  <c r="C19" i="58"/>
  <c r="G22" i="107"/>
  <c r="D10" i="95"/>
  <c r="D30" i="47"/>
  <c r="Z14" i="101"/>
  <c r="G19" i="147"/>
  <c r="AC12" i="79"/>
  <c r="E15" i="79"/>
  <c r="E12" i="98"/>
  <c r="D12" i="94"/>
  <c r="D14" i="155"/>
  <c r="D18" i="139"/>
  <c r="G24" i="107"/>
  <c r="I23" i="84"/>
  <c r="G24" i="145"/>
  <c r="C27" i="84"/>
  <c r="I27" i="84" s="1"/>
  <c r="K26" i="36"/>
  <c r="J26" i="36"/>
  <c r="G12" i="92"/>
  <c r="G12" i="152"/>
  <c r="H16" i="68"/>
  <c r="AC14" i="79"/>
  <c r="E14" i="98"/>
  <c r="E20" i="92"/>
  <c r="AC20" i="68"/>
  <c r="X24" i="10"/>
  <c r="L24" i="108"/>
  <c r="N24" i="108" s="1"/>
  <c r="I24" i="108" s="1"/>
  <c r="D11" i="97"/>
  <c r="W12" i="4"/>
  <c r="D24" i="140"/>
  <c r="S23" i="105"/>
  <c r="G16" i="137"/>
  <c r="H16" i="137" s="1"/>
  <c r="V24" i="105"/>
  <c r="W24" i="105" s="1"/>
  <c r="J25" i="148"/>
  <c r="E25" i="148"/>
  <c r="N21" i="138"/>
  <c r="Y20" i="104"/>
  <c r="Z20" i="104" s="1"/>
  <c r="E20" i="144"/>
  <c r="J20" i="144"/>
  <c r="D20" i="97"/>
  <c r="J14" i="96"/>
  <c r="X31" i="139"/>
  <c r="W24" i="101"/>
  <c r="V19" i="104"/>
  <c r="W19" i="104" s="1"/>
  <c r="AC17" i="147"/>
  <c r="E29" i="148"/>
  <c r="J29" i="148"/>
  <c r="R29" i="55"/>
  <c r="S29" i="55" s="1"/>
  <c r="T25" i="101"/>
  <c r="P25" i="101"/>
  <c r="Q25" i="101" s="1"/>
  <c r="Q19" i="79"/>
  <c r="M16" i="98"/>
  <c r="G17" i="147"/>
  <c r="D20" i="107"/>
  <c r="J20" i="107" s="1"/>
  <c r="K20" i="107" s="1"/>
  <c r="AC12" i="148"/>
  <c r="AB31" i="148"/>
  <c r="H24" i="97"/>
  <c r="C16" i="84"/>
  <c r="I16" i="84" s="1"/>
  <c r="D17" i="107"/>
  <c r="J17" i="107" s="1"/>
  <c r="E27" i="139"/>
  <c r="F27" i="139" s="1"/>
  <c r="AC16" i="139"/>
  <c r="K17" i="98"/>
  <c r="T11" i="101"/>
  <c r="S30" i="101"/>
  <c r="T30" i="101" s="1"/>
  <c r="P11" i="101"/>
  <c r="G27" i="144"/>
  <c r="M29" i="52"/>
  <c r="N29" i="52" s="1"/>
  <c r="AB31" i="147"/>
  <c r="S12" i="103"/>
  <c r="D13" i="134"/>
  <c r="N15" i="136"/>
  <c r="H14" i="108"/>
  <c r="H14" i="141"/>
  <c r="N25" i="140"/>
  <c r="Y24" i="105"/>
  <c r="Z24" i="105" s="1"/>
  <c r="D18" i="97"/>
  <c r="V14" i="105"/>
  <c r="W14" i="105" s="1"/>
  <c r="E29" i="45"/>
  <c r="D19" i="155"/>
  <c r="D17" i="94"/>
  <c r="K14" i="98"/>
  <c r="D12" i="97"/>
  <c r="AC18" i="137"/>
  <c r="V25" i="105"/>
  <c r="W25" i="105" s="1"/>
  <c r="C16" i="107"/>
  <c r="E12" i="3"/>
  <c r="C12" i="3"/>
  <c r="C26" i="50"/>
  <c r="D25" i="136"/>
  <c r="E25" i="136" s="1"/>
  <c r="Z31" i="139"/>
  <c r="G14" i="139"/>
  <c r="E29" i="143"/>
  <c r="J29" i="143"/>
  <c r="D29" i="143" s="1"/>
  <c r="V13" i="105"/>
  <c r="W13" i="105" s="1"/>
  <c r="L25" i="108"/>
  <c r="X25" i="10"/>
  <c r="G22" i="147"/>
  <c r="G15" i="107"/>
  <c r="I14" i="84"/>
  <c r="D29" i="107"/>
  <c r="E18" i="137"/>
  <c r="F18" i="137" s="1"/>
  <c r="J19" i="144"/>
  <c r="D19" i="144" s="1"/>
  <c r="E19" i="144"/>
  <c r="AC28" i="148"/>
  <c r="X18" i="10"/>
  <c r="L18" i="108"/>
  <c r="G18" i="137"/>
  <c r="H18" i="137" s="1"/>
  <c r="Y13" i="105"/>
  <c r="Z13" i="105" s="1"/>
  <c r="N14" i="140"/>
  <c r="N31" i="139"/>
  <c r="O31" i="139" s="1"/>
  <c r="G12" i="139"/>
  <c r="H12" i="139" s="1"/>
  <c r="G25" i="148"/>
  <c r="O17" i="98"/>
  <c r="S28" i="104"/>
  <c r="D29" i="138"/>
  <c r="E29" i="138" s="1"/>
  <c r="O14" i="98"/>
  <c r="AC14" i="139"/>
  <c r="W18" i="101"/>
  <c r="W15" i="4"/>
  <c r="G17" i="144"/>
  <c r="G26" i="137"/>
  <c r="H26" i="137" s="1"/>
  <c r="Y13" i="103"/>
  <c r="Z13" i="103" s="1"/>
  <c r="D25" i="140"/>
  <c r="S24" i="105"/>
  <c r="W14" i="101"/>
  <c r="K18" i="98"/>
  <c r="D15" i="137"/>
  <c r="E18" i="45"/>
  <c r="J19" i="108"/>
  <c r="R19" i="10"/>
  <c r="J19" i="141"/>
  <c r="D28" i="140"/>
  <c r="S27" i="105"/>
  <c r="AC28" i="142"/>
  <c r="S14" i="104"/>
  <c r="T14" i="104" s="1"/>
  <c r="D15" i="138"/>
  <c r="E15" i="138" s="1"/>
  <c r="Z17" i="4"/>
  <c r="G28" i="144"/>
  <c r="Q19" i="58"/>
  <c r="V23" i="105"/>
  <c r="W23" i="105" s="1"/>
  <c r="J26" i="108"/>
  <c r="J26" i="141"/>
  <c r="R26" i="10"/>
  <c r="C28" i="84"/>
  <c r="D20" i="95"/>
  <c r="D25" i="107"/>
  <c r="Z25" i="101"/>
  <c r="L19" i="58"/>
  <c r="AC25" i="142"/>
  <c r="D19" i="58"/>
  <c r="G13" i="139"/>
  <c r="H13" i="139" s="1"/>
  <c r="G25" i="139"/>
  <c r="J28" i="142"/>
  <c r="E28" i="142"/>
  <c r="H11" i="97"/>
  <c r="D23" i="95"/>
  <c r="R19" i="58"/>
  <c r="N31" i="148"/>
  <c r="G12" i="148"/>
  <c r="Q31" i="139"/>
  <c r="E13" i="147"/>
  <c r="J13" i="147"/>
  <c r="D19" i="95"/>
  <c r="H15" i="125"/>
  <c r="E12" i="148"/>
  <c r="J12" i="148"/>
  <c r="L31" i="148"/>
  <c r="Z26" i="100"/>
  <c r="D26" i="95"/>
  <c r="K19" i="43"/>
  <c r="L19" i="43"/>
  <c r="J23" i="145"/>
  <c r="D23" i="145" s="1"/>
  <c r="K23" i="145" s="1"/>
  <c r="E23" i="145"/>
  <c r="G15" i="148"/>
  <c r="D21" i="107"/>
  <c r="E21" i="107" s="1"/>
  <c r="I20" i="106"/>
  <c r="V17" i="105"/>
  <c r="W17" i="105" s="1"/>
  <c r="G17" i="148"/>
  <c r="K22" i="36"/>
  <c r="J22" i="36"/>
  <c r="D15" i="96"/>
  <c r="AC26" i="137"/>
  <c r="X17" i="10"/>
  <c r="L17" i="108"/>
  <c r="E15" i="143"/>
  <c r="J15" i="143"/>
  <c r="T19" i="101"/>
  <c r="P19" i="101"/>
  <c r="Q19" i="101" s="1"/>
  <c r="J21" i="143"/>
  <c r="D21" i="143" s="1"/>
  <c r="K21" i="143" s="1"/>
  <c r="E21" i="143"/>
  <c r="F30" i="34"/>
  <c r="V10" i="34"/>
  <c r="F10" i="94"/>
  <c r="D29" i="102"/>
  <c r="N22" i="140"/>
  <c r="Y21" i="105"/>
  <c r="Z21" i="105" s="1"/>
  <c r="E17" i="147"/>
  <c r="J17" i="147"/>
  <c r="Z15" i="101"/>
  <c r="G12" i="98"/>
  <c r="H15" i="79"/>
  <c r="AC29" i="144"/>
  <c r="E19" i="58"/>
  <c r="G20" i="144"/>
  <c r="G19" i="139"/>
  <c r="H19" i="139" s="1"/>
  <c r="G15" i="139"/>
  <c r="H15" i="139" s="1"/>
  <c r="E18" i="98"/>
  <c r="AC18" i="79"/>
  <c r="D25" i="94"/>
  <c r="D27" i="155"/>
  <c r="G16" i="147"/>
  <c r="D22" i="96"/>
  <c r="J17" i="36"/>
  <c r="K17" i="36"/>
  <c r="AB31" i="139"/>
  <c r="AC31" i="139" s="1"/>
  <c r="AC12" i="139"/>
  <c r="I30" i="84"/>
  <c r="G31" i="107"/>
  <c r="D28" i="107"/>
  <c r="D25" i="134"/>
  <c r="S24" i="103"/>
  <c r="H26" i="141"/>
  <c r="H26" i="108"/>
  <c r="D17" i="97"/>
  <c r="E27" i="45"/>
  <c r="U31" i="139"/>
  <c r="D22" i="107"/>
  <c r="E18" i="139"/>
  <c r="F18" i="139" s="1"/>
  <c r="D10" i="97"/>
  <c r="D30" i="49"/>
  <c r="N24" i="140"/>
  <c r="Y23" i="105"/>
  <c r="Z23" i="105" s="1"/>
  <c r="N25" i="138"/>
  <c r="Y24" i="104"/>
  <c r="Z24" i="104" s="1"/>
  <c r="E23" i="139"/>
  <c r="F23" i="139" s="1"/>
  <c r="E16" i="139"/>
  <c r="F16" i="139" s="1"/>
  <c r="AC13" i="147"/>
  <c r="D25" i="96"/>
  <c r="AC12" i="147"/>
  <c r="Z31" i="147"/>
  <c r="W25" i="101"/>
  <c r="AC29" i="147"/>
  <c r="C20" i="84"/>
  <c r="G24" i="142"/>
  <c r="V16" i="34"/>
  <c r="F16" i="94"/>
  <c r="AC27" i="148"/>
  <c r="G30" i="107"/>
  <c r="D26" i="107"/>
  <c r="I25" i="106"/>
  <c r="J22" i="148"/>
  <c r="E22" i="148"/>
  <c r="H29" i="51"/>
  <c r="I29" i="51" s="1"/>
  <c r="E24" i="139"/>
  <c r="F24" i="139" s="1"/>
  <c r="Q12" i="98"/>
  <c r="Q15" i="98" s="1"/>
  <c r="W15" i="79"/>
  <c r="E13" i="45"/>
  <c r="X20" i="10"/>
  <c r="L20" i="108"/>
  <c r="E22" i="137"/>
  <c r="F22" i="137" s="1"/>
  <c r="D12" i="138"/>
  <c r="E12" i="138" s="1"/>
  <c r="G31" i="138"/>
  <c r="S11" i="104"/>
  <c r="S20" i="105"/>
  <c r="D21" i="140"/>
  <c r="D31" i="107"/>
  <c r="D27" i="107"/>
  <c r="E27" i="107" s="1"/>
  <c r="I26" i="106"/>
  <c r="W15" i="101"/>
  <c r="M29" i="50"/>
  <c r="N29" i="50" s="1"/>
  <c r="C19" i="84"/>
  <c r="E29" i="137"/>
  <c r="H29" i="55"/>
  <c r="E20" i="139"/>
  <c r="F20" i="139" s="1"/>
  <c r="Z22" i="101"/>
  <c r="F29" i="55"/>
  <c r="C11" i="55"/>
  <c r="C16" i="52"/>
  <c r="AC26" i="139"/>
  <c r="AC28" i="144"/>
  <c r="J27" i="148"/>
  <c r="E27" i="148"/>
  <c r="G18" i="145"/>
  <c r="G22" i="148"/>
  <c r="D16" i="95"/>
  <c r="H21" i="108"/>
  <c r="H21" i="141"/>
  <c r="E23" i="147"/>
  <c r="J23" i="147"/>
  <c r="E27" i="145"/>
  <c r="J27" i="145"/>
  <c r="D26" i="139"/>
  <c r="AC13" i="143"/>
  <c r="AC15" i="139"/>
  <c r="G26" i="147"/>
  <c r="J16" i="148"/>
  <c r="E16" i="148"/>
  <c r="E20" i="45"/>
  <c r="C29" i="84"/>
  <c r="I29" i="84" s="1"/>
  <c r="K16" i="36"/>
  <c r="J16" i="36"/>
  <c r="J16" i="143"/>
  <c r="E16" i="143"/>
  <c r="D22" i="97"/>
  <c r="Z21" i="101"/>
  <c r="D29" i="137"/>
  <c r="E21" i="45"/>
  <c r="D18" i="155"/>
  <c r="D16" i="94"/>
  <c r="Y18" i="105"/>
  <c r="Z18" i="105" s="1"/>
  <c r="N19" i="140"/>
  <c r="AC24" i="139"/>
  <c r="V14" i="104"/>
  <c r="W14" i="104" s="1"/>
  <c r="O19" i="92"/>
  <c r="O19" i="152"/>
  <c r="G24" i="139"/>
  <c r="H24" i="139" s="1"/>
  <c r="D13" i="96"/>
  <c r="L10" i="108"/>
  <c r="W29" i="10"/>
  <c r="X10" i="10"/>
  <c r="E19" i="45"/>
  <c r="Y12" i="104"/>
  <c r="Z12" i="104" s="1"/>
  <c r="N13" i="138"/>
  <c r="M14" i="98"/>
  <c r="D15" i="107"/>
  <c r="D24" i="94"/>
  <c r="D26" i="155"/>
  <c r="AC27" i="144"/>
  <c r="D12" i="95"/>
  <c r="N17" i="140"/>
  <c r="Y16" i="105"/>
  <c r="Z16" i="105" s="1"/>
  <c r="D17" i="139"/>
  <c r="D20" i="155"/>
  <c r="D18" i="94"/>
  <c r="AC14" i="137"/>
  <c r="AC25" i="148"/>
  <c r="G21" i="137"/>
  <c r="H21" i="137" s="1"/>
  <c r="H17" i="95"/>
  <c r="Z24" i="101"/>
  <c r="G14" i="147"/>
  <c r="G20" i="107"/>
  <c r="C21" i="84"/>
  <c r="V18" i="104"/>
  <c r="W18" i="104" s="1"/>
  <c r="K27" i="102"/>
  <c r="J19" i="58"/>
  <c r="N27" i="140"/>
  <c r="Y26" i="105"/>
  <c r="Z26" i="105" s="1"/>
  <c r="D25" i="139"/>
  <c r="G16" i="145"/>
  <c r="J20" i="148"/>
  <c r="E20" i="148"/>
  <c r="G21" i="107"/>
  <c r="D19" i="96"/>
  <c r="D21" i="139"/>
  <c r="E19" i="148"/>
  <c r="J19" i="148"/>
  <c r="G21" i="147"/>
  <c r="J25" i="145"/>
  <c r="E25" i="145"/>
  <c r="S13" i="105"/>
  <c r="D14" i="140"/>
  <c r="AC24" i="147"/>
  <c r="AC16" i="147"/>
  <c r="AC20" i="148"/>
  <c r="D14" i="97"/>
  <c r="G17" i="142"/>
  <c r="H24" i="141"/>
  <c r="H24" i="108"/>
  <c r="E17" i="139"/>
  <c r="F17" i="139" s="1"/>
  <c r="M29" i="53"/>
  <c r="N29" i="53" s="1"/>
  <c r="R29" i="56"/>
  <c r="S29" i="56" s="1"/>
  <c r="D25" i="95"/>
  <c r="M29" i="57"/>
  <c r="N29" i="57" s="1"/>
  <c r="N29" i="140"/>
  <c r="Y28" i="105"/>
  <c r="Z28" i="105" s="1"/>
  <c r="I14" i="98"/>
  <c r="I15" i="98" s="1"/>
  <c r="X13" i="98" s="1"/>
  <c r="AC25" i="139"/>
  <c r="J24" i="148"/>
  <c r="E24" i="148"/>
  <c r="Z27" i="100"/>
  <c r="E23" i="137"/>
  <c r="F23" i="137" s="1"/>
  <c r="E23" i="45"/>
  <c r="D23" i="107"/>
  <c r="V12" i="105"/>
  <c r="W12" i="105" s="1"/>
  <c r="D17" i="96"/>
  <c r="E23" i="3"/>
  <c r="C23" i="3"/>
  <c r="C27" i="107"/>
  <c r="E28" i="148"/>
  <c r="J28" i="148"/>
  <c r="E28" i="145"/>
  <c r="J28" i="145"/>
  <c r="G28" i="107"/>
  <c r="C17" i="55"/>
  <c r="C29" i="55" s="1"/>
  <c r="P14" i="101"/>
  <c r="Q14" i="101" s="1"/>
  <c r="T14" i="101"/>
  <c r="AC27" i="139"/>
  <c r="K20" i="36"/>
  <c r="J20" i="36"/>
  <c r="D26" i="96"/>
  <c r="E27" i="147"/>
  <c r="J27" i="147"/>
  <c r="V15" i="105"/>
  <c r="W15" i="105" s="1"/>
  <c r="S15" i="105"/>
  <c r="T15" i="105" s="1"/>
  <c r="D16" i="140"/>
  <c r="W13" i="101"/>
  <c r="D19" i="94"/>
  <c r="D30" i="94" s="1"/>
  <c r="D21" i="155"/>
  <c r="D14" i="107"/>
  <c r="J14" i="107" s="1"/>
  <c r="H31" i="106"/>
  <c r="E26" i="148"/>
  <c r="J26" i="148"/>
  <c r="G26" i="107"/>
  <c r="I25" i="84"/>
  <c r="G23" i="107"/>
  <c r="I22" i="84"/>
  <c r="G23" i="145"/>
  <c r="H23" i="145" s="1"/>
  <c r="E24" i="137"/>
  <c r="F24" i="137" s="1"/>
  <c r="G13" i="147"/>
  <c r="G17" i="92"/>
  <c r="G17" i="152"/>
  <c r="H21" i="68"/>
  <c r="R29" i="52"/>
  <c r="S29" i="52" s="1"/>
  <c r="S26" i="105"/>
  <c r="D27" i="140"/>
  <c r="AC27" i="142"/>
  <c r="H22" i="108"/>
  <c r="H22" i="141"/>
  <c r="D14" i="139"/>
  <c r="F31" i="84"/>
  <c r="T15" i="79"/>
  <c r="T21" i="79" s="1"/>
  <c r="O12" i="98"/>
  <c r="H29" i="53"/>
  <c r="I29" i="53" s="1"/>
  <c r="G25" i="147"/>
  <c r="H29" i="56"/>
  <c r="I29" i="56" s="1"/>
  <c r="D28" i="148"/>
  <c r="K28" i="148" s="1"/>
  <c r="F19" i="125"/>
  <c r="AC19" i="147"/>
  <c r="E29" i="107"/>
  <c r="J29" i="107"/>
  <c r="K29" i="107" s="1"/>
  <c r="T17" i="105"/>
  <c r="P17" i="105"/>
  <c r="Q17" i="105" s="1"/>
  <c r="D15" i="143"/>
  <c r="K15" i="143" s="1"/>
  <c r="I15" i="84"/>
  <c r="AA12" i="79"/>
  <c r="AC15" i="79"/>
  <c r="L15" i="79" s="1"/>
  <c r="E31" i="145"/>
  <c r="AC23" i="144"/>
  <c r="D16" i="146"/>
  <c r="E31" i="107"/>
  <c r="J31" i="107"/>
  <c r="K31" i="107" s="1"/>
  <c r="J18" i="155"/>
  <c r="F18" i="155"/>
  <c r="G18" i="155" s="1"/>
  <c r="H21" i="79"/>
  <c r="AC16" i="148"/>
  <c r="AC14" i="142"/>
  <c r="G19" i="98"/>
  <c r="W18" i="98" s="1"/>
  <c r="K21" i="79"/>
  <c r="D14" i="148"/>
  <c r="K14" i="148" s="1"/>
  <c r="E24" i="107"/>
  <c r="J24" i="107"/>
  <c r="K24" i="107" s="1"/>
  <c r="Y24" i="34"/>
  <c r="U24" i="34"/>
  <c r="AC18" i="143"/>
  <c r="D15" i="142"/>
  <c r="N25" i="96"/>
  <c r="Q25" i="96" s="1"/>
  <c r="C19" i="106"/>
  <c r="R16" i="10"/>
  <c r="X26" i="10"/>
  <c r="C29" i="106"/>
  <c r="N25" i="141"/>
  <c r="G25" i="141" s="1"/>
  <c r="D16" i="148"/>
  <c r="F16" i="148" s="1"/>
  <c r="D31" i="139"/>
  <c r="Y31" i="139" s="1"/>
  <c r="D28" i="146"/>
  <c r="H28" i="146" s="1"/>
  <c r="D22" i="148"/>
  <c r="K22" i="148" s="1"/>
  <c r="D26" i="148"/>
  <c r="K26" i="148" s="1"/>
  <c r="G31" i="148"/>
  <c r="H31" i="107"/>
  <c r="AC21" i="148"/>
  <c r="G15" i="98"/>
  <c r="W12" i="98"/>
  <c r="D20" i="145"/>
  <c r="F20" i="145" s="1"/>
  <c r="N16" i="96"/>
  <c r="Q16" i="96" s="1"/>
  <c r="N24" i="94"/>
  <c r="G24" i="94" s="1"/>
  <c r="AC27" i="147"/>
  <c r="D13" i="142"/>
  <c r="P11" i="105"/>
  <c r="T11" i="105"/>
  <c r="AC15" i="143"/>
  <c r="H13" i="142"/>
  <c r="J31" i="145"/>
  <c r="D12" i="145"/>
  <c r="K12" i="145" s="1"/>
  <c r="AC18" i="144"/>
  <c r="AC15" i="147"/>
  <c r="T12" i="104"/>
  <c r="P12" i="104"/>
  <c r="Q12" i="104" s="1"/>
  <c r="Q31" i="144"/>
  <c r="N17" i="141"/>
  <c r="I17" i="141" s="1"/>
  <c r="P20" i="105"/>
  <c r="Q20" i="105" s="1"/>
  <c r="T20" i="105"/>
  <c r="G21" i="92"/>
  <c r="W17" i="92" s="1"/>
  <c r="AC23" i="147"/>
  <c r="J21" i="155"/>
  <c r="F21" i="155"/>
  <c r="G21" i="155" s="1"/>
  <c r="O15" i="98"/>
  <c r="AA14" i="98" s="1"/>
  <c r="D29" i="148"/>
  <c r="H29" i="148" s="1"/>
  <c r="W21" i="79"/>
  <c r="E14" i="140"/>
  <c r="D27" i="145"/>
  <c r="K27" i="145"/>
  <c r="T24" i="105"/>
  <c r="P24" i="105"/>
  <c r="Q24" i="105" s="1"/>
  <c r="T24" i="103"/>
  <c r="P24" i="103"/>
  <c r="Q24" i="103" s="1"/>
  <c r="D17" i="147"/>
  <c r="AC27" i="145"/>
  <c r="AC18" i="148"/>
  <c r="H16" i="139"/>
  <c r="F13" i="142"/>
  <c r="E12" i="140"/>
  <c r="D22" i="145"/>
  <c r="F22" i="145" s="1"/>
  <c r="F30" i="95"/>
  <c r="N10" i="95"/>
  <c r="Q10" i="95" s="1"/>
  <c r="D22" i="147"/>
  <c r="I19" i="125"/>
  <c r="AC21" i="68"/>
  <c r="L21" i="68" s="1"/>
  <c r="N27" i="96"/>
  <c r="Q27" i="96" s="1"/>
  <c r="G27" i="96"/>
  <c r="I28" i="84"/>
  <c r="T17" i="103"/>
  <c r="P17" i="103"/>
  <c r="Q17" i="103" s="1"/>
  <c r="AC15" i="145"/>
  <c r="K25" i="96"/>
  <c r="S21" i="92"/>
  <c r="AC20" i="92" s="1"/>
  <c r="N19" i="94"/>
  <c r="N16" i="94"/>
  <c r="Q16" i="94" s="1"/>
  <c r="AC24" i="146"/>
  <c r="F22" i="148"/>
  <c r="D27" i="148"/>
  <c r="K27" i="148" s="1"/>
  <c r="T12" i="103"/>
  <c r="P12" i="103"/>
  <c r="Q12" i="103" s="1"/>
  <c r="P11" i="104"/>
  <c r="T11" i="104"/>
  <c r="AB12" i="98"/>
  <c r="T13" i="105"/>
  <c r="I20" i="84"/>
  <c r="E16" i="140"/>
  <c r="D14" i="146"/>
  <c r="F27" i="145"/>
  <c r="E28" i="140"/>
  <c r="E25" i="140"/>
  <c r="D28" i="142"/>
  <c r="F28" i="142" s="1"/>
  <c r="J25" i="107"/>
  <c r="K25" i="107" s="1"/>
  <c r="E25" i="107"/>
  <c r="F17" i="147"/>
  <c r="D25" i="148"/>
  <c r="H25" i="148" s="1"/>
  <c r="D24" i="146"/>
  <c r="AC21" i="147"/>
  <c r="Q21" i="79"/>
  <c r="N21" i="141"/>
  <c r="G21" i="141" s="1"/>
  <c r="E13" i="140"/>
  <c r="Y10" i="47"/>
  <c r="V30" i="47"/>
  <c r="Y30" i="47" s="1"/>
  <c r="E19" i="125"/>
  <c r="AC15" i="125"/>
  <c r="U15" i="125" s="1"/>
  <c r="N13" i="97"/>
  <c r="G13" i="97" s="1"/>
  <c r="H16" i="146"/>
  <c r="E21" i="92"/>
  <c r="V20" i="92" s="1"/>
  <c r="V17" i="92"/>
  <c r="D31" i="136"/>
  <c r="E31" i="136" s="1"/>
  <c r="H31" i="136"/>
  <c r="M21" i="92"/>
  <c r="Z20" i="92" s="1"/>
  <c r="AA19" i="68"/>
  <c r="D21" i="144"/>
  <c r="K21" i="144" s="1"/>
  <c r="N10" i="108"/>
  <c r="G10" i="108" s="1"/>
  <c r="F30" i="108"/>
  <c r="F29" i="108"/>
  <c r="F25" i="134"/>
  <c r="X19" i="10"/>
  <c r="C22" i="106"/>
  <c r="N17" i="97"/>
  <c r="G17" i="97" s="1"/>
  <c r="J21" i="107"/>
  <c r="K21" i="107" s="1"/>
  <c r="D24" i="148"/>
  <c r="K24" i="148" s="1"/>
  <c r="P27" i="105"/>
  <c r="Q27" i="105" s="1"/>
  <c r="T27" i="105"/>
  <c r="J22" i="107"/>
  <c r="K22" i="107" s="1"/>
  <c r="E22" i="107"/>
  <c r="D22" i="146"/>
  <c r="K22" i="146" s="1"/>
  <c r="AC23" i="146"/>
  <c r="F23" i="145"/>
  <c r="I21" i="84"/>
  <c r="P12" i="105"/>
  <c r="Q12" i="105" s="1"/>
  <c r="T12" i="105"/>
  <c r="G30" i="47"/>
  <c r="N26" i="95"/>
  <c r="Q26" i="95" s="1"/>
  <c r="G26" i="95"/>
  <c r="Z21" i="79"/>
  <c r="AA15" i="79"/>
  <c r="P18" i="103"/>
  <c r="Q18" i="103" s="1"/>
  <c r="T18" i="103"/>
  <c r="Q19" i="98"/>
  <c r="AB18" i="98" s="1"/>
  <c r="AC26" i="148"/>
  <c r="AA31" i="134"/>
  <c r="E23" i="140"/>
  <c r="P15" i="105"/>
  <c r="Q15" i="105" s="1"/>
  <c r="AC22" i="142"/>
  <c r="N13" i="108"/>
  <c r="M13" i="108" s="1"/>
  <c r="AA14" i="79"/>
  <c r="J30" i="107"/>
  <c r="K30" i="107" s="1"/>
  <c r="E30" i="107"/>
  <c r="F22" i="155"/>
  <c r="G22" i="155" s="1"/>
  <c r="J22" i="155"/>
  <c r="J16" i="155"/>
  <c r="F16" i="155"/>
  <c r="G16" i="155" s="1"/>
  <c r="D24" i="143"/>
  <c r="K24" i="143" s="1"/>
  <c r="AC22" i="148"/>
  <c r="AC28" i="143"/>
  <c r="Q31" i="143"/>
  <c r="M21" i="152"/>
  <c r="Z19" i="152" s="1"/>
  <c r="H19" i="125"/>
  <c r="K19" i="125"/>
  <c r="R15" i="125"/>
  <c r="O19" i="98"/>
  <c r="AA17" i="98" s="1"/>
  <c r="Y18" i="34"/>
  <c r="U18" i="34"/>
  <c r="E31" i="137"/>
  <c r="M31" i="137"/>
  <c r="P15" i="103"/>
  <c r="Q15" i="103" s="1"/>
  <c r="T15" i="103"/>
  <c r="J23" i="107"/>
  <c r="K23" i="107" s="1"/>
  <c r="E23" i="107"/>
  <c r="F24" i="148"/>
  <c r="AC20" i="143"/>
  <c r="Q11" i="101"/>
  <c r="P30" i="101"/>
  <c r="Q30" i="101" s="1"/>
  <c r="F27" i="155"/>
  <c r="G27" i="155" s="1"/>
  <c r="J27" i="155"/>
  <c r="AC19" i="145"/>
  <c r="I29" i="55"/>
  <c r="D20" i="148"/>
  <c r="F19" i="155"/>
  <c r="G19" i="155" s="1"/>
  <c r="J19" i="155"/>
  <c r="D13" i="147"/>
  <c r="F13" i="147" s="1"/>
  <c r="D17" i="146"/>
  <c r="M19" i="98"/>
  <c r="Z17" i="98" s="1"/>
  <c r="X13" i="10"/>
  <c r="R13" i="10"/>
  <c r="P23" i="105"/>
  <c r="Q23" i="105" s="1"/>
  <c r="T23" i="105"/>
  <c r="AC25" i="146"/>
  <c r="I17" i="84"/>
  <c r="P27" i="104"/>
  <c r="Q27" i="104" s="1"/>
  <c r="T27" i="104"/>
  <c r="T14" i="103"/>
  <c r="P14" i="103"/>
  <c r="Q14" i="103" s="1"/>
  <c r="I16" i="94"/>
  <c r="J31" i="146"/>
  <c r="D12" i="146"/>
  <c r="AA20" i="68"/>
  <c r="AD20" i="68" s="1"/>
  <c r="D19" i="147"/>
  <c r="K19" i="147" s="1"/>
  <c r="J15" i="155"/>
  <c r="F15" i="155"/>
  <c r="G15" i="155" s="1"/>
  <c r="J23" i="155"/>
  <c r="F23" i="155"/>
  <c r="G23" i="155" s="1"/>
  <c r="D15" i="148"/>
  <c r="N15" i="141"/>
  <c r="K15" i="141" s="1"/>
  <c r="N11" i="95"/>
  <c r="G11" i="95" s="1"/>
  <c r="AA12" i="125"/>
  <c r="E26" i="140"/>
  <c r="K19" i="98"/>
  <c r="Y17" i="98" s="1"/>
  <c r="Y23" i="34"/>
  <c r="U23" i="34"/>
  <c r="L29" i="108"/>
  <c r="M10" i="108"/>
  <c r="J15" i="107"/>
  <c r="K15" i="107" s="1"/>
  <c r="E15" i="107"/>
  <c r="H31" i="138"/>
  <c r="D31" i="138"/>
  <c r="E31" i="138" s="1"/>
  <c r="D25" i="145"/>
  <c r="K25" i="145" s="1"/>
  <c r="AC18" i="147"/>
  <c r="D18" i="146"/>
  <c r="K18" i="146" s="1"/>
  <c r="D25" i="146"/>
  <c r="H25" i="146" s="1"/>
  <c r="E31" i="148"/>
  <c r="E28" i="107"/>
  <c r="J28" i="107"/>
  <c r="K28" i="107" s="1"/>
  <c r="AC13" i="148"/>
  <c r="F17" i="146"/>
  <c r="N13" i="141"/>
  <c r="K13" i="141" s="1"/>
  <c r="D20" i="144"/>
  <c r="E24" i="140"/>
  <c r="J18" i="107"/>
  <c r="K18" i="107" s="1"/>
  <c r="E18" i="107"/>
  <c r="H15" i="137"/>
  <c r="P21" i="103"/>
  <c r="Q21" i="103" s="1"/>
  <c r="T21" i="103"/>
  <c r="AC17" i="145"/>
  <c r="Z11" i="103"/>
  <c r="AT11" i="103" s="1"/>
  <c r="Y30" i="103"/>
  <c r="Z30" i="103" s="1"/>
  <c r="AC19" i="146"/>
  <c r="N13" i="94"/>
  <c r="Q13" i="94" s="1"/>
  <c r="AC23" i="142"/>
  <c r="P22" i="103"/>
  <c r="Q22" i="103" s="1"/>
  <c r="T22" i="103"/>
  <c r="H21" i="139"/>
  <c r="AA16" i="79"/>
  <c r="AC19" i="79"/>
  <c r="O19" i="79" s="1"/>
  <c r="I13" i="84"/>
  <c r="C31" i="84"/>
  <c r="G31" i="84" s="1"/>
  <c r="N23" i="108"/>
  <c r="K23" i="108" s="1"/>
  <c r="M16" i="94"/>
  <c r="D13" i="146"/>
  <c r="K13" i="146" s="1"/>
  <c r="P26" i="105"/>
  <c r="Q26" i="105" s="1"/>
  <c r="T26" i="105"/>
  <c r="H13" i="147"/>
  <c r="E26" i="107"/>
  <c r="J26" i="107"/>
  <c r="K26" i="107" s="1"/>
  <c r="E31" i="147"/>
  <c r="D12" i="148"/>
  <c r="J31" i="148"/>
  <c r="O31" i="148" s="1"/>
  <c r="D30" i="97"/>
  <c r="H15" i="148"/>
  <c r="G16" i="152"/>
  <c r="AA18" i="79"/>
  <c r="AC29" i="148"/>
  <c r="AC25" i="145"/>
  <c r="AC19" i="143"/>
  <c r="AD14" i="68"/>
  <c r="AA14" i="68"/>
  <c r="N23" i="96"/>
  <c r="Q23" i="96" s="1"/>
  <c r="E31" i="146"/>
  <c r="M13" i="94"/>
  <c r="Y13" i="34"/>
  <c r="T21" i="105"/>
  <c r="P21" i="105"/>
  <c r="Q21" i="105" s="1"/>
  <c r="AC28" i="145"/>
  <c r="N14" i="141"/>
  <c r="K14" i="141" s="1"/>
  <c r="H18" i="107"/>
  <c r="T21" i="104"/>
  <c r="N29" i="55"/>
  <c r="N24" i="141"/>
  <c r="I24" i="141" s="1"/>
  <c r="E21" i="140"/>
  <c r="E27" i="140"/>
  <c r="D15" i="146"/>
  <c r="F15" i="146" s="1"/>
  <c r="D27" i="146"/>
  <c r="F27" i="146" s="1"/>
  <c r="D16" i="143"/>
  <c r="K16" i="143"/>
  <c r="H30" i="107"/>
  <c r="X31" i="147"/>
  <c r="AA31" i="147" s="1"/>
  <c r="I19" i="84"/>
  <c r="D23" i="147"/>
  <c r="K23" i="147" s="1"/>
  <c r="J20" i="155"/>
  <c r="F20" i="155"/>
  <c r="G20" i="155" s="1"/>
  <c r="D23" i="146"/>
  <c r="G31" i="146"/>
  <c r="Y10" i="34"/>
  <c r="V30" i="34"/>
  <c r="U10" i="34"/>
  <c r="E16" i="107"/>
  <c r="J16" i="107"/>
  <c r="K16" i="107" s="1"/>
  <c r="F14" i="155"/>
  <c r="G14" i="155" s="1"/>
  <c r="J14" i="155"/>
  <c r="E21" i="79"/>
  <c r="E15" i="98"/>
  <c r="V14" i="98" s="1"/>
  <c r="F15" i="79"/>
  <c r="AC29" i="143"/>
  <c r="D30" i="95"/>
  <c r="X31" i="146"/>
  <c r="AA31" i="146" s="1"/>
  <c r="G31" i="145"/>
  <c r="O31" i="145"/>
  <c r="T17" i="104"/>
  <c r="I27" i="96"/>
  <c r="H13" i="134"/>
  <c r="E22" i="140"/>
  <c r="AC25" i="143"/>
  <c r="L30" i="94"/>
  <c r="N18" i="108"/>
  <c r="M18" i="108" s="1"/>
  <c r="F25" i="139"/>
  <c r="J26" i="155"/>
  <c r="F26" i="155"/>
  <c r="G26" i="155" s="1"/>
  <c r="D20" i="146"/>
  <c r="F20" i="146" s="1"/>
  <c r="D19" i="148"/>
  <c r="F19" i="148" s="1"/>
  <c r="Y16" i="34"/>
  <c r="U16" i="34"/>
  <c r="AC16" i="146"/>
  <c r="D28" i="145"/>
  <c r="F28" i="148"/>
  <c r="H22" i="148"/>
  <c r="G31" i="139"/>
  <c r="H31" i="139" s="1"/>
  <c r="V31" i="139"/>
  <c r="T28" i="104"/>
  <c r="P28" i="104"/>
  <c r="Q28" i="104" s="1"/>
  <c r="E20" i="107"/>
  <c r="AC20" i="147"/>
  <c r="H12" i="146"/>
  <c r="F30" i="94"/>
  <c r="G10" i="94"/>
  <c r="N10" i="94"/>
  <c r="M10" i="94" s="1"/>
  <c r="E18" i="140"/>
  <c r="V12" i="98"/>
  <c r="AC28" i="146"/>
  <c r="H18" i="139"/>
  <c r="H27" i="148"/>
  <c r="N18" i="95"/>
  <c r="Q18" i="95" s="1"/>
  <c r="H12" i="145"/>
  <c r="D28" i="147"/>
  <c r="H28" i="147" s="1"/>
  <c r="H16" i="143"/>
  <c r="X14" i="10"/>
  <c r="R14" i="10"/>
  <c r="AC14" i="147"/>
  <c r="F30" i="96"/>
  <c r="N10" i="96"/>
  <c r="G10" i="96" s="1"/>
  <c r="J30" i="108"/>
  <c r="J29" i="108"/>
  <c r="K10" i="108"/>
  <c r="AC28" i="147"/>
  <c r="D21" i="147"/>
  <c r="H21" i="147" s="1"/>
  <c r="C29" i="53"/>
  <c r="D29" i="53" s="1"/>
  <c r="H31" i="140"/>
  <c r="D31" i="140"/>
  <c r="E31" i="140" s="1"/>
  <c r="S30" i="34"/>
  <c r="D19" i="142"/>
  <c r="F19" i="142" s="1"/>
  <c r="H21" i="144"/>
  <c r="AC14" i="148"/>
  <c r="AB13" i="98"/>
  <c r="Q31" i="147"/>
  <c r="T31" i="147" s="1"/>
  <c r="Q31" i="142"/>
  <c r="AC18" i="142"/>
  <c r="Z11" i="105"/>
  <c r="AT24" i="105" s="1"/>
  <c r="Y30" i="105"/>
  <c r="Z30" i="105" s="1"/>
  <c r="E19" i="98"/>
  <c r="V18" i="98" s="1"/>
  <c r="F19" i="79"/>
  <c r="S15" i="98"/>
  <c r="AC13" i="98" s="1"/>
  <c r="AC12" i="98"/>
  <c r="H25" i="134"/>
  <c r="AC12" i="143"/>
  <c r="N27" i="141"/>
  <c r="I27" i="141" s="1"/>
  <c r="N26" i="96"/>
  <c r="Q26" i="96" s="1"/>
  <c r="E31" i="142"/>
  <c r="U19" i="10"/>
  <c r="D17" i="148"/>
  <c r="K17" i="148" s="1"/>
  <c r="P16" i="104"/>
  <c r="Q16" i="104" s="1"/>
  <c r="H24" i="148"/>
  <c r="N22" i="108"/>
  <c r="K22" i="108" s="1"/>
  <c r="D16" i="147"/>
  <c r="K16" i="147" s="1"/>
  <c r="D13" i="148"/>
  <c r="K13" i="148" s="1"/>
  <c r="X31" i="145"/>
  <c r="AC31" i="145" s="1"/>
  <c r="T27" i="103"/>
  <c r="P27" i="103"/>
  <c r="Q27" i="103" s="1"/>
  <c r="K19" i="94"/>
  <c r="H29" i="145"/>
  <c r="F27" i="134"/>
  <c r="T14" i="105"/>
  <c r="P14" i="105"/>
  <c r="Q14" i="105" s="1"/>
  <c r="X31" i="142"/>
  <c r="D29" i="145"/>
  <c r="K29" i="145" s="1"/>
  <c r="M27" i="96"/>
  <c r="N21" i="79"/>
  <c r="O15" i="79"/>
  <c r="U11" i="34"/>
  <c r="N19" i="95"/>
  <c r="Q19" i="95" s="1"/>
  <c r="C14" i="106"/>
  <c r="I26" i="95"/>
  <c r="D14" i="111"/>
  <c r="D23" i="110"/>
  <c r="M16" i="96"/>
  <c r="D26" i="109"/>
  <c r="V31" i="143"/>
  <c r="N11" i="141"/>
  <c r="I11" i="141" s="1"/>
  <c r="D18" i="110"/>
  <c r="D13" i="109"/>
  <c r="P23" i="111"/>
  <c r="D23" i="111"/>
  <c r="P26" i="104"/>
  <c r="Q26" i="104" s="1"/>
  <c r="T26" i="104"/>
  <c r="N27" i="97"/>
  <c r="AC15" i="142"/>
  <c r="D16" i="109"/>
  <c r="Q31" i="146"/>
  <c r="T31" i="146" s="1"/>
  <c r="AB14" i="98"/>
  <c r="N18" i="141"/>
  <c r="K18" i="141" s="1"/>
  <c r="N27" i="108"/>
  <c r="I27" i="108" s="1"/>
  <c r="W13" i="98"/>
  <c r="E19" i="140"/>
  <c r="L31" i="43"/>
  <c r="N31" i="43" s="1"/>
  <c r="K31" i="43"/>
  <c r="H23" i="147"/>
  <c r="D12" i="142"/>
  <c r="J31" i="142"/>
  <c r="M31" i="142" s="1"/>
  <c r="K12" i="142"/>
  <c r="N26" i="97"/>
  <c r="G26" i="97" s="1"/>
  <c r="N23" i="95"/>
  <c r="G23" i="95" s="1"/>
  <c r="E15" i="3"/>
  <c r="E29" i="3"/>
  <c r="D28" i="143"/>
  <c r="H28" i="143" s="1"/>
  <c r="N20" i="96"/>
  <c r="Q20" i="96" s="1"/>
  <c r="E24" i="3"/>
  <c r="H20" i="145"/>
  <c r="N20" i="43"/>
  <c r="F17" i="134"/>
  <c r="D16" i="145"/>
  <c r="F13" i="148"/>
  <c r="N19" i="125"/>
  <c r="X15" i="125"/>
  <c r="K26" i="95"/>
  <c r="N19" i="97"/>
  <c r="Q19" i="97" s="1"/>
  <c r="N16" i="95"/>
  <c r="Q16" i="95" s="1"/>
  <c r="H26" i="143"/>
  <c r="F29" i="145"/>
  <c r="K15" i="98"/>
  <c r="Y13" i="98" s="1"/>
  <c r="Y12" i="98"/>
  <c r="K30" i="34"/>
  <c r="R27" i="10"/>
  <c r="M11" i="95"/>
  <c r="D11" i="109"/>
  <c r="D16" i="111"/>
  <c r="D17" i="109"/>
  <c r="F27" i="137"/>
  <c r="AC24" i="148"/>
  <c r="U11" i="10"/>
  <c r="P22" i="110"/>
  <c r="D22" i="110"/>
  <c r="P19" i="112"/>
  <c r="D19" i="112"/>
  <c r="D21" i="109"/>
  <c r="D24" i="144"/>
  <c r="K24" i="144" s="1"/>
  <c r="T13" i="103"/>
  <c r="P13" i="103"/>
  <c r="Q13" i="103" s="1"/>
  <c r="D26" i="143"/>
  <c r="K26" i="143" s="1"/>
  <c r="N24" i="96"/>
  <c r="Q24" i="96" s="1"/>
  <c r="C29" i="51"/>
  <c r="D29" i="51" s="1"/>
  <c r="K13" i="94"/>
  <c r="Y22" i="34"/>
  <c r="H30" i="97"/>
  <c r="T19" i="103"/>
  <c r="P19" i="103"/>
  <c r="Q19" i="103" s="1"/>
  <c r="P25" i="103"/>
  <c r="Q25" i="103" s="1"/>
  <c r="T25" i="103"/>
  <c r="I21" i="92"/>
  <c r="X18" i="92" s="1"/>
  <c r="C15" i="106"/>
  <c r="N20" i="97"/>
  <c r="Q20" i="97" s="1"/>
  <c r="AC21" i="143"/>
  <c r="E19" i="3"/>
  <c r="C13" i="106"/>
  <c r="K16" i="94"/>
  <c r="E15" i="140"/>
  <c r="C30" i="106"/>
  <c r="U14" i="34"/>
  <c r="K10" i="96"/>
  <c r="J30" i="96"/>
  <c r="D21" i="148"/>
  <c r="H21" i="148" s="1"/>
  <c r="H29" i="134"/>
  <c r="K27" i="96"/>
  <c r="I19" i="94"/>
  <c r="P11" i="109"/>
  <c r="D20" i="112"/>
  <c r="D18" i="109"/>
  <c r="D18" i="111"/>
  <c r="N15" i="96"/>
  <c r="Q15" i="96" s="1"/>
  <c r="N23" i="97"/>
  <c r="G23" i="97"/>
  <c r="P12" i="109"/>
  <c r="D12" i="109"/>
  <c r="D24" i="111"/>
  <c r="V19" i="92"/>
  <c r="Q11" i="100"/>
  <c r="P30" i="100"/>
  <c r="Q30" i="100" s="1"/>
  <c r="AC29" i="142"/>
  <c r="D20" i="143"/>
  <c r="H20" i="143" s="1"/>
  <c r="L19" i="79"/>
  <c r="W19" i="92"/>
  <c r="O19" i="125"/>
  <c r="AA15" i="125"/>
  <c r="Z18" i="92"/>
  <c r="U26" i="10"/>
  <c r="D21" i="145"/>
  <c r="V31" i="147"/>
  <c r="H25" i="107"/>
  <c r="AC27" i="146"/>
  <c r="P18" i="105"/>
  <c r="Q18" i="105" s="1"/>
  <c r="T18" i="105"/>
  <c r="Q31" i="148"/>
  <c r="T31" i="148" s="1"/>
  <c r="D18" i="148"/>
  <c r="N12" i="108"/>
  <c r="K12" i="108" s="1"/>
  <c r="D24" i="145"/>
  <c r="K24" i="145" s="1"/>
  <c r="G31" i="142"/>
  <c r="D23" i="148"/>
  <c r="F24" i="155"/>
  <c r="G24" i="155" s="1"/>
  <c r="J24" i="155"/>
  <c r="S29" i="50"/>
  <c r="U19" i="79"/>
  <c r="H29" i="141"/>
  <c r="H30" i="141"/>
  <c r="T23" i="104"/>
  <c r="P23" i="104"/>
  <c r="Q23" i="104" s="1"/>
  <c r="N18" i="94"/>
  <c r="T22" i="105"/>
  <c r="P22" i="105"/>
  <c r="Q22" i="105" s="1"/>
  <c r="H14" i="148"/>
  <c r="AT23" i="103"/>
  <c r="G32" i="107"/>
  <c r="T31" i="144"/>
  <c r="AT25" i="103"/>
  <c r="H23" i="137"/>
  <c r="AC17" i="144"/>
  <c r="W11" i="103"/>
  <c r="AN23" i="103" s="1"/>
  <c r="V30" i="103"/>
  <c r="W30" i="103" s="1"/>
  <c r="N22" i="141"/>
  <c r="I22" i="141" s="1"/>
  <c r="N22" i="94"/>
  <c r="Q22" i="94" s="1"/>
  <c r="C24" i="106"/>
  <c r="I25" i="141"/>
  <c r="H28" i="139"/>
  <c r="N15" i="95"/>
  <c r="Q15" i="95" s="1"/>
  <c r="H18" i="134"/>
  <c r="D12" i="53"/>
  <c r="M30" i="34"/>
  <c r="E17" i="3"/>
  <c r="D26" i="144"/>
  <c r="I13" i="108"/>
  <c r="AC31" i="142"/>
  <c r="N20" i="141"/>
  <c r="K20" i="141" s="1"/>
  <c r="G20" i="141"/>
  <c r="H24" i="134"/>
  <c r="N26" i="43"/>
  <c r="AT20" i="105"/>
  <c r="AC18" i="92"/>
  <c r="F26" i="137"/>
  <c r="E31" i="134"/>
  <c r="M31" i="134"/>
  <c r="D21" i="110"/>
  <c r="D12" i="112"/>
  <c r="N21" i="97"/>
  <c r="Q21" i="97" s="1"/>
  <c r="D25" i="142"/>
  <c r="F25" i="142" s="1"/>
  <c r="U19" i="34"/>
  <c r="D11" i="112"/>
  <c r="T15" i="104"/>
  <c r="W20" i="92"/>
  <c r="M17" i="97"/>
  <c r="E25" i="3"/>
  <c r="P16" i="110"/>
  <c r="D16" i="110"/>
  <c r="T31" i="137"/>
  <c r="F21" i="137"/>
  <c r="X12" i="10"/>
  <c r="P25" i="104"/>
  <c r="Q25" i="104" s="1"/>
  <c r="T25" i="104"/>
  <c r="M26" i="95"/>
  <c r="N16" i="141"/>
  <c r="K16" i="141" s="1"/>
  <c r="AC26" i="143"/>
  <c r="I19" i="98"/>
  <c r="X18" i="98" s="1"/>
  <c r="X16" i="98"/>
  <c r="X31" i="143"/>
  <c r="AC31" i="143" s="1"/>
  <c r="Z18" i="152"/>
  <c r="N26" i="141"/>
  <c r="I26" i="141" s="1"/>
  <c r="K22" i="94"/>
  <c r="F21" i="145"/>
  <c r="I23" i="108"/>
  <c r="N25" i="43"/>
  <c r="K27" i="97"/>
  <c r="N12" i="141"/>
  <c r="K12" i="141" s="1"/>
  <c r="W14" i="98"/>
  <c r="S30" i="47"/>
  <c r="H30" i="108"/>
  <c r="H29" i="108"/>
  <c r="I10" i="108"/>
  <c r="D17" i="145"/>
  <c r="AC20" i="142"/>
  <c r="I31" i="84"/>
  <c r="N14" i="43"/>
  <c r="D26" i="142"/>
  <c r="F26" i="142" s="1"/>
  <c r="K26" i="142"/>
  <c r="H22" i="145"/>
  <c r="N17" i="43"/>
  <c r="D18" i="145"/>
  <c r="K18" i="145" s="1"/>
  <c r="N23" i="68"/>
  <c r="X31" i="148"/>
  <c r="AC31" i="148" s="1"/>
  <c r="O21" i="152"/>
  <c r="D16" i="142"/>
  <c r="AA12" i="68"/>
  <c r="X31" i="144"/>
  <c r="AC31" i="144" s="1"/>
  <c r="Q29" i="51"/>
  <c r="F26" i="144"/>
  <c r="I13" i="141"/>
  <c r="AC24" i="142"/>
  <c r="D14" i="147"/>
  <c r="K14" i="147" s="1"/>
  <c r="I16" i="96"/>
  <c r="N20" i="108"/>
  <c r="K20" i="108" s="1"/>
  <c r="N26" i="94"/>
  <c r="Q26" i="94" s="1"/>
  <c r="D15" i="144"/>
  <c r="K15" i="144" s="1"/>
  <c r="AC29" i="145"/>
  <c r="T31" i="134"/>
  <c r="D26" i="146"/>
  <c r="V17" i="98"/>
  <c r="D13" i="53"/>
  <c r="D29" i="147"/>
  <c r="K29" i="147" s="1"/>
  <c r="D14" i="142"/>
  <c r="D10" i="109"/>
  <c r="D11" i="110"/>
  <c r="D14" i="112"/>
  <c r="M19" i="94"/>
  <c r="D19" i="109"/>
  <c r="O30" i="34"/>
  <c r="N19" i="96"/>
  <c r="Q19" i="96" s="1"/>
  <c r="F15" i="137"/>
  <c r="D21" i="146"/>
  <c r="F21" i="146" s="1"/>
  <c r="M15" i="95"/>
  <c r="D21" i="142"/>
  <c r="H21" i="142" s="1"/>
  <c r="E21" i="152"/>
  <c r="V19" i="152" s="1"/>
  <c r="F12" i="145"/>
  <c r="D22" i="142"/>
  <c r="H22" i="142" s="1"/>
  <c r="N14" i="108"/>
  <c r="M14" i="108" s="1"/>
  <c r="H28" i="148"/>
  <c r="N16" i="108"/>
  <c r="K16" i="108" s="1"/>
  <c r="N18" i="43"/>
  <c r="F16" i="146"/>
  <c r="M16" i="95"/>
  <c r="N26" i="108"/>
  <c r="I26" i="108" s="1"/>
  <c r="X19" i="79"/>
  <c r="AT18" i="103"/>
  <c r="M27" i="97"/>
  <c r="F13" i="134"/>
  <c r="N17" i="96"/>
  <c r="Q17" i="96" s="1"/>
  <c r="R18" i="10"/>
  <c r="H16" i="148"/>
  <c r="J30" i="95"/>
  <c r="K10" i="95"/>
  <c r="D18" i="147"/>
  <c r="K18" i="147" s="1"/>
  <c r="D13" i="145"/>
  <c r="K13" i="145" s="1"/>
  <c r="AC26" i="144"/>
  <c r="U24" i="10"/>
  <c r="D20" i="147"/>
  <c r="F20" i="147" s="1"/>
  <c r="K20" i="147"/>
  <c r="AA18" i="152"/>
  <c r="D19" i="146"/>
  <c r="K19" i="146" s="1"/>
  <c r="AN16" i="103"/>
  <c r="H27" i="145"/>
  <c r="F18" i="145"/>
  <c r="N25" i="95"/>
  <c r="Q25" i="95" s="1"/>
  <c r="D15" i="53"/>
  <c r="N25" i="108"/>
  <c r="M25" i="108" s="1"/>
  <c r="K16" i="152"/>
  <c r="U21" i="68"/>
  <c r="D22" i="51"/>
  <c r="S19" i="98"/>
  <c r="AC17" i="98" s="1"/>
  <c r="N22" i="97"/>
  <c r="Q22" i="97" s="1"/>
  <c r="N23" i="94"/>
  <c r="Q23" i="94" s="1"/>
  <c r="AC14" i="145"/>
  <c r="F16" i="142"/>
  <c r="N14" i="97"/>
  <c r="Q14" i="97" s="1"/>
  <c r="L30" i="95"/>
  <c r="D22" i="144"/>
  <c r="H23" i="134"/>
  <c r="N23" i="43"/>
  <c r="U15" i="34"/>
  <c r="U20" i="10"/>
  <c r="M23" i="96"/>
  <c r="P16" i="103"/>
  <c r="Q16" i="103" s="1"/>
  <c r="T16" i="103"/>
  <c r="N14" i="96"/>
  <c r="Q14" i="96" s="1"/>
  <c r="G14" i="96"/>
  <c r="D15" i="51"/>
  <c r="Y27" i="34"/>
  <c r="P26" i="103"/>
  <c r="Q26" i="103" s="1"/>
  <c r="T26" i="103"/>
  <c r="P20" i="110"/>
  <c r="D20" i="110"/>
  <c r="AC25" i="147"/>
  <c r="D11" i="111"/>
  <c r="C27" i="111"/>
  <c r="D9" i="111"/>
  <c r="H28" i="142"/>
  <c r="D16" i="53"/>
  <c r="N17" i="95"/>
  <c r="Q17" i="95" s="1"/>
  <c r="AC23" i="143"/>
  <c r="C27" i="109"/>
  <c r="D9" i="109"/>
  <c r="C27" i="110"/>
  <c r="P27" i="110" s="1"/>
  <c r="D9" i="110"/>
  <c r="AC13" i="145"/>
  <c r="D12" i="51"/>
  <c r="I11" i="95"/>
  <c r="D23" i="142"/>
  <c r="I23" i="95"/>
  <c r="U30" i="47"/>
  <c r="AC19" i="148"/>
  <c r="H22" i="134"/>
  <c r="D17" i="51"/>
  <c r="T28" i="103"/>
  <c r="P28" i="103"/>
  <c r="Q28" i="103" s="1"/>
  <c r="I21" i="97"/>
  <c r="C29" i="50"/>
  <c r="Q29" i="50" s="1"/>
  <c r="N27" i="94"/>
  <c r="Q27" i="94" s="1"/>
  <c r="AT27" i="103"/>
  <c r="D21" i="112"/>
  <c r="D18" i="144"/>
  <c r="K18" i="144"/>
  <c r="AC24" i="144"/>
  <c r="P27" i="111"/>
  <c r="T20" i="104"/>
  <c r="P20" i="104"/>
  <c r="Q20" i="104" s="1"/>
  <c r="D25" i="109"/>
  <c r="D20" i="111"/>
  <c r="M15" i="96"/>
  <c r="N27" i="43"/>
  <c r="D15" i="111"/>
  <c r="D25" i="51"/>
  <c r="D18" i="53"/>
  <c r="H18" i="148"/>
  <c r="F15" i="134"/>
  <c r="J30" i="141"/>
  <c r="J29" i="141"/>
  <c r="K18" i="108"/>
  <c r="E30" i="45"/>
  <c r="F19" i="137"/>
  <c r="C29" i="54"/>
  <c r="D29" i="54" s="1"/>
  <c r="W17" i="98"/>
  <c r="R23" i="10"/>
  <c r="E31" i="139"/>
  <c r="F31" i="139" s="1"/>
  <c r="M31" i="139"/>
  <c r="O16" i="92"/>
  <c r="C29" i="56"/>
  <c r="G29" i="56" s="1"/>
  <c r="N21" i="96"/>
  <c r="Q21" i="96" s="1"/>
  <c r="G31" i="143"/>
  <c r="C28" i="106"/>
  <c r="F14" i="137"/>
  <c r="W11" i="105"/>
  <c r="V30" i="105"/>
  <c r="W30" i="105" s="1"/>
  <c r="D23" i="51"/>
  <c r="M21" i="97"/>
  <c r="I20" i="108"/>
  <c r="K16" i="96"/>
  <c r="F19" i="139"/>
  <c r="N15" i="97"/>
  <c r="G15" i="97"/>
  <c r="D19" i="145"/>
  <c r="L30" i="96"/>
  <c r="M10" i="96"/>
  <c r="N22" i="96"/>
  <c r="Q22" i="96" s="1"/>
  <c r="I20" i="96"/>
  <c r="D23" i="143"/>
  <c r="D14" i="145"/>
  <c r="N15" i="94"/>
  <c r="Q15" i="94" s="1"/>
  <c r="C29" i="57"/>
  <c r="D27" i="57" s="1"/>
  <c r="D20" i="50"/>
  <c r="AN13" i="103"/>
  <c r="D26" i="147"/>
  <c r="H26" i="147" s="1"/>
  <c r="I24" i="96"/>
  <c r="N16" i="43"/>
  <c r="D25" i="53"/>
  <c r="N11" i="97"/>
  <c r="Q11" i="97" s="1"/>
  <c r="I10" i="94"/>
  <c r="H30" i="94"/>
  <c r="K20" i="97"/>
  <c r="N13" i="95"/>
  <c r="Q13" i="95" s="1"/>
  <c r="D26" i="110"/>
  <c r="P21" i="112"/>
  <c r="F26" i="134"/>
  <c r="N12" i="95"/>
  <c r="G12" i="95" s="1"/>
  <c r="D13" i="110"/>
  <c r="D24" i="109"/>
  <c r="D27" i="51"/>
  <c r="N11" i="96"/>
  <c r="K11" i="96" s="1"/>
  <c r="D15" i="109"/>
  <c r="D12" i="111"/>
  <c r="N28" i="43"/>
  <c r="D17" i="110"/>
  <c r="I13" i="94"/>
  <c r="D14" i="110"/>
  <c r="D26" i="145"/>
  <c r="H13" i="148"/>
  <c r="I16" i="92"/>
  <c r="X14" i="92" s="1"/>
  <c r="Z11" i="104"/>
  <c r="K21" i="152"/>
  <c r="Y17" i="152" s="1"/>
  <c r="K18" i="95"/>
  <c r="D18" i="143"/>
  <c r="F18" i="143" s="1"/>
  <c r="F18" i="134"/>
  <c r="Y17" i="34"/>
  <c r="H29" i="10"/>
  <c r="I29" i="10" s="1"/>
  <c r="K19" i="97"/>
  <c r="H13" i="145"/>
  <c r="AT22" i="105"/>
  <c r="D17" i="144"/>
  <c r="K17" i="144" s="1"/>
  <c r="D13" i="143"/>
  <c r="F13" i="143" s="1"/>
  <c r="M21" i="96"/>
  <c r="I13" i="97"/>
  <c r="U23" i="10"/>
  <c r="T30" i="4"/>
  <c r="P30" i="4"/>
  <c r="Q30" i="4" s="1"/>
  <c r="Y25" i="34"/>
  <c r="D31" i="155"/>
  <c r="J31" i="155" s="1"/>
  <c r="F12" i="155"/>
  <c r="J12" i="155"/>
  <c r="D28" i="144"/>
  <c r="H28" i="144" s="1"/>
  <c r="E16" i="92"/>
  <c r="E23" i="92" s="1"/>
  <c r="T23" i="103"/>
  <c r="P23" i="103"/>
  <c r="Q23" i="103" s="1"/>
  <c r="H30" i="96"/>
  <c r="D25" i="143"/>
  <c r="U25" i="10"/>
  <c r="N17" i="108"/>
  <c r="I17" i="108" s="1"/>
  <c r="G31" i="147"/>
  <c r="AC16" i="144"/>
  <c r="I20" i="141"/>
  <c r="J13" i="155"/>
  <c r="F13" i="155"/>
  <c r="G13" i="155" s="1"/>
  <c r="Y19" i="152"/>
  <c r="K16" i="95"/>
  <c r="D19" i="143"/>
  <c r="F19" i="143" s="1"/>
  <c r="I30" i="47"/>
  <c r="F23" i="143"/>
  <c r="L29" i="54"/>
  <c r="I15" i="95"/>
  <c r="I15" i="141"/>
  <c r="C21" i="106"/>
  <c r="G29" i="57"/>
  <c r="F26" i="147"/>
  <c r="R21" i="10"/>
  <c r="M19" i="95"/>
  <c r="D26" i="54"/>
  <c r="I18" i="95"/>
  <c r="AN14" i="103"/>
  <c r="Q30" i="34"/>
  <c r="N27" i="95"/>
  <c r="Q27" i="95" s="1"/>
  <c r="M24" i="96"/>
  <c r="F28" i="155"/>
  <c r="G28" i="155" s="1"/>
  <c r="J28" i="155"/>
  <c r="D14" i="53"/>
  <c r="D17" i="56"/>
  <c r="P26" i="111"/>
  <c r="D26" i="111"/>
  <c r="P15" i="110"/>
  <c r="D15" i="110"/>
  <c r="D10" i="111"/>
  <c r="I12" i="95"/>
  <c r="D22" i="111"/>
  <c r="C27" i="112"/>
  <c r="D24" i="54"/>
  <c r="N14" i="95"/>
  <c r="G14" i="95" s="1"/>
  <c r="AC19" i="92"/>
  <c r="D23" i="109"/>
  <c r="P10" i="112"/>
  <c r="D10" i="112"/>
  <c r="W11" i="104"/>
  <c r="K23" i="96"/>
  <c r="D13" i="111"/>
  <c r="K31" i="139"/>
  <c r="D17" i="142"/>
  <c r="H17" i="142" s="1"/>
  <c r="W18" i="92"/>
  <c r="T31" i="143"/>
  <c r="D27" i="144"/>
  <c r="J25" i="155"/>
  <c r="F25" i="155"/>
  <c r="G25" i="155" s="1"/>
  <c r="P19" i="105"/>
  <c r="Q19" i="105" s="1"/>
  <c r="T19" i="105"/>
  <c r="N12" i="96"/>
  <c r="Q12" i="96" s="1"/>
  <c r="D28" i="57"/>
  <c r="D12" i="143"/>
  <c r="F21" i="139"/>
  <c r="K21" i="92"/>
  <c r="Y18" i="92" s="1"/>
  <c r="F22" i="139"/>
  <c r="N17" i="94"/>
  <c r="Q17" i="94" s="1"/>
  <c r="U10" i="10"/>
  <c r="T29" i="10"/>
  <c r="U29" i="10" s="1"/>
  <c r="AT21" i="103"/>
  <c r="T25" i="105"/>
  <c r="P25" i="105"/>
  <c r="Q25" i="105" s="1"/>
  <c r="D29" i="146"/>
  <c r="K29" i="146" s="1"/>
  <c r="Y10" i="48"/>
  <c r="V30" i="48"/>
  <c r="K30" i="48" s="1"/>
  <c r="T19" i="104"/>
  <c r="P19" i="104"/>
  <c r="Q19" i="104" s="1"/>
  <c r="D20" i="142"/>
  <c r="H20" i="142" s="1"/>
  <c r="I15" i="96"/>
  <c r="N23" i="141"/>
  <c r="I23" i="141" s="1"/>
  <c r="N25" i="94"/>
  <c r="G25" i="94" s="1"/>
  <c r="M11" i="96"/>
  <c r="D12" i="147"/>
  <c r="J31" i="147"/>
  <c r="O31" i="147" s="1"/>
  <c r="K12" i="147"/>
  <c r="E27" i="3"/>
  <c r="H26" i="148"/>
  <c r="M27" i="108"/>
  <c r="H16" i="107"/>
  <c r="J30" i="97"/>
  <c r="N20" i="94"/>
  <c r="K20" i="94" s="1"/>
  <c r="D17" i="50"/>
  <c r="K15" i="97"/>
  <c r="Y14" i="34"/>
  <c r="R25" i="10"/>
  <c r="H12" i="147"/>
  <c r="X23" i="10"/>
  <c r="AB12" i="152"/>
  <c r="Q16" i="152"/>
  <c r="AB13" i="152" s="1"/>
  <c r="Y12" i="34"/>
  <c r="N12" i="94"/>
  <c r="Q12" i="94" s="1"/>
  <c r="V13" i="98"/>
  <c r="K15" i="96"/>
  <c r="M27" i="94"/>
  <c r="G20" i="96"/>
  <c r="AC12" i="144"/>
  <c r="Q21" i="92"/>
  <c r="AB20" i="92" s="1"/>
  <c r="V31" i="142"/>
  <c r="N10" i="97"/>
  <c r="Q10" i="97" s="1"/>
  <c r="F30" i="97"/>
  <c r="N21" i="94"/>
  <c r="Q21" i="94" s="1"/>
  <c r="Y18" i="152"/>
  <c r="H20" i="134"/>
  <c r="W13" i="152"/>
  <c r="AC15" i="146"/>
  <c r="N21" i="95"/>
  <c r="Q21" i="95" s="1"/>
  <c r="D24" i="57"/>
  <c r="I21" i="94"/>
  <c r="U25" i="34"/>
  <c r="H29" i="137"/>
  <c r="N22" i="95"/>
  <c r="G22" i="95" s="1"/>
  <c r="D13" i="57"/>
  <c r="D24" i="110"/>
  <c r="D14" i="109"/>
  <c r="D17" i="111"/>
  <c r="E17" i="140"/>
  <c r="D25" i="110"/>
  <c r="AC19" i="142"/>
  <c r="R17" i="10"/>
  <c r="M25" i="96"/>
  <c r="D25" i="147"/>
  <c r="K25" i="147" s="1"/>
  <c r="AT24" i="103"/>
  <c r="M15" i="98"/>
  <c r="M21" i="98" s="1"/>
  <c r="H21" i="145"/>
  <c r="AT12" i="103"/>
  <c r="I19" i="95"/>
  <c r="N12" i="97"/>
  <c r="Q12" i="97" s="1"/>
  <c r="D30" i="96"/>
  <c r="D23" i="144"/>
  <c r="F23" i="144" s="1"/>
  <c r="H14" i="137"/>
  <c r="M26" i="97"/>
  <c r="F22" i="147"/>
  <c r="AC23" i="148"/>
  <c r="J17" i="155"/>
  <c r="F17" i="155"/>
  <c r="G17" i="155" s="1"/>
  <c r="D26" i="53"/>
  <c r="AC16" i="142"/>
  <c r="N22" i="43"/>
  <c r="E20" i="140"/>
  <c r="AT14" i="103"/>
  <c r="AA13" i="98"/>
  <c r="E31" i="143"/>
  <c r="I16" i="152"/>
  <c r="X12" i="152" s="1"/>
  <c r="T13" i="104"/>
  <c r="C29" i="52"/>
  <c r="D19" i="52" s="1"/>
  <c r="F26" i="139"/>
  <c r="H26" i="139"/>
  <c r="F30" i="141"/>
  <c r="N30" i="141" s="1"/>
  <c r="F29" i="141"/>
  <c r="N10" i="141"/>
  <c r="G10" i="141" s="1"/>
  <c r="AT25" i="105"/>
  <c r="AN19" i="105"/>
  <c r="N13" i="96"/>
  <c r="I13" i="96" s="1"/>
  <c r="H24" i="144"/>
  <c r="D24" i="147"/>
  <c r="N18" i="97"/>
  <c r="Q18" i="97" s="1"/>
  <c r="G18" i="97"/>
  <c r="D12" i="54"/>
  <c r="I18" i="141"/>
  <c r="I23" i="96"/>
  <c r="V18" i="92"/>
  <c r="T28" i="105"/>
  <c r="P28" i="105"/>
  <c r="Q28" i="105" s="1"/>
  <c r="K30" i="47"/>
  <c r="E10" i="3"/>
  <c r="Z18" i="98"/>
  <c r="AA13" i="125"/>
  <c r="N20" i="95"/>
  <c r="Q20" i="95" s="1"/>
  <c r="E16" i="152"/>
  <c r="L30" i="97"/>
  <c r="M10" i="97"/>
  <c r="Y20" i="34"/>
  <c r="D31" i="137"/>
  <c r="Y31" i="137" s="1"/>
  <c r="AC26" i="142"/>
  <c r="H17" i="139"/>
  <c r="N18" i="96"/>
  <c r="Q18" i="96" s="1"/>
  <c r="D21" i="51"/>
  <c r="I19" i="96"/>
  <c r="N16" i="97"/>
  <c r="Q16" i="97" s="1"/>
  <c r="K15" i="95"/>
  <c r="N14" i="94"/>
  <c r="Q14" i="94" s="1"/>
  <c r="K25" i="141"/>
  <c r="M23" i="108"/>
  <c r="W23" i="68"/>
  <c r="AC14" i="146"/>
  <c r="Q30" i="47"/>
  <c r="H12" i="137"/>
  <c r="N25" i="97"/>
  <c r="I25" i="97" s="1"/>
  <c r="L29" i="102"/>
  <c r="N29" i="102" s="1"/>
  <c r="K29" i="102"/>
  <c r="AT26" i="103"/>
  <c r="Y10" i="49"/>
  <c r="V30" i="49"/>
  <c r="Q30" i="49" s="1"/>
  <c r="I27" i="97"/>
  <c r="D29" i="144"/>
  <c r="F29" i="144" s="1"/>
  <c r="F29" i="134"/>
  <c r="K21" i="141"/>
  <c r="D28" i="56"/>
  <c r="K26" i="96"/>
  <c r="H22" i="139"/>
  <c r="D15" i="147"/>
  <c r="F15" i="147" s="1"/>
  <c r="D24" i="142"/>
  <c r="H24" i="142" s="1"/>
  <c r="K13" i="108"/>
  <c r="AN15" i="103"/>
  <c r="D25" i="111"/>
  <c r="K24" i="94"/>
  <c r="H15" i="144"/>
  <c r="D20" i="109"/>
  <c r="D31" i="134"/>
  <c r="Y31" i="134" s="1"/>
  <c r="D12" i="110"/>
  <c r="D16" i="112"/>
  <c r="D15" i="112"/>
  <c r="D17" i="57"/>
  <c r="D19" i="111"/>
  <c r="T22" i="104"/>
  <c r="AA31" i="137"/>
  <c r="R12" i="10"/>
  <c r="T16" i="105"/>
  <c r="P16" i="105"/>
  <c r="Q16" i="105" s="1"/>
  <c r="C27" i="106"/>
  <c r="K17" i="108"/>
  <c r="D10" i="110"/>
  <c r="D19" i="51"/>
  <c r="I25" i="96"/>
  <c r="M12" i="95"/>
  <c r="M19" i="97"/>
  <c r="H19" i="148"/>
  <c r="F14" i="139"/>
  <c r="I18" i="108"/>
  <c r="F12" i="142"/>
  <c r="I23" i="97"/>
  <c r="N19" i="141"/>
  <c r="K19" i="141" s="1"/>
  <c r="E29" i="140"/>
  <c r="N11" i="94"/>
  <c r="Q11" i="94" s="1"/>
  <c r="H29" i="139"/>
  <c r="C32" i="107"/>
  <c r="F17" i="148"/>
  <c r="H25" i="142"/>
  <c r="F20" i="137"/>
  <c r="C30" i="45"/>
  <c r="D13" i="45" s="1"/>
  <c r="H15" i="134"/>
  <c r="AC31" i="134"/>
  <c r="N24" i="97"/>
  <c r="Q24" i="97" s="1"/>
  <c r="K24" i="96"/>
  <c r="F19" i="134"/>
  <c r="K31" i="36"/>
  <c r="M31" i="36" s="1"/>
  <c r="J31" i="36"/>
  <c r="G31" i="134"/>
  <c r="H31" i="134" s="1"/>
  <c r="O31" i="134"/>
  <c r="K11" i="141"/>
  <c r="D14" i="144"/>
  <c r="K14" i="144" s="1"/>
  <c r="K25" i="108"/>
  <c r="F13" i="139"/>
  <c r="H21" i="146"/>
  <c r="I26" i="96"/>
  <c r="F16" i="147"/>
  <c r="D22" i="56"/>
  <c r="D16" i="57"/>
  <c r="H20" i="139"/>
  <c r="Q31" i="145"/>
  <c r="V31" i="145" s="1"/>
  <c r="AA31" i="145"/>
  <c r="H20" i="137"/>
  <c r="H13" i="146"/>
  <c r="H30" i="95"/>
  <c r="I10" i="95"/>
  <c r="O31" i="137"/>
  <c r="G31" i="137"/>
  <c r="H31" i="137" s="1"/>
  <c r="M24" i="94"/>
  <c r="M19" i="96"/>
  <c r="N10" i="102"/>
  <c r="D27" i="50"/>
  <c r="D27" i="142"/>
  <c r="O30" i="47"/>
  <c r="AA31" i="142"/>
  <c r="I11" i="96"/>
  <c r="H23" i="142"/>
  <c r="I12" i="141"/>
  <c r="D23" i="52"/>
  <c r="F22" i="134"/>
  <c r="AN26" i="103"/>
  <c r="M25" i="95"/>
  <c r="N24" i="95"/>
  <c r="Q24" i="95" s="1"/>
  <c r="D28" i="53"/>
  <c r="K17" i="97"/>
  <c r="N13" i="43"/>
  <c r="K23" i="97"/>
  <c r="I18" i="97"/>
  <c r="K21" i="97"/>
  <c r="D24" i="51"/>
  <c r="H15" i="143"/>
  <c r="D19" i="53"/>
  <c r="I25" i="95"/>
  <c r="D20" i="51"/>
  <c r="T11" i="103"/>
  <c r="P11" i="103"/>
  <c r="S30" i="103"/>
  <c r="T30" i="103" s="1"/>
  <c r="P19" i="110"/>
  <c r="D19" i="110"/>
  <c r="E13" i="3"/>
  <c r="D15" i="57"/>
  <c r="R11" i="10"/>
  <c r="G15" i="141"/>
  <c r="D29" i="142"/>
  <c r="D26" i="112"/>
  <c r="D24" i="50"/>
  <c r="D15" i="145"/>
  <c r="F15" i="145" s="1"/>
  <c r="I29" i="54"/>
  <c r="D21" i="111"/>
  <c r="D22" i="109"/>
  <c r="P20" i="103"/>
  <c r="Q20" i="103" s="1"/>
  <c r="T20" i="103"/>
  <c r="T31" i="139"/>
  <c r="K17" i="141"/>
  <c r="P16" i="109"/>
  <c r="D11" i="57" l="1"/>
  <c r="K17" i="107"/>
  <c r="H17" i="107"/>
  <c r="J19" i="107"/>
  <c r="K19" i="107" s="1"/>
  <c r="E17" i="107"/>
  <c r="J27" i="107"/>
  <c r="K27" i="107" s="1"/>
  <c r="H29" i="107"/>
  <c r="D32" i="107"/>
  <c r="E14" i="107"/>
  <c r="S30" i="105"/>
  <c r="T30" i="105" s="1"/>
  <c r="K29" i="148"/>
  <c r="F26" i="148"/>
  <c r="K25" i="148"/>
  <c r="F23" i="147"/>
  <c r="K28" i="147"/>
  <c r="Q21" i="98"/>
  <c r="Z16" i="98"/>
  <c r="AA12" i="98"/>
  <c r="D13" i="112"/>
  <c r="D25" i="112"/>
  <c r="D22" i="112"/>
  <c r="D23" i="112"/>
  <c r="D24" i="112"/>
  <c r="D9" i="112"/>
  <c r="D17" i="112"/>
  <c r="D18" i="112"/>
  <c r="G16" i="97"/>
  <c r="G21" i="97"/>
  <c r="S30" i="49"/>
  <c r="G25" i="97"/>
  <c r="G12" i="96"/>
  <c r="G16" i="96"/>
  <c r="G22" i="96"/>
  <c r="G24" i="96"/>
  <c r="G20" i="95"/>
  <c r="G21" i="94"/>
  <c r="M21" i="94"/>
  <c r="AA19" i="92"/>
  <c r="AA20" i="92"/>
  <c r="H23" i="68"/>
  <c r="O21" i="68"/>
  <c r="G21" i="152"/>
  <c r="W17" i="152" s="1"/>
  <c r="X21" i="68"/>
  <c r="AD21" i="68" s="1"/>
  <c r="O23" i="92"/>
  <c r="AB19" i="92"/>
  <c r="Z14" i="152"/>
  <c r="Z12" i="152"/>
  <c r="Z13" i="152"/>
  <c r="Y12" i="92"/>
  <c r="Y15" i="92"/>
  <c r="Y13" i="92"/>
  <c r="AA13" i="152"/>
  <c r="W15" i="92"/>
  <c r="W14" i="92"/>
  <c r="W12" i="92"/>
  <c r="W13" i="92"/>
  <c r="AA13" i="92"/>
  <c r="AA12" i="152"/>
  <c r="O23" i="152"/>
  <c r="AC16" i="68"/>
  <c r="L16" i="68" s="1"/>
  <c r="V12" i="92"/>
  <c r="P22" i="104"/>
  <c r="Q22" i="104" s="1"/>
  <c r="V30" i="104"/>
  <c r="W30" i="104" s="1"/>
  <c r="T18" i="104"/>
  <c r="AH23" i="104" s="1"/>
  <c r="AN13" i="104"/>
  <c r="P24" i="104"/>
  <c r="Q24" i="104" s="1"/>
  <c r="Y30" i="104"/>
  <c r="Z30" i="104" s="1"/>
  <c r="AT30" i="104" s="1"/>
  <c r="P15" i="104"/>
  <c r="Q15" i="104" s="1"/>
  <c r="AB24" i="104" s="1"/>
  <c r="P21" i="104"/>
  <c r="Q21" i="104" s="1"/>
  <c r="S30" i="104"/>
  <c r="T30" i="104" s="1"/>
  <c r="P14" i="104"/>
  <c r="Q14" i="104" s="1"/>
  <c r="H16" i="144"/>
  <c r="K16" i="144"/>
  <c r="F19" i="144"/>
  <c r="H19" i="144"/>
  <c r="D12" i="144"/>
  <c r="F14" i="144"/>
  <c r="V31" i="144"/>
  <c r="F29" i="143"/>
  <c r="H29" i="143"/>
  <c r="H24" i="143"/>
  <c r="H12" i="143"/>
  <c r="F21" i="143"/>
  <c r="J31" i="143"/>
  <c r="M31" i="143" s="1"/>
  <c r="K22" i="143"/>
  <c r="K29" i="143"/>
  <c r="H21" i="143"/>
  <c r="K28" i="142"/>
  <c r="M15" i="108"/>
  <c r="I15" i="108"/>
  <c r="G21" i="108"/>
  <c r="K21" i="108"/>
  <c r="O21" i="108" s="1"/>
  <c r="I21" i="108"/>
  <c r="M22" i="108"/>
  <c r="G17" i="108"/>
  <c r="M21" i="108"/>
  <c r="G27" i="108"/>
  <c r="L30" i="108"/>
  <c r="I12" i="108"/>
  <c r="G16" i="108"/>
  <c r="K27" i="108"/>
  <c r="G14" i="141"/>
  <c r="G25" i="108"/>
  <c r="G23" i="108"/>
  <c r="O23" i="108" s="1"/>
  <c r="G26" i="141"/>
  <c r="G13" i="141"/>
  <c r="AT30" i="105"/>
  <c r="D17" i="55"/>
  <c r="D18" i="55"/>
  <c r="L29" i="55"/>
  <c r="D23" i="55"/>
  <c r="D21" i="55"/>
  <c r="D22" i="55"/>
  <c r="G29" i="55"/>
  <c r="D16" i="55"/>
  <c r="D24" i="55"/>
  <c r="D12" i="55"/>
  <c r="Q29" i="55"/>
  <c r="D15" i="55"/>
  <c r="D26" i="55"/>
  <c r="D11" i="55"/>
  <c r="D19" i="55"/>
  <c r="D13" i="55"/>
  <c r="D25" i="55"/>
  <c r="D20" i="55"/>
  <c r="D27" i="55"/>
  <c r="I16" i="106"/>
  <c r="I30" i="48"/>
  <c r="D20" i="52"/>
  <c r="G19" i="141"/>
  <c r="G11" i="108"/>
  <c r="K15" i="147"/>
  <c r="N23" i="102"/>
  <c r="G18" i="96"/>
  <c r="K31" i="137"/>
  <c r="K23" i="144"/>
  <c r="G12" i="97"/>
  <c r="K17" i="143"/>
  <c r="F25" i="143"/>
  <c r="G23" i="141"/>
  <c r="F26" i="145"/>
  <c r="M20" i="94"/>
  <c r="Q29" i="56"/>
  <c r="AT13" i="104"/>
  <c r="D14" i="52"/>
  <c r="D23" i="50"/>
  <c r="D16" i="56"/>
  <c r="F23" i="142"/>
  <c r="H19" i="146"/>
  <c r="AH26" i="103"/>
  <c r="H14" i="145"/>
  <c r="D26" i="56"/>
  <c r="D14" i="45"/>
  <c r="D17" i="54"/>
  <c r="F13" i="145"/>
  <c r="D22" i="45"/>
  <c r="L29" i="51"/>
  <c r="G29" i="51"/>
  <c r="F24" i="144"/>
  <c r="I26" i="97"/>
  <c r="I25" i="108"/>
  <c r="D13" i="50"/>
  <c r="M22" i="94"/>
  <c r="F25" i="144"/>
  <c r="D20" i="57"/>
  <c r="M19" i="108"/>
  <c r="K22" i="141"/>
  <c r="V14" i="92"/>
  <c r="K12" i="148"/>
  <c r="AD16" i="79"/>
  <c r="H15" i="107"/>
  <c r="H14" i="139"/>
  <c r="AA31" i="139"/>
  <c r="X21" i="10"/>
  <c r="H19" i="134"/>
  <c r="F16" i="137"/>
  <c r="E22" i="3"/>
  <c r="U22" i="34"/>
  <c r="F12" i="137"/>
  <c r="AH20" i="103"/>
  <c r="K15" i="145"/>
  <c r="D17" i="45"/>
  <c r="G24" i="97"/>
  <c r="D12" i="45"/>
  <c r="AH16" i="105"/>
  <c r="D13" i="52"/>
  <c r="D19" i="45"/>
  <c r="G12" i="94"/>
  <c r="D11" i="52"/>
  <c r="D25" i="45"/>
  <c r="D27" i="45"/>
  <c r="G20" i="94"/>
  <c r="AH19" i="104"/>
  <c r="K27" i="144"/>
  <c r="AN11" i="104"/>
  <c r="D19" i="50"/>
  <c r="K26" i="145"/>
  <c r="G11" i="97"/>
  <c r="K14" i="145"/>
  <c r="Q29" i="57"/>
  <c r="D11" i="56"/>
  <c r="D20" i="45"/>
  <c r="G24" i="108"/>
  <c r="D15" i="54"/>
  <c r="D11" i="50"/>
  <c r="K23" i="142"/>
  <c r="I12" i="97"/>
  <c r="F18" i="144"/>
  <c r="H29" i="147"/>
  <c r="K22" i="144"/>
  <c r="AC12" i="152"/>
  <c r="M26" i="108"/>
  <c r="X18" i="152"/>
  <c r="AA17" i="152"/>
  <c r="K25" i="97"/>
  <c r="K26" i="144"/>
  <c r="D28" i="51"/>
  <c r="K14" i="143"/>
  <c r="K27" i="141"/>
  <c r="K22" i="96"/>
  <c r="K16" i="145"/>
  <c r="G11" i="141"/>
  <c r="H12" i="144"/>
  <c r="G27" i="141"/>
  <c r="H27" i="107"/>
  <c r="H20" i="107"/>
  <c r="W13" i="34"/>
  <c r="AD12" i="79"/>
  <c r="X14" i="98"/>
  <c r="E31" i="84"/>
  <c r="M30" i="47"/>
  <c r="Z19" i="92"/>
  <c r="AD14" i="79"/>
  <c r="K13" i="147"/>
  <c r="K15" i="108"/>
  <c r="H22" i="147"/>
  <c r="R15" i="79"/>
  <c r="P13" i="105"/>
  <c r="Q13" i="105" s="1"/>
  <c r="K22" i="147"/>
  <c r="AC17" i="143"/>
  <c r="K13" i="142"/>
  <c r="AC17" i="148"/>
  <c r="G25" i="96"/>
  <c r="W24" i="34"/>
  <c r="H25" i="139"/>
  <c r="U16" i="10"/>
  <c r="E26" i="3"/>
  <c r="U27" i="10"/>
  <c r="W12" i="34"/>
  <c r="H21" i="134"/>
  <c r="AD17" i="79"/>
  <c r="G29" i="52"/>
  <c r="F20" i="142"/>
  <c r="D24" i="52"/>
  <c r="K21" i="95"/>
  <c r="D15" i="52"/>
  <c r="O25" i="108"/>
  <c r="O29" i="10"/>
  <c r="D23" i="56"/>
  <c r="D19" i="57"/>
  <c r="F22" i="144"/>
  <c r="D18" i="52"/>
  <c r="I14" i="96"/>
  <c r="D13" i="56"/>
  <c r="H26" i="144"/>
  <c r="I22" i="96"/>
  <c r="N11" i="43"/>
  <c r="O13" i="141"/>
  <c r="E29" i="102"/>
  <c r="AD17" i="68"/>
  <c r="I21" i="68"/>
  <c r="F28" i="146"/>
  <c r="AD18" i="79"/>
  <c r="D27" i="147"/>
  <c r="U15" i="79"/>
  <c r="I15" i="79"/>
  <c r="W10" i="34"/>
  <c r="F29" i="137"/>
  <c r="AD18" i="68"/>
  <c r="W17" i="34"/>
  <c r="W14" i="34"/>
  <c r="AA15" i="68"/>
  <c r="W26" i="34"/>
  <c r="D15" i="45"/>
  <c r="M30" i="48"/>
  <c r="K29" i="144"/>
  <c r="X16" i="68"/>
  <c r="W19" i="34"/>
  <c r="D22" i="52"/>
  <c r="K10" i="97"/>
  <c r="F17" i="143"/>
  <c r="G29" i="50"/>
  <c r="K23" i="143"/>
  <c r="H22" i="144"/>
  <c r="AN11" i="105"/>
  <c r="F28" i="144"/>
  <c r="D26" i="57"/>
  <c r="K16" i="97"/>
  <c r="D22" i="57"/>
  <c r="K16" i="142"/>
  <c r="D16" i="50"/>
  <c r="X17" i="152"/>
  <c r="G22" i="94"/>
  <c r="AA17" i="92"/>
  <c r="D26" i="51"/>
  <c r="W22" i="34"/>
  <c r="D11" i="51"/>
  <c r="AN27" i="103"/>
  <c r="G15" i="108"/>
  <c r="G22" i="108"/>
  <c r="H19" i="142"/>
  <c r="G26" i="96"/>
  <c r="I19" i="108"/>
  <c r="K19" i="142"/>
  <c r="M12" i="97"/>
  <c r="I22" i="108"/>
  <c r="F12" i="146"/>
  <c r="K15" i="148"/>
  <c r="F24" i="143"/>
  <c r="O26" i="95"/>
  <c r="H21" i="107"/>
  <c r="AT19" i="103"/>
  <c r="H17" i="147"/>
  <c r="G16" i="94"/>
  <c r="Q19" i="94"/>
  <c r="AD12" i="125"/>
  <c r="X15" i="79"/>
  <c r="H27" i="139"/>
  <c r="U21" i="10"/>
  <c r="W11" i="34"/>
  <c r="D18" i="142"/>
  <c r="U14" i="10"/>
  <c r="AD12" i="68"/>
  <c r="AD13" i="79"/>
  <c r="W15" i="34"/>
  <c r="H17" i="146"/>
  <c r="K27" i="146"/>
  <c r="H24" i="146"/>
  <c r="F24" i="146"/>
  <c r="K12" i="146"/>
  <c r="F22" i="146"/>
  <c r="K23" i="146"/>
  <c r="K20" i="146"/>
  <c r="F13" i="146"/>
  <c r="K17" i="146"/>
  <c r="AH30" i="103"/>
  <c r="AH16" i="103"/>
  <c r="Y14" i="152"/>
  <c r="K23" i="152"/>
  <c r="AT14" i="104"/>
  <c r="M19" i="36"/>
  <c r="K14" i="108"/>
  <c r="F27" i="142"/>
  <c r="I13" i="95"/>
  <c r="F17" i="142"/>
  <c r="AN21" i="104"/>
  <c r="Z12" i="98"/>
  <c r="AT27" i="104"/>
  <c r="G10" i="97"/>
  <c r="K24" i="95"/>
  <c r="Q20" i="94"/>
  <c r="I20" i="94"/>
  <c r="M31" i="147"/>
  <c r="D31" i="147"/>
  <c r="K31" i="147"/>
  <c r="K13" i="144"/>
  <c r="K12" i="143"/>
  <c r="K17" i="142"/>
  <c r="AN30" i="104"/>
  <c r="D31" i="36"/>
  <c r="N15" i="102"/>
  <c r="I21" i="106"/>
  <c r="K19" i="143"/>
  <c r="M24" i="36"/>
  <c r="O30" i="49"/>
  <c r="F12" i="143"/>
  <c r="D23" i="57"/>
  <c r="AB18" i="92"/>
  <c r="I15" i="97"/>
  <c r="Q15" i="97"/>
  <c r="AN30" i="105"/>
  <c r="D19" i="56"/>
  <c r="D29" i="56"/>
  <c r="Z14" i="92"/>
  <c r="K30" i="141"/>
  <c r="AH28" i="103"/>
  <c r="D27" i="53"/>
  <c r="G22" i="97"/>
  <c r="AT25" i="104"/>
  <c r="K22" i="142"/>
  <c r="K21" i="142"/>
  <c r="D20" i="53"/>
  <c r="D12" i="56"/>
  <c r="M18" i="96"/>
  <c r="H13" i="144"/>
  <c r="O16" i="68"/>
  <c r="I20" i="95"/>
  <c r="F23" i="148"/>
  <c r="AT21" i="104"/>
  <c r="AC13" i="92"/>
  <c r="F14" i="147"/>
  <c r="N16" i="102"/>
  <c r="G18" i="94"/>
  <c r="Q18" i="94"/>
  <c r="G12" i="108"/>
  <c r="M24" i="95"/>
  <c r="AB15" i="92"/>
  <c r="I19" i="97"/>
  <c r="X17" i="92"/>
  <c r="AT16" i="103"/>
  <c r="K11" i="94"/>
  <c r="X13" i="92"/>
  <c r="D24" i="53"/>
  <c r="D13" i="51"/>
  <c r="D21" i="56"/>
  <c r="D28" i="54"/>
  <c r="D14" i="54"/>
  <c r="D28" i="45"/>
  <c r="I16" i="141"/>
  <c r="D18" i="51"/>
  <c r="D18" i="56"/>
  <c r="D18" i="57"/>
  <c r="AH14" i="105"/>
  <c r="X17" i="98"/>
  <c r="P30" i="45"/>
  <c r="H29" i="144"/>
  <c r="I12" i="96"/>
  <c r="AT11" i="105"/>
  <c r="H26" i="142"/>
  <c r="I16" i="108"/>
  <c r="N19" i="43"/>
  <c r="K26" i="141"/>
  <c r="K28" i="145"/>
  <c r="AB13" i="92"/>
  <c r="U30" i="34"/>
  <c r="Y30" i="34"/>
  <c r="V16" i="98"/>
  <c r="G23" i="96"/>
  <c r="O23" i="96" s="1"/>
  <c r="H20" i="146"/>
  <c r="AH22" i="103"/>
  <c r="K25" i="146"/>
  <c r="Y16" i="98"/>
  <c r="AT14" i="105"/>
  <c r="M23" i="152"/>
  <c r="AN12" i="105"/>
  <c r="Z17" i="152"/>
  <c r="F19" i="147"/>
  <c r="G29" i="53"/>
  <c r="AN23" i="105"/>
  <c r="H23" i="146"/>
  <c r="N29" i="108"/>
  <c r="O29" i="108" s="1"/>
  <c r="D16" i="54"/>
  <c r="N24" i="43"/>
  <c r="K14" i="146"/>
  <c r="M17" i="95"/>
  <c r="AN15" i="104"/>
  <c r="O15" i="125"/>
  <c r="G10" i="95"/>
  <c r="F25" i="148"/>
  <c r="F14" i="146"/>
  <c r="AA21" i="68"/>
  <c r="F22" i="142"/>
  <c r="K20" i="145"/>
  <c r="I14" i="141"/>
  <c r="O14" i="141" s="1"/>
  <c r="R31" i="139"/>
  <c r="K16" i="148"/>
  <c r="F21" i="142"/>
  <c r="W16" i="98"/>
  <c r="F28" i="147"/>
  <c r="H15" i="145"/>
  <c r="I30" i="106"/>
  <c r="M13" i="95"/>
  <c r="D19" i="54"/>
  <c r="H13" i="143"/>
  <c r="H19" i="143"/>
  <c r="O27" i="141"/>
  <c r="K27" i="95"/>
  <c r="M26" i="36"/>
  <c r="Y14" i="92"/>
  <c r="K23" i="92"/>
  <c r="O31" i="146"/>
  <c r="D31" i="146"/>
  <c r="Y31" i="146" s="1"/>
  <c r="H14" i="144"/>
  <c r="AT26" i="104"/>
  <c r="AH12" i="105"/>
  <c r="O10" i="108"/>
  <c r="Q11" i="104"/>
  <c r="P30" i="104"/>
  <c r="Q30" i="104" s="1"/>
  <c r="AN16" i="104"/>
  <c r="AN15" i="105"/>
  <c r="O16" i="96"/>
  <c r="H18" i="145"/>
  <c r="AT18" i="105"/>
  <c r="O25" i="96"/>
  <c r="K14" i="96"/>
  <c r="F27" i="148"/>
  <c r="F27" i="112"/>
  <c r="N27" i="112"/>
  <c r="L27" i="112"/>
  <c r="H27" i="112"/>
  <c r="D27" i="112"/>
  <c r="J27" i="112"/>
  <c r="N11" i="102"/>
  <c r="K12" i="95"/>
  <c r="O12" i="95" s="1"/>
  <c r="Q12" i="95"/>
  <c r="AA16" i="68"/>
  <c r="AP21" i="105"/>
  <c r="AP11" i="105"/>
  <c r="AH11" i="103"/>
  <c r="Q29" i="54"/>
  <c r="R16" i="68"/>
  <c r="D17" i="52"/>
  <c r="D29" i="52"/>
  <c r="P27" i="112"/>
  <c r="G21" i="95"/>
  <c r="O31" i="143"/>
  <c r="D31" i="143"/>
  <c r="K31" i="143" s="1"/>
  <c r="AH19" i="105"/>
  <c r="O20" i="94"/>
  <c r="K13" i="143"/>
  <c r="D25" i="57"/>
  <c r="D29" i="57"/>
  <c r="AA12" i="92"/>
  <c r="H20" i="147"/>
  <c r="AN28" i="104"/>
  <c r="M20" i="97"/>
  <c r="G27" i="94"/>
  <c r="D27" i="111"/>
  <c r="N27" i="111"/>
  <c r="L27" i="111"/>
  <c r="F27" i="111"/>
  <c r="J27" i="111"/>
  <c r="H27" i="111"/>
  <c r="M28" i="36"/>
  <c r="M10" i="95"/>
  <c r="Q29" i="53"/>
  <c r="AA31" i="143"/>
  <c r="D15" i="56"/>
  <c r="F19" i="146"/>
  <c r="F24" i="145"/>
  <c r="D25" i="56"/>
  <c r="G16" i="141"/>
  <c r="O16" i="141" s="1"/>
  <c r="G22" i="141"/>
  <c r="D21" i="54"/>
  <c r="M13" i="36"/>
  <c r="G15" i="96"/>
  <c r="O15" i="96" s="1"/>
  <c r="K24" i="97"/>
  <c r="M11" i="97"/>
  <c r="AH25" i="103"/>
  <c r="AT15" i="105"/>
  <c r="G16" i="95"/>
  <c r="D21" i="45"/>
  <c r="F26" i="143"/>
  <c r="D21" i="50"/>
  <c r="D22" i="54"/>
  <c r="N20" i="102"/>
  <c r="AH27" i="103"/>
  <c r="D14" i="50"/>
  <c r="I10" i="96"/>
  <c r="O10" i="96" s="1"/>
  <c r="Q10" i="96"/>
  <c r="AN13" i="105"/>
  <c r="G18" i="108"/>
  <c r="O18" i="108" s="1"/>
  <c r="H15" i="146"/>
  <c r="F12" i="148"/>
  <c r="AC31" i="147"/>
  <c r="Y31" i="147"/>
  <c r="K15" i="146"/>
  <c r="G24" i="141"/>
  <c r="I18" i="94"/>
  <c r="W12" i="152"/>
  <c r="F23" i="146"/>
  <c r="F16" i="143"/>
  <c r="H14" i="142"/>
  <c r="H20" i="148"/>
  <c r="H23" i="148"/>
  <c r="K24" i="146"/>
  <c r="AT24" i="104"/>
  <c r="M16" i="36"/>
  <c r="AC17" i="92"/>
  <c r="N30" i="95"/>
  <c r="Q30" i="95" s="1"/>
  <c r="H19" i="107"/>
  <c r="K17" i="147"/>
  <c r="AH24" i="105"/>
  <c r="Y20" i="92"/>
  <c r="X12" i="98"/>
  <c r="I21" i="98"/>
  <c r="K28" i="146"/>
  <c r="I30" i="34"/>
  <c r="M23" i="36"/>
  <c r="Z14" i="98"/>
  <c r="N12" i="102"/>
  <c r="H18" i="147"/>
  <c r="G30" i="34"/>
  <c r="N30" i="97"/>
  <c r="Q30" i="97" s="1"/>
  <c r="AP11" i="104"/>
  <c r="G24" i="95"/>
  <c r="G11" i="94"/>
  <c r="K31" i="134"/>
  <c r="M11" i="36"/>
  <c r="F13" i="144"/>
  <c r="U30" i="49"/>
  <c r="Z13" i="98"/>
  <c r="K20" i="142"/>
  <c r="G12" i="155"/>
  <c r="F31" i="155"/>
  <c r="G31" i="155" s="1"/>
  <c r="G30" i="48"/>
  <c r="K18" i="143"/>
  <c r="G11" i="96"/>
  <c r="O11" i="96" s="1"/>
  <c r="Q11" i="96"/>
  <c r="G13" i="95"/>
  <c r="K18" i="96"/>
  <c r="K26" i="147"/>
  <c r="AN20" i="105"/>
  <c r="D27" i="109"/>
  <c r="L27" i="109"/>
  <c r="H27" i="109"/>
  <c r="J27" i="109"/>
  <c r="N27" i="109"/>
  <c r="F27" i="109"/>
  <c r="F15" i="144"/>
  <c r="E31" i="43"/>
  <c r="AC16" i="98"/>
  <c r="AC17" i="152"/>
  <c r="I22" i="97"/>
  <c r="M31" i="144"/>
  <c r="D31" i="144"/>
  <c r="R31" i="144" s="1"/>
  <c r="K14" i="142"/>
  <c r="G26" i="94"/>
  <c r="D21" i="52"/>
  <c r="AN17" i="104"/>
  <c r="K22" i="97"/>
  <c r="K17" i="145"/>
  <c r="G12" i="141"/>
  <c r="O12" i="141" s="1"/>
  <c r="M23" i="94"/>
  <c r="G15" i="95"/>
  <c r="O15" i="95" s="1"/>
  <c r="K23" i="148"/>
  <c r="K18" i="148"/>
  <c r="N14" i="102"/>
  <c r="G20" i="97"/>
  <c r="D20" i="56"/>
  <c r="L29" i="57"/>
  <c r="M11" i="94"/>
  <c r="AN24" i="104"/>
  <c r="G27" i="97"/>
  <c r="O27" i="97" s="1"/>
  <c r="Q27" i="97"/>
  <c r="D23" i="53"/>
  <c r="L29" i="50"/>
  <c r="M25" i="36"/>
  <c r="AC31" i="146"/>
  <c r="M20" i="36"/>
  <c r="F25" i="146"/>
  <c r="W23" i="34"/>
  <c r="F18" i="146"/>
  <c r="H28" i="107"/>
  <c r="I19" i="141"/>
  <c r="N17" i="102"/>
  <c r="AT28" i="103"/>
  <c r="H22" i="146"/>
  <c r="H15" i="147"/>
  <c r="M30" i="49"/>
  <c r="AT26" i="105"/>
  <c r="G19" i="94"/>
  <c r="O19" i="94" s="1"/>
  <c r="O27" i="96"/>
  <c r="AN14" i="105"/>
  <c r="D31" i="145"/>
  <c r="H31" i="145" s="1"/>
  <c r="AH30" i="105"/>
  <c r="I19" i="79"/>
  <c r="O25" i="141"/>
  <c r="D16" i="51"/>
  <c r="AN24" i="105"/>
  <c r="M31" i="145"/>
  <c r="F14" i="148"/>
  <c r="M17" i="108"/>
  <c r="O17" i="108" s="1"/>
  <c r="AN19" i="104"/>
  <c r="M22" i="95"/>
  <c r="Q22" i="95"/>
  <c r="U30" i="48"/>
  <c r="U16" i="68"/>
  <c r="M12" i="96"/>
  <c r="R31" i="134"/>
  <c r="O21" i="97"/>
  <c r="AT16" i="104"/>
  <c r="N19" i="102"/>
  <c r="AN28" i="103"/>
  <c r="AN30" i="103"/>
  <c r="F17" i="145"/>
  <c r="M17" i="96"/>
  <c r="I22" i="95"/>
  <c r="K11" i="97"/>
  <c r="K20" i="95"/>
  <c r="V15" i="92"/>
  <c r="O27" i="108"/>
  <c r="AN20" i="104"/>
  <c r="M16" i="97"/>
  <c r="Y31" i="145"/>
  <c r="D13" i="54"/>
  <c r="M13" i="97"/>
  <c r="H16" i="142"/>
  <c r="G29" i="54"/>
  <c r="M18" i="94"/>
  <c r="K13" i="95"/>
  <c r="AN28" i="105"/>
  <c r="K26" i="108"/>
  <c r="H26" i="107"/>
  <c r="AT15" i="103"/>
  <c r="AH15" i="103"/>
  <c r="W18" i="34"/>
  <c r="V31" i="146"/>
  <c r="H24" i="145"/>
  <c r="K18" i="97"/>
  <c r="AH18" i="103"/>
  <c r="AH27" i="105"/>
  <c r="H14" i="147"/>
  <c r="M22" i="96"/>
  <c r="O22" i="96" s="1"/>
  <c r="F18" i="148"/>
  <c r="H25" i="145"/>
  <c r="X29" i="10"/>
  <c r="AN14" i="104"/>
  <c r="I21" i="95"/>
  <c r="K22" i="145"/>
  <c r="O21" i="98"/>
  <c r="H30" i="45"/>
  <c r="AH11" i="105"/>
  <c r="K27" i="147"/>
  <c r="K16" i="146"/>
  <c r="F31" i="145"/>
  <c r="H27" i="147"/>
  <c r="AB17" i="92"/>
  <c r="M26" i="94"/>
  <c r="M12" i="94"/>
  <c r="F16" i="68"/>
  <c r="M21" i="36"/>
  <c r="I21" i="96"/>
  <c r="K12" i="96"/>
  <c r="F14" i="145"/>
  <c r="K25" i="143"/>
  <c r="K23" i="141"/>
  <c r="V18" i="152"/>
  <c r="F29" i="146"/>
  <c r="AC19" i="152"/>
  <c r="K19" i="145"/>
  <c r="I28" i="106"/>
  <c r="D28" i="50"/>
  <c r="D29" i="50"/>
  <c r="D23" i="54"/>
  <c r="K12" i="97"/>
  <c r="O12" i="97" s="1"/>
  <c r="W27" i="34"/>
  <c r="S23" i="152"/>
  <c r="G25" i="95"/>
  <c r="AC14" i="152"/>
  <c r="AN27" i="105"/>
  <c r="K21" i="146"/>
  <c r="M12" i="108"/>
  <c r="G20" i="108"/>
  <c r="I17" i="96"/>
  <c r="Y31" i="143"/>
  <c r="I15" i="94"/>
  <c r="N13" i="102"/>
  <c r="F31" i="134"/>
  <c r="M14" i="94"/>
  <c r="H17" i="145"/>
  <c r="AN11" i="103"/>
  <c r="I10" i="141"/>
  <c r="O31" i="142"/>
  <c r="C31" i="106"/>
  <c r="I13" i="106"/>
  <c r="AT22" i="104"/>
  <c r="D25" i="54"/>
  <c r="D22" i="50"/>
  <c r="D14" i="51"/>
  <c r="D21" i="53"/>
  <c r="K26" i="94"/>
  <c r="M18" i="36"/>
  <c r="N15" i="43"/>
  <c r="K26" i="97"/>
  <c r="O26" i="97" s="1"/>
  <c r="Q26" i="97"/>
  <c r="I18" i="96"/>
  <c r="O18" i="96" s="1"/>
  <c r="AC14" i="98"/>
  <c r="S21" i="98"/>
  <c r="H27" i="142"/>
  <c r="K19" i="144"/>
  <c r="AT16" i="105"/>
  <c r="AN22" i="103"/>
  <c r="AC18" i="98"/>
  <c r="H17" i="148"/>
  <c r="Q22" i="70"/>
  <c r="Q19" i="70"/>
  <c r="Q29" i="70"/>
  <c r="Q14" i="70"/>
  <c r="Q23" i="70"/>
  <c r="Q16" i="70"/>
  <c r="Q18" i="70"/>
  <c r="Q24" i="70"/>
  <c r="Q21" i="70"/>
  <c r="Q20" i="70"/>
  <c r="Q13" i="70"/>
  <c r="Q26" i="70"/>
  <c r="Q27" i="70"/>
  <c r="Q28" i="70"/>
  <c r="Q25" i="70"/>
  <c r="Q15" i="70"/>
  <c r="Q17" i="70"/>
  <c r="Q31" i="70"/>
  <c r="Q32" i="70"/>
  <c r="Q30" i="70"/>
  <c r="AH21" i="103"/>
  <c r="K20" i="144"/>
  <c r="K19" i="108"/>
  <c r="I17" i="95"/>
  <c r="M16" i="108"/>
  <c r="AT20" i="104"/>
  <c r="E32" i="107"/>
  <c r="AN17" i="105"/>
  <c r="AH15" i="105"/>
  <c r="K14" i="95"/>
  <c r="H19" i="145"/>
  <c r="F21" i="68"/>
  <c r="AD13" i="68"/>
  <c r="P30" i="105"/>
  <c r="Q30" i="105" s="1"/>
  <c r="AB30" i="105" s="1"/>
  <c r="Q11" i="105"/>
  <c r="F28" i="145"/>
  <c r="N27" i="102"/>
  <c r="K30" i="49"/>
  <c r="AN25" i="104"/>
  <c r="V12" i="152"/>
  <c r="E23" i="152"/>
  <c r="AB13" i="104"/>
  <c r="K29" i="142"/>
  <c r="K27" i="142"/>
  <c r="T31" i="145"/>
  <c r="R31" i="145"/>
  <c r="I11" i="108"/>
  <c r="F24" i="147"/>
  <c r="K24" i="142"/>
  <c r="H18" i="143"/>
  <c r="G14" i="94"/>
  <c r="L30" i="45"/>
  <c r="AH28" i="105"/>
  <c r="M22" i="97"/>
  <c r="AB14" i="152"/>
  <c r="Q23" i="152"/>
  <c r="AH25" i="105"/>
  <c r="G27" i="95"/>
  <c r="F27" i="143"/>
  <c r="Q23" i="92"/>
  <c r="N30" i="96"/>
  <c r="W25" i="34"/>
  <c r="AT28" i="104"/>
  <c r="K27" i="143"/>
  <c r="I11" i="94"/>
  <c r="D11" i="54"/>
  <c r="F19" i="145"/>
  <c r="N26" i="102"/>
  <c r="D15" i="50"/>
  <c r="D12" i="57"/>
  <c r="G19" i="96"/>
  <c r="K25" i="142"/>
  <c r="F14" i="142"/>
  <c r="D24" i="45"/>
  <c r="I30" i="141"/>
  <c r="I20" i="97"/>
  <c r="AH19" i="103"/>
  <c r="AH13" i="103"/>
  <c r="K21" i="98"/>
  <c r="I16" i="97"/>
  <c r="D14" i="57"/>
  <c r="K20" i="96"/>
  <c r="G18" i="141"/>
  <c r="O18" i="141" s="1"/>
  <c r="F29" i="142"/>
  <c r="K14" i="97"/>
  <c r="D28" i="52"/>
  <c r="N22" i="102"/>
  <c r="N25" i="102"/>
  <c r="AT23" i="104"/>
  <c r="T31" i="142"/>
  <c r="AT20" i="103"/>
  <c r="D11" i="53"/>
  <c r="G18" i="95"/>
  <c r="AT22" i="103"/>
  <c r="AT30" i="103"/>
  <c r="H18" i="146"/>
  <c r="F20" i="144"/>
  <c r="H14" i="107"/>
  <c r="K14" i="107"/>
  <c r="J32" i="107"/>
  <c r="K32" i="107" s="1"/>
  <c r="AA16" i="98"/>
  <c r="AT12" i="105"/>
  <c r="R31" i="143"/>
  <c r="H16" i="145"/>
  <c r="F14" i="143"/>
  <c r="D25" i="52"/>
  <c r="AN18" i="104"/>
  <c r="I17" i="97"/>
  <c r="O17" i="97" s="1"/>
  <c r="Q17" i="97"/>
  <c r="AN21" i="103"/>
  <c r="AD19" i="68"/>
  <c r="F21" i="147"/>
  <c r="K19" i="96"/>
  <c r="AH20" i="105"/>
  <c r="K15" i="142"/>
  <c r="AC21" i="79"/>
  <c r="I21" i="79" s="1"/>
  <c r="X12" i="92"/>
  <c r="I23" i="92"/>
  <c r="N24" i="102"/>
  <c r="K24" i="147"/>
  <c r="N29" i="141"/>
  <c r="O29" i="141" s="1"/>
  <c r="K12" i="94"/>
  <c r="AN16" i="105"/>
  <c r="M25" i="94"/>
  <c r="Q25" i="94"/>
  <c r="Y17" i="92"/>
  <c r="M14" i="95"/>
  <c r="Q14" i="95"/>
  <c r="K28" i="144"/>
  <c r="M27" i="95"/>
  <c r="H31" i="143"/>
  <c r="M15" i="94"/>
  <c r="F29" i="147"/>
  <c r="K15" i="94"/>
  <c r="D18" i="54"/>
  <c r="Z13" i="92"/>
  <c r="H24" i="147"/>
  <c r="Y31" i="144"/>
  <c r="I29" i="108"/>
  <c r="F26" i="146"/>
  <c r="I27" i="95"/>
  <c r="H28" i="145"/>
  <c r="H23" i="144"/>
  <c r="I10" i="97"/>
  <c r="M20" i="95"/>
  <c r="O20" i="95" s="1"/>
  <c r="H29" i="142"/>
  <c r="X20" i="92"/>
  <c r="D31" i="142"/>
  <c r="F31" i="142" s="1"/>
  <c r="K31" i="142"/>
  <c r="O15" i="108"/>
  <c r="I14" i="106"/>
  <c r="O22" i="141"/>
  <c r="H27" i="144"/>
  <c r="I24" i="97"/>
  <c r="AH26" i="105"/>
  <c r="AV11" i="103"/>
  <c r="AV23" i="103"/>
  <c r="H14" i="146"/>
  <c r="F31" i="137"/>
  <c r="AA21" i="79"/>
  <c r="AA18" i="98"/>
  <c r="D16" i="52"/>
  <c r="K13" i="97"/>
  <c r="O13" i="97" s="1"/>
  <c r="Q13" i="97"/>
  <c r="AH13" i="105"/>
  <c r="D17" i="53"/>
  <c r="Z15" i="92"/>
  <c r="AT21" i="105"/>
  <c r="U21" i="79"/>
  <c r="D26" i="52"/>
  <c r="I19" i="106"/>
  <c r="V13" i="152"/>
  <c r="AB17" i="105"/>
  <c r="H16" i="147"/>
  <c r="F24" i="142"/>
  <c r="S30" i="48"/>
  <c r="Y30" i="48"/>
  <c r="K14" i="94"/>
  <c r="I24" i="95"/>
  <c r="AH23" i="103"/>
  <c r="R29" i="10"/>
  <c r="AN27" i="104"/>
  <c r="Y19" i="92"/>
  <c r="G21" i="96"/>
  <c r="Q30" i="48"/>
  <c r="F17" i="144"/>
  <c r="L29" i="56"/>
  <c r="D27" i="110"/>
  <c r="N27" i="110"/>
  <c r="L27" i="110"/>
  <c r="H27" i="110"/>
  <c r="F27" i="110"/>
  <c r="J27" i="110"/>
  <c r="M15" i="36"/>
  <c r="AA15" i="92"/>
  <c r="D27" i="52"/>
  <c r="G14" i="97"/>
  <c r="G26" i="108"/>
  <c r="O26" i="108" s="1"/>
  <c r="G14" i="108"/>
  <c r="K26" i="146"/>
  <c r="AA31" i="144"/>
  <c r="H25" i="143"/>
  <c r="K21" i="145"/>
  <c r="K20" i="143"/>
  <c r="K21" i="148"/>
  <c r="D22" i="53"/>
  <c r="I15" i="106"/>
  <c r="D12" i="50"/>
  <c r="G19" i="95"/>
  <c r="O21" i="79"/>
  <c r="AN19" i="103"/>
  <c r="K25" i="95"/>
  <c r="R31" i="137"/>
  <c r="H22" i="143"/>
  <c r="K21" i="147"/>
  <c r="K29" i="108"/>
  <c r="L29" i="53"/>
  <c r="K10" i="94"/>
  <c r="Q10" i="94"/>
  <c r="K19" i="148"/>
  <c r="D12" i="52"/>
  <c r="AT27" i="105"/>
  <c r="AH21" i="105"/>
  <c r="AN20" i="103"/>
  <c r="D31" i="148"/>
  <c r="K31" i="148" s="1"/>
  <c r="M26" i="96"/>
  <c r="K18" i="94"/>
  <c r="M18" i="95"/>
  <c r="AN25" i="105"/>
  <c r="M31" i="148"/>
  <c r="AH14" i="103"/>
  <c r="K20" i="148"/>
  <c r="I16" i="95"/>
  <c r="F20" i="148"/>
  <c r="F27" i="144"/>
  <c r="M27" i="36"/>
  <c r="F15" i="125"/>
  <c r="H20" i="144"/>
  <c r="H27" i="146"/>
  <c r="M17" i="36"/>
  <c r="AT28" i="105"/>
  <c r="AT13" i="105"/>
  <c r="D14" i="55"/>
  <c r="D29" i="55"/>
  <c r="AA19" i="79"/>
  <c r="G23" i="92"/>
  <c r="K21" i="94"/>
  <c r="AB17" i="98"/>
  <c r="AH17" i="105"/>
  <c r="G13" i="96"/>
  <c r="Q13" i="96"/>
  <c r="Q11" i="103"/>
  <c r="AB12" i="103" s="1"/>
  <c r="P30" i="103"/>
  <c r="Q30" i="103" s="1"/>
  <c r="M13" i="96"/>
  <c r="X14" i="152"/>
  <c r="I23" i="152"/>
  <c r="O15" i="141"/>
  <c r="O16" i="97"/>
  <c r="G30" i="141"/>
  <c r="M30" i="141"/>
  <c r="Q30" i="141"/>
  <c r="W20" i="34"/>
  <c r="I23" i="94"/>
  <c r="AN12" i="104"/>
  <c r="AC14" i="92"/>
  <c r="S23" i="92"/>
  <c r="O30" i="48"/>
  <c r="Y31" i="148"/>
  <c r="O20" i="141"/>
  <c r="I24" i="106"/>
  <c r="AH18" i="105"/>
  <c r="I25" i="94"/>
  <c r="O24" i="96"/>
  <c r="M23" i="95"/>
  <c r="Q23" i="95"/>
  <c r="O11" i="141"/>
  <c r="AN26" i="105"/>
  <c r="K17" i="96"/>
  <c r="O22" i="108"/>
  <c r="P11" i="43"/>
  <c r="O10" i="94"/>
  <c r="I11" i="97"/>
  <c r="O11" i="97" s="1"/>
  <c r="F31" i="147"/>
  <c r="L29" i="10"/>
  <c r="K24" i="108"/>
  <c r="M24" i="108"/>
  <c r="I16" i="68"/>
  <c r="AA18" i="92"/>
  <c r="D27" i="56"/>
  <c r="H26" i="146"/>
  <c r="W30" i="47"/>
  <c r="M22" i="36"/>
  <c r="I22" i="106"/>
  <c r="R21" i="79"/>
  <c r="AH12" i="103"/>
  <c r="O16" i="94"/>
  <c r="AC23" i="68"/>
  <c r="G17" i="141"/>
  <c r="O17" i="141" s="1"/>
  <c r="AH12" i="104"/>
  <c r="AT17" i="105"/>
  <c r="F29" i="148"/>
  <c r="AB14" i="92"/>
  <c r="AN24" i="103"/>
  <c r="F15" i="143"/>
  <c r="AT19" i="105"/>
  <c r="AT17" i="103"/>
  <c r="H24" i="107"/>
  <c r="P10" i="102"/>
  <c r="P13" i="102"/>
  <c r="P25" i="102"/>
  <c r="P22" i="102"/>
  <c r="I27" i="106"/>
  <c r="O19" i="141"/>
  <c r="F12" i="147"/>
  <c r="AB19" i="152"/>
  <c r="G30" i="49"/>
  <c r="Y30" i="49"/>
  <c r="O21" i="94"/>
  <c r="O23" i="141"/>
  <c r="I12" i="94"/>
  <c r="O12" i="94" s="1"/>
  <c r="I27" i="94"/>
  <c r="D18" i="45"/>
  <c r="D30" i="45"/>
  <c r="I17" i="94"/>
  <c r="K27" i="94"/>
  <c r="Y13" i="152"/>
  <c r="K25" i="94"/>
  <c r="M25" i="97"/>
  <c r="O25" i="97" s="1"/>
  <c r="Q25" i="97"/>
  <c r="I14" i="97"/>
  <c r="AD13" i="125"/>
  <c r="M14" i="36"/>
  <c r="F31" i="143"/>
  <c r="H29" i="146"/>
  <c r="D23" i="45"/>
  <c r="D20" i="54"/>
  <c r="Z12" i="92"/>
  <c r="G17" i="94"/>
  <c r="D29" i="45"/>
  <c r="I30" i="49"/>
  <c r="AB18" i="152"/>
  <c r="H31" i="147"/>
  <c r="AT11" i="104"/>
  <c r="L29" i="52"/>
  <c r="G15" i="94"/>
  <c r="O15" i="94" s="1"/>
  <c r="D27" i="54"/>
  <c r="M21" i="95"/>
  <c r="K10" i="141"/>
  <c r="I14" i="94"/>
  <c r="I26" i="94"/>
  <c r="D21" i="57"/>
  <c r="G17" i="95"/>
  <c r="M17" i="94"/>
  <c r="K19" i="95"/>
  <c r="I14" i="95"/>
  <c r="O14" i="95" s="1"/>
  <c r="G23" i="94"/>
  <c r="Y12" i="152"/>
  <c r="G17" i="96"/>
  <c r="V17" i="152"/>
  <c r="P27" i="109"/>
  <c r="K17" i="94"/>
  <c r="AN18" i="105"/>
  <c r="M14" i="97"/>
  <c r="K23" i="95"/>
  <c r="O23" i="95" s="1"/>
  <c r="F21" i="148"/>
  <c r="AA31" i="148"/>
  <c r="AB18" i="105"/>
  <c r="M23" i="97"/>
  <c r="O23" i="97" s="1"/>
  <c r="Q23" i="97"/>
  <c r="K13" i="96"/>
  <c r="AN25" i="103"/>
  <c r="K17" i="95"/>
  <c r="G19" i="97"/>
  <c r="O19" i="97" s="1"/>
  <c r="H31" i="144"/>
  <c r="K28" i="143"/>
  <c r="V31" i="148"/>
  <c r="W14" i="152"/>
  <c r="N18" i="102"/>
  <c r="P15" i="102" s="1"/>
  <c r="O19" i="108"/>
  <c r="F16" i="145"/>
  <c r="H15" i="142"/>
  <c r="AN23" i="104"/>
  <c r="R31" i="147"/>
  <c r="H26" i="145"/>
  <c r="H12" i="142"/>
  <c r="AT17" i="104"/>
  <c r="V14" i="152"/>
  <c r="N30" i="94"/>
  <c r="G30" i="94" s="1"/>
  <c r="N12" i="43"/>
  <c r="P21" i="43" s="1"/>
  <c r="AN17" i="103"/>
  <c r="D26" i="50"/>
  <c r="Y18" i="98"/>
  <c r="H23" i="107"/>
  <c r="AN22" i="104"/>
  <c r="N21" i="43"/>
  <c r="M31" i="146"/>
  <c r="F15" i="148"/>
  <c r="G13" i="94"/>
  <c r="O13" i="94" s="1"/>
  <c r="R19" i="79"/>
  <c r="AD19" i="79" s="1"/>
  <c r="M29" i="108"/>
  <c r="D16" i="45"/>
  <c r="K24" i="141"/>
  <c r="AH23" i="105"/>
  <c r="F25" i="145"/>
  <c r="F28" i="143"/>
  <c r="L15" i="125"/>
  <c r="X15" i="92"/>
  <c r="H22" i="107"/>
  <c r="G13" i="108"/>
  <c r="O13" i="108" s="1"/>
  <c r="AA19" i="152"/>
  <c r="AB16" i="98"/>
  <c r="G29" i="108"/>
  <c r="F25" i="147"/>
  <c r="I21" i="141"/>
  <c r="O21" i="141" s="1"/>
  <c r="H12" i="148"/>
  <c r="AH17" i="103"/>
  <c r="AB24" i="103"/>
  <c r="H19" i="147"/>
  <c r="V13" i="92"/>
  <c r="Y14" i="98"/>
  <c r="I14" i="108"/>
  <c r="AN12" i="103"/>
  <c r="F18" i="147"/>
  <c r="O26" i="141"/>
  <c r="F20" i="143"/>
  <c r="F31" i="144"/>
  <c r="K23" i="94"/>
  <c r="E29" i="10"/>
  <c r="D25" i="50"/>
  <c r="AH22" i="105"/>
  <c r="Q29" i="52"/>
  <c r="AT15" i="104"/>
  <c r="X13" i="152"/>
  <c r="M14" i="96"/>
  <c r="O14" i="96" s="1"/>
  <c r="N21" i="102"/>
  <c r="M18" i="97"/>
  <c r="M20" i="96"/>
  <c r="O20" i="96" s="1"/>
  <c r="D26" i="45"/>
  <c r="R31" i="146"/>
  <c r="AT18" i="104"/>
  <c r="K22" i="95"/>
  <c r="D24" i="56"/>
  <c r="K11" i="108"/>
  <c r="O11" i="108" s="1"/>
  <c r="O26" i="96"/>
  <c r="AC15" i="92"/>
  <c r="AN22" i="105"/>
  <c r="AN18" i="103"/>
  <c r="AT13" i="103"/>
  <c r="AV26" i="103" s="1"/>
  <c r="W16" i="34"/>
  <c r="M15" i="97"/>
  <c r="E21" i="98"/>
  <c r="F21" i="79"/>
  <c r="AT12" i="104"/>
  <c r="F31" i="146"/>
  <c r="H25" i="147"/>
  <c r="M12" i="36"/>
  <c r="K11" i="95"/>
  <c r="O11" i="95" s="1"/>
  <c r="Q11" i="95"/>
  <c r="M20" i="108"/>
  <c r="O20" i="108" s="1"/>
  <c r="D14" i="56"/>
  <c r="I22" i="94"/>
  <c r="O22" i="94" s="1"/>
  <c r="N30" i="108"/>
  <c r="Q30" i="108" s="1"/>
  <c r="Z17" i="92"/>
  <c r="AN26" i="104"/>
  <c r="AT23" i="105"/>
  <c r="AA14" i="92"/>
  <c r="M24" i="97"/>
  <c r="O24" i="97" s="1"/>
  <c r="K21" i="96"/>
  <c r="AH24" i="103"/>
  <c r="H17" i="144"/>
  <c r="I24" i="94"/>
  <c r="O24" i="94" s="1"/>
  <c r="Q24" i="94"/>
  <c r="G21" i="98"/>
  <c r="I29" i="106"/>
  <c r="AN21" i="105"/>
  <c r="L21" i="79"/>
  <c r="D18" i="50"/>
  <c r="F15" i="142"/>
  <c r="D28" i="55"/>
  <c r="I15" i="125"/>
  <c r="R42" i="158"/>
  <c r="AD15" i="79" l="1"/>
  <c r="I23" i="68"/>
  <c r="X21" i="79"/>
  <c r="O27" i="94"/>
  <c r="G23" i="152"/>
  <c r="W19" i="152"/>
  <c r="W18" i="152"/>
  <c r="AB18" i="104"/>
  <c r="AH22" i="104"/>
  <c r="AB25" i="104"/>
  <c r="AH21" i="104"/>
  <c r="AH17" i="104"/>
  <c r="AH14" i="104"/>
  <c r="AB28" i="104"/>
  <c r="AB20" i="104"/>
  <c r="AH24" i="104"/>
  <c r="AB14" i="104"/>
  <c r="AH26" i="104"/>
  <c r="AH30" i="104"/>
  <c r="AB27" i="104"/>
  <c r="AH16" i="104"/>
  <c r="AH27" i="104"/>
  <c r="AH11" i="104"/>
  <c r="AJ18" i="104" s="1"/>
  <c r="AB22" i="104"/>
  <c r="AH25" i="104"/>
  <c r="AB19" i="104"/>
  <c r="AH13" i="104"/>
  <c r="AH15" i="104"/>
  <c r="AH18" i="104"/>
  <c r="AB21" i="104"/>
  <c r="AP16" i="104"/>
  <c r="AQ16" i="104" s="1"/>
  <c r="AB12" i="104"/>
  <c r="AH28" i="104"/>
  <c r="AH20" i="104"/>
  <c r="AB26" i="104"/>
  <c r="AT19" i="104"/>
  <c r="K12" i="144"/>
  <c r="F12" i="144"/>
  <c r="O24" i="108"/>
  <c r="AB28" i="105"/>
  <c r="AP20" i="105"/>
  <c r="AB11" i="104"/>
  <c r="AV20" i="103"/>
  <c r="AW20" i="103" s="1"/>
  <c r="AB11" i="103"/>
  <c r="AB20" i="103"/>
  <c r="AP29" i="105"/>
  <c r="O18" i="95"/>
  <c r="O22" i="95"/>
  <c r="O12" i="96"/>
  <c r="K31" i="145"/>
  <c r="P12" i="102"/>
  <c r="G30" i="97"/>
  <c r="O10" i="95"/>
  <c r="O16" i="108"/>
  <c r="AD16" i="68"/>
  <c r="F27" i="147"/>
  <c r="AD15" i="68"/>
  <c r="O17" i="95"/>
  <c r="AV19" i="103"/>
  <c r="AB21" i="103"/>
  <c r="H31" i="142"/>
  <c r="AP18" i="105"/>
  <c r="O25" i="95"/>
  <c r="O18" i="97"/>
  <c r="AP29" i="104"/>
  <c r="AQ29" i="104" s="1"/>
  <c r="W21" i="34"/>
  <c r="O25" i="94"/>
  <c r="O19" i="95"/>
  <c r="O19" i="96"/>
  <c r="AB13" i="103"/>
  <c r="O10" i="141"/>
  <c r="O11" i="94"/>
  <c r="AP22" i="105"/>
  <c r="O15" i="97"/>
  <c r="K18" i="142"/>
  <c r="F18" i="142"/>
  <c r="H18" i="142"/>
  <c r="K31" i="146"/>
  <c r="AX20" i="103"/>
  <c r="AR29" i="105"/>
  <c r="AQ29" i="105"/>
  <c r="Q21" i="43"/>
  <c r="R21" i="43"/>
  <c r="AR16" i="104"/>
  <c r="AR22" i="105"/>
  <c r="AQ22" i="105"/>
  <c r="Q12" i="102"/>
  <c r="R12" i="102"/>
  <c r="AX26" i="103"/>
  <c r="AW26" i="103"/>
  <c r="AQ18" i="105"/>
  <c r="AR18" i="105"/>
  <c r="P31" i="70"/>
  <c r="O31" i="70"/>
  <c r="P18" i="43"/>
  <c r="O28" i="70"/>
  <c r="P28" i="70"/>
  <c r="P26" i="43"/>
  <c r="AV28" i="103"/>
  <c r="G30" i="96"/>
  <c r="Q30" i="96"/>
  <c r="AB18" i="103"/>
  <c r="O20" i="97"/>
  <c r="M30" i="95"/>
  <c r="O13" i="95"/>
  <c r="AP12" i="104"/>
  <c r="AP26" i="104"/>
  <c r="G30" i="95"/>
  <c r="O21" i="95"/>
  <c r="AP14" i="105"/>
  <c r="AP16" i="105"/>
  <c r="O27" i="95"/>
  <c r="AB23" i="104"/>
  <c r="AB16" i="103"/>
  <c r="O25" i="70"/>
  <c r="P25" i="70"/>
  <c r="P32" i="70"/>
  <c r="O32" i="70"/>
  <c r="P27" i="102"/>
  <c r="P16" i="102"/>
  <c r="P28" i="102"/>
  <c r="P17" i="43"/>
  <c r="AB20" i="105"/>
  <c r="AV13" i="103"/>
  <c r="AB21" i="105"/>
  <c r="O14" i="94"/>
  <c r="AP11" i="103"/>
  <c r="AP27" i="103"/>
  <c r="AP12" i="103"/>
  <c r="AP25" i="103"/>
  <c r="AP23" i="103"/>
  <c r="AP26" i="103"/>
  <c r="AP18" i="103"/>
  <c r="AP29" i="103"/>
  <c r="AP14" i="103"/>
  <c r="AP20" i="103"/>
  <c r="AP17" i="103"/>
  <c r="AP15" i="103"/>
  <c r="AP19" i="103"/>
  <c r="AP24" i="103"/>
  <c r="AP16" i="103"/>
  <c r="AP28" i="103"/>
  <c r="AP13" i="103"/>
  <c r="AP21" i="103"/>
  <c r="AB25" i="105"/>
  <c r="AP13" i="104"/>
  <c r="AP14" i="104"/>
  <c r="AP17" i="105"/>
  <c r="AP27" i="105"/>
  <c r="AA23" i="68"/>
  <c r="AB26" i="103"/>
  <c r="Q10" i="102"/>
  <c r="R10" i="102"/>
  <c r="F31" i="148"/>
  <c r="G30" i="108"/>
  <c r="O13" i="70"/>
  <c r="P13" i="70"/>
  <c r="O17" i="96"/>
  <c r="G29" i="141"/>
  <c r="R22" i="102"/>
  <c r="Q22" i="102"/>
  <c r="P21" i="102"/>
  <c r="K30" i="108"/>
  <c r="P13" i="43"/>
  <c r="O30" i="141"/>
  <c r="AD15" i="125"/>
  <c r="AV21" i="103"/>
  <c r="AB11" i="105"/>
  <c r="Y31" i="142"/>
  <c r="AJ28" i="105"/>
  <c r="AJ19" i="105"/>
  <c r="AJ16" i="105"/>
  <c r="AJ20" i="105"/>
  <c r="AJ17" i="105"/>
  <c r="AJ15" i="105"/>
  <c r="AJ22" i="105"/>
  <c r="AJ21" i="105"/>
  <c r="AJ11" i="105"/>
  <c r="AJ13" i="105"/>
  <c r="AJ25" i="105"/>
  <c r="AJ27" i="105"/>
  <c r="AJ23" i="105"/>
  <c r="AJ12" i="105"/>
  <c r="AJ24" i="105"/>
  <c r="AJ29" i="105"/>
  <c r="AJ18" i="105"/>
  <c r="AJ14" i="105"/>
  <c r="AJ26" i="105"/>
  <c r="M30" i="97"/>
  <c r="O24" i="36"/>
  <c r="O23" i="36"/>
  <c r="O16" i="36"/>
  <c r="O29" i="36"/>
  <c r="O19" i="36"/>
  <c r="O21" i="36"/>
  <c r="O11" i="36"/>
  <c r="O13" i="36"/>
  <c r="O14" i="36"/>
  <c r="O25" i="36"/>
  <c r="O12" i="36"/>
  <c r="O22" i="36"/>
  <c r="O20" i="36"/>
  <c r="O26" i="36"/>
  <c r="O15" i="36"/>
  <c r="O28" i="36"/>
  <c r="O18" i="36"/>
  <c r="O17" i="36"/>
  <c r="O27" i="36"/>
  <c r="AP20" i="104"/>
  <c r="AP17" i="104"/>
  <c r="H31" i="148"/>
  <c r="AP28" i="105"/>
  <c r="AP19" i="105"/>
  <c r="AB16" i="104"/>
  <c r="AV15" i="105"/>
  <c r="AV16" i="105"/>
  <c r="AV20" i="105"/>
  <c r="AV28" i="105"/>
  <c r="AV29" i="105"/>
  <c r="AV13" i="105"/>
  <c r="AV26" i="105"/>
  <c r="AV27" i="105"/>
  <c r="AV14" i="105"/>
  <c r="AV12" i="105"/>
  <c r="AV17" i="105"/>
  <c r="AV25" i="105"/>
  <c r="AV22" i="105"/>
  <c r="AV18" i="105"/>
  <c r="AV11" i="105"/>
  <c r="AV21" i="105"/>
  <c r="AV24" i="105"/>
  <c r="AV23" i="105"/>
  <c r="AV19" i="105"/>
  <c r="AB28" i="103"/>
  <c r="AJ25" i="104"/>
  <c r="AJ19" i="104"/>
  <c r="AJ14" i="104"/>
  <c r="AJ12" i="104"/>
  <c r="AJ27" i="104"/>
  <c r="X23" i="68"/>
  <c r="K29" i="141"/>
  <c r="AR20" i="105"/>
  <c r="AQ20" i="105"/>
  <c r="AB24" i="105"/>
  <c r="AB22" i="105"/>
  <c r="O23" i="94"/>
  <c r="W30" i="49"/>
  <c r="P19" i="102"/>
  <c r="P20" i="102"/>
  <c r="P27" i="43"/>
  <c r="I30" i="108"/>
  <c r="AV25" i="103"/>
  <c r="AV14" i="103"/>
  <c r="M30" i="96"/>
  <c r="W30" i="48"/>
  <c r="AP23" i="104"/>
  <c r="AB27" i="103"/>
  <c r="Q25" i="102"/>
  <c r="R25" i="102"/>
  <c r="Q30" i="94"/>
  <c r="K30" i="94"/>
  <c r="AV28" i="104"/>
  <c r="AV24" i="104"/>
  <c r="AV18" i="104"/>
  <c r="AV26" i="104"/>
  <c r="AV17" i="104"/>
  <c r="AV11" i="104"/>
  <c r="AV27" i="104"/>
  <c r="AV25" i="104"/>
  <c r="AV23" i="104"/>
  <c r="AV15" i="104"/>
  <c r="AV22" i="104"/>
  <c r="AV21" i="104"/>
  <c r="AV29" i="104"/>
  <c r="AV16" i="104"/>
  <c r="AV14" i="104"/>
  <c r="AV13" i="104"/>
  <c r="AV20" i="104"/>
  <c r="AV19" i="104"/>
  <c r="P18" i="102"/>
  <c r="P17" i="102"/>
  <c r="P14" i="43"/>
  <c r="P19" i="43"/>
  <c r="AB14" i="103"/>
  <c r="AV16" i="103"/>
  <c r="AV17" i="103"/>
  <c r="R31" i="148"/>
  <c r="H32" i="107"/>
  <c r="AB15" i="103"/>
  <c r="M30" i="94"/>
  <c r="AB19" i="103"/>
  <c r="K31" i="144"/>
  <c r="O24" i="95"/>
  <c r="AP21" i="104"/>
  <c r="W30" i="34"/>
  <c r="AP24" i="105"/>
  <c r="I30" i="94"/>
  <c r="O30" i="94" s="1"/>
  <c r="AB17" i="104"/>
  <c r="AB30" i="104"/>
  <c r="O12" i="108"/>
  <c r="R15" i="102"/>
  <c r="Q15" i="102"/>
  <c r="P27" i="70"/>
  <c r="O27" i="70"/>
  <c r="P23" i="102"/>
  <c r="O14" i="108"/>
  <c r="AV22" i="103"/>
  <c r="AX11" i="103"/>
  <c r="AW11" i="103"/>
  <c r="F23" i="68"/>
  <c r="AQ11" i="104"/>
  <c r="AR11" i="104"/>
  <c r="AJ16" i="103"/>
  <c r="AJ17" i="103"/>
  <c r="AJ13" i="103"/>
  <c r="AJ23" i="103"/>
  <c r="AJ24" i="103"/>
  <c r="AJ11" i="103"/>
  <c r="AJ19" i="103"/>
  <c r="AJ28" i="103"/>
  <c r="AJ21" i="103"/>
  <c r="AJ15" i="103"/>
  <c r="AJ20" i="103"/>
  <c r="AJ27" i="103"/>
  <c r="AJ29" i="103"/>
  <c r="AJ12" i="103"/>
  <c r="AJ26" i="103"/>
  <c r="AJ22" i="103"/>
  <c r="AJ14" i="103"/>
  <c r="AJ18" i="103"/>
  <c r="AJ25" i="103"/>
  <c r="AP23" i="105"/>
  <c r="AD22" i="104"/>
  <c r="AD14" i="104"/>
  <c r="AD18" i="104"/>
  <c r="AD25" i="104"/>
  <c r="AB22" i="103"/>
  <c r="I30" i="95"/>
  <c r="AW19" i="103"/>
  <c r="AX19" i="103"/>
  <c r="P28" i="43"/>
  <c r="P26" i="70"/>
  <c r="O26" i="70"/>
  <c r="O14" i="70"/>
  <c r="P14" i="70"/>
  <c r="AV12" i="104"/>
  <c r="P14" i="102"/>
  <c r="P22" i="43"/>
  <c r="P20" i="43"/>
  <c r="AB26" i="105"/>
  <c r="I30" i="97"/>
  <c r="AV27" i="103"/>
  <c r="AV29" i="103"/>
  <c r="I29" i="141"/>
  <c r="R31" i="142"/>
  <c r="AB16" i="105"/>
  <c r="H31" i="146"/>
  <c r="U23" i="68"/>
  <c r="AP25" i="104"/>
  <c r="AP13" i="105"/>
  <c r="O18" i="94"/>
  <c r="AB14" i="105"/>
  <c r="P24" i="102"/>
  <c r="AB17" i="103"/>
  <c r="P12" i="43"/>
  <c r="P23" i="43"/>
  <c r="AW23" i="103"/>
  <c r="AX23" i="103"/>
  <c r="AV24" i="103"/>
  <c r="E31" i="106"/>
  <c r="I31" i="106"/>
  <c r="AB19" i="105"/>
  <c r="AP27" i="104"/>
  <c r="AP24" i="104"/>
  <c r="K30" i="95"/>
  <c r="AP26" i="105"/>
  <c r="P29" i="70"/>
  <c r="O29" i="70"/>
  <c r="AB23" i="105"/>
  <c r="AD21" i="79"/>
  <c r="O19" i="70"/>
  <c r="P19" i="70"/>
  <c r="O18" i="70"/>
  <c r="P18" i="70"/>
  <c r="O14" i="97"/>
  <c r="AB15" i="105"/>
  <c r="AB15" i="104"/>
  <c r="AD17" i="104" s="1"/>
  <c r="AP19" i="104"/>
  <c r="AP18" i="104"/>
  <c r="AB12" i="105"/>
  <c r="O16" i="95"/>
  <c r="AP25" i="105"/>
  <c r="AQ11" i="105"/>
  <c r="AR11" i="105"/>
  <c r="O10" i="97"/>
  <c r="P15" i="43"/>
  <c r="P26" i="102"/>
  <c r="P25" i="43"/>
  <c r="P29" i="43"/>
  <c r="O13" i="96"/>
  <c r="R23" i="68"/>
  <c r="AV18" i="103"/>
  <c r="M30" i="108"/>
  <c r="O15" i="70"/>
  <c r="P15" i="70"/>
  <c r="P21" i="70"/>
  <c r="O21" i="70"/>
  <c r="O23" i="68"/>
  <c r="O26" i="94"/>
  <c r="L23" i="68"/>
  <c r="P11" i="102"/>
  <c r="P16" i="43"/>
  <c r="P24" i="43"/>
  <c r="AB30" i="103"/>
  <c r="AB13" i="105"/>
  <c r="O21" i="96"/>
  <c r="AV12" i="103"/>
  <c r="AV15" i="103"/>
  <c r="AB23" i="103"/>
  <c r="AD25" i="103" s="1"/>
  <c r="F31" i="106"/>
  <c r="G31" i="106" s="1"/>
  <c r="AP15" i="104"/>
  <c r="AP28" i="104"/>
  <c r="O24" i="141"/>
  <c r="AP15" i="105"/>
  <c r="AR21" i="105"/>
  <c r="AQ21" i="105"/>
  <c r="P24" i="70"/>
  <c r="O24" i="70"/>
  <c r="AP22" i="103"/>
  <c r="O17" i="94"/>
  <c r="R13" i="102"/>
  <c r="Q13" i="102"/>
  <c r="R11" i="43"/>
  <c r="Q11" i="43"/>
  <c r="AD27" i="103"/>
  <c r="AD14" i="103"/>
  <c r="AD15" i="103"/>
  <c r="AD21" i="103"/>
  <c r="AD24" i="103"/>
  <c r="AD29" i="103"/>
  <c r="AD23" i="103"/>
  <c r="AD22" i="103"/>
  <c r="AD18" i="103"/>
  <c r="I30" i="96"/>
  <c r="AB27" i="105"/>
  <c r="AB25" i="103"/>
  <c r="AD13" i="103" s="1"/>
  <c r="AP22" i="104"/>
  <c r="K30" i="97"/>
  <c r="AP12" i="105"/>
  <c r="K30" i="96"/>
  <c r="O22" i="97"/>
  <c r="S25" i="160"/>
  <c r="AJ17" i="104" l="1"/>
  <c r="AJ13" i="104"/>
  <c r="AJ22" i="104"/>
  <c r="AJ29" i="104"/>
  <c r="AL29" i="104" s="1"/>
  <c r="AR29" i="104"/>
  <c r="AJ28" i="104"/>
  <c r="AJ16" i="104"/>
  <c r="AJ15" i="104"/>
  <c r="AL15" i="104" s="1"/>
  <c r="AJ26" i="104"/>
  <c r="AJ21" i="104"/>
  <c r="AJ11" i="104"/>
  <c r="AJ20" i="104"/>
  <c r="AL20" i="104" s="1"/>
  <c r="AJ23" i="104"/>
  <c r="AJ24" i="104"/>
  <c r="AD20" i="103"/>
  <c r="AF20" i="103" s="1"/>
  <c r="AD23" i="104"/>
  <c r="AE23" i="104" s="1"/>
  <c r="AD29" i="104"/>
  <c r="AD13" i="104"/>
  <c r="AD15" i="104"/>
  <c r="AD20" i="104"/>
  <c r="AE20" i="104" s="1"/>
  <c r="O30" i="97"/>
  <c r="AD21" i="104"/>
  <c r="AD26" i="103"/>
  <c r="AE26" i="103" s="1"/>
  <c r="AE20" i="103"/>
  <c r="AF26" i="103"/>
  <c r="AF17" i="104"/>
  <c r="AE17" i="104"/>
  <c r="O30" i="70"/>
  <c r="P30" i="70"/>
  <c r="AR13" i="105"/>
  <c r="AQ13" i="105"/>
  <c r="AE23" i="103"/>
  <c r="AF23" i="103"/>
  <c r="P23" i="70"/>
  <c r="O23" i="70"/>
  <c r="AQ25" i="104"/>
  <c r="AR25" i="104"/>
  <c r="Q22" i="43"/>
  <c r="R22" i="43"/>
  <c r="AF29" i="103"/>
  <c r="AE29" i="103"/>
  <c r="AD19" i="103"/>
  <c r="AX24" i="103"/>
  <c r="AW24" i="103"/>
  <c r="AX12" i="104"/>
  <c r="AW12" i="104"/>
  <c r="Q28" i="43"/>
  <c r="R28" i="43"/>
  <c r="AF18" i="104"/>
  <c r="AE18" i="104"/>
  <c r="AQ23" i="105"/>
  <c r="AR23" i="105"/>
  <c r="AK28" i="103"/>
  <c r="AL28" i="103"/>
  <c r="Q18" i="102"/>
  <c r="R18" i="102"/>
  <c r="AW27" i="104"/>
  <c r="AX27" i="104"/>
  <c r="AK12" i="104"/>
  <c r="AL12" i="104"/>
  <c r="AL25" i="104"/>
  <c r="AK25" i="104"/>
  <c r="AX18" i="105"/>
  <c r="AW18" i="105"/>
  <c r="AX16" i="105"/>
  <c r="AW16" i="105"/>
  <c r="P15" i="36"/>
  <c r="Q15" i="36"/>
  <c r="P16" i="36"/>
  <c r="Q16" i="36"/>
  <c r="AK25" i="105"/>
  <c r="AL25" i="105"/>
  <c r="AD13" i="105"/>
  <c r="AD24" i="105"/>
  <c r="AD25" i="105"/>
  <c r="AD11" i="105"/>
  <c r="AD22" i="105"/>
  <c r="AD20" i="105"/>
  <c r="AD17" i="105"/>
  <c r="AD27" i="105"/>
  <c r="AD26" i="105"/>
  <c r="AD18" i="105"/>
  <c r="AD15" i="105"/>
  <c r="AD29" i="105"/>
  <c r="AD14" i="105"/>
  <c r="AD21" i="105"/>
  <c r="AD19" i="105"/>
  <c r="AD28" i="105"/>
  <c r="AD12" i="105"/>
  <c r="AD23" i="105"/>
  <c r="AD16" i="105"/>
  <c r="O17" i="70"/>
  <c r="P17" i="70"/>
  <c r="AQ18" i="103"/>
  <c r="AR18" i="103"/>
  <c r="AQ12" i="104"/>
  <c r="AR12" i="104"/>
  <c r="AL20" i="103"/>
  <c r="AK20" i="103"/>
  <c r="AD17" i="103"/>
  <c r="AQ15" i="105"/>
  <c r="AR15" i="105"/>
  <c r="R29" i="43"/>
  <c r="Q29" i="43"/>
  <c r="AD28" i="104"/>
  <c r="AL25" i="103"/>
  <c r="AK25" i="103"/>
  <c r="AK19" i="103"/>
  <c r="AL19" i="103"/>
  <c r="AX22" i="103"/>
  <c r="AW22" i="103"/>
  <c r="AR24" i="105"/>
  <c r="AQ24" i="105"/>
  <c r="AX19" i="104"/>
  <c r="AW19" i="104"/>
  <c r="AW11" i="104"/>
  <c r="AX11" i="104"/>
  <c r="Q27" i="43"/>
  <c r="R27" i="43"/>
  <c r="AL13" i="104"/>
  <c r="AK13" i="104"/>
  <c r="AX22" i="105"/>
  <c r="AW22" i="105"/>
  <c r="AX15" i="105"/>
  <c r="AW15" i="105"/>
  <c r="Q26" i="36"/>
  <c r="P26" i="36"/>
  <c r="Q23" i="36"/>
  <c r="P23" i="36"/>
  <c r="AL13" i="105"/>
  <c r="AK13" i="105"/>
  <c r="AR21" i="103"/>
  <c r="AQ21" i="103"/>
  <c r="AR26" i="103"/>
  <c r="AQ26" i="103"/>
  <c r="Q17" i="43"/>
  <c r="R17" i="43"/>
  <c r="AX28" i="103"/>
  <c r="AW28" i="103"/>
  <c r="AR12" i="105"/>
  <c r="AQ12" i="105"/>
  <c r="AF18" i="103"/>
  <c r="AE18" i="103"/>
  <c r="AX15" i="103"/>
  <c r="AW15" i="103"/>
  <c r="AW18" i="103"/>
  <c r="AX18" i="103"/>
  <c r="Q24" i="43"/>
  <c r="R24" i="43"/>
  <c r="Q25" i="43"/>
  <c r="R25" i="43"/>
  <c r="AF29" i="104"/>
  <c r="AE29" i="104"/>
  <c r="AL11" i="103"/>
  <c r="AK11" i="103"/>
  <c r="AX20" i="104"/>
  <c r="AW20" i="104"/>
  <c r="AW17" i="104"/>
  <c r="AX17" i="104"/>
  <c r="R20" i="102"/>
  <c r="Q20" i="102"/>
  <c r="AK15" i="104"/>
  <c r="AW25" i="105"/>
  <c r="AX25" i="105"/>
  <c r="Q20" i="36"/>
  <c r="P20" i="36"/>
  <c r="P24" i="36"/>
  <c r="Q24" i="36"/>
  <c r="AL11" i="105"/>
  <c r="AK11" i="105"/>
  <c r="AQ13" i="103"/>
  <c r="AR13" i="103"/>
  <c r="AQ23" i="103"/>
  <c r="AR23" i="103"/>
  <c r="Q28" i="102"/>
  <c r="R28" i="102"/>
  <c r="R26" i="43"/>
  <c r="Q26" i="43"/>
  <c r="AE27" i="103"/>
  <c r="AF27" i="103"/>
  <c r="Q15" i="43"/>
  <c r="R15" i="43"/>
  <c r="AE24" i="103"/>
  <c r="AF24" i="103"/>
  <c r="AD16" i="103"/>
  <c r="AQ28" i="104"/>
  <c r="AR28" i="104"/>
  <c r="Q16" i="43"/>
  <c r="R16" i="43"/>
  <c r="R26" i="102"/>
  <c r="Q26" i="102"/>
  <c r="Q23" i="43"/>
  <c r="R23" i="43"/>
  <c r="AE14" i="104"/>
  <c r="AF14" i="104"/>
  <c r="AL14" i="103"/>
  <c r="AK14" i="103"/>
  <c r="AK24" i="103"/>
  <c r="AL24" i="103"/>
  <c r="Q23" i="102"/>
  <c r="R23" i="102"/>
  <c r="AQ21" i="104"/>
  <c r="AR21" i="104"/>
  <c r="AX13" i="104"/>
  <c r="AW13" i="104"/>
  <c r="AX26" i="104"/>
  <c r="AW26" i="104"/>
  <c r="R19" i="102"/>
  <c r="Q19" i="102"/>
  <c r="AK23" i="104"/>
  <c r="AL23" i="104"/>
  <c r="AW17" i="105"/>
  <c r="AX17" i="105"/>
  <c r="AQ19" i="105"/>
  <c r="AR19" i="105"/>
  <c r="P22" i="36"/>
  <c r="Q22" i="36"/>
  <c r="AL21" i="105"/>
  <c r="AK21" i="105"/>
  <c r="AX21" i="103"/>
  <c r="AW21" i="103"/>
  <c r="AR28" i="103"/>
  <c r="AQ28" i="103"/>
  <c r="AR25" i="103"/>
  <c r="AQ25" i="103"/>
  <c r="Q16" i="102"/>
  <c r="R16" i="102"/>
  <c r="AE13" i="103"/>
  <c r="AF13" i="103"/>
  <c r="AE25" i="104"/>
  <c r="AF25" i="104"/>
  <c r="AX12" i="103"/>
  <c r="AW12" i="103"/>
  <c r="AR18" i="104"/>
  <c r="AQ18" i="104"/>
  <c r="AL18" i="103"/>
  <c r="AK18" i="103"/>
  <c r="O30" i="96"/>
  <c r="AD12" i="103"/>
  <c r="AR22" i="103"/>
  <c r="AQ22" i="103"/>
  <c r="AR15" i="104"/>
  <c r="AQ15" i="104"/>
  <c r="R11" i="102"/>
  <c r="Q11" i="102"/>
  <c r="AR26" i="105"/>
  <c r="AQ26" i="105"/>
  <c r="Q12" i="43"/>
  <c r="R12" i="43"/>
  <c r="AD24" i="104"/>
  <c r="AK22" i="103"/>
  <c r="AL22" i="103"/>
  <c r="AK23" i="103"/>
  <c r="AL23" i="103"/>
  <c r="AX17" i="103"/>
  <c r="AW17" i="103"/>
  <c r="AW14" i="104"/>
  <c r="AX14" i="104"/>
  <c r="AX18" i="104"/>
  <c r="AW18" i="104"/>
  <c r="AL14" i="104"/>
  <c r="AK14" i="104"/>
  <c r="AW12" i="105"/>
  <c r="AX12" i="105"/>
  <c r="AQ28" i="105"/>
  <c r="AR28" i="105"/>
  <c r="P12" i="36"/>
  <c r="Q12" i="36"/>
  <c r="AL26" i="105"/>
  <c r="AK26" i="105"/>
  <c r="AL22" i="105"/>
  <c r="AK22" i="105"/>
  <c r="AQ16" i="103"/>
  <c r="AR16" i="103"/>
  <c r="AR12" i="103"/>
  <c r="AQ12" i="103"/>
  <c r="Q27" i="102"/>
  <c r="R27" i="102"/>
  <c r="AW16" i="103"/>
  <c r="AX16" i="103"/>
  <c r="AW16" i="104"/>
  <c r="AX16" i="104"/>
  <c r="AX24" i="104"/>
  <c r="AW24" i="104"/>
  <c r="AQ23" i="104"/>
  <c r="AR23" i="104"/>
  <c r="AK22" i="104"/>
  <c r="AL22" i="104"/>
  <c r="AW14" i="105"/>
  <c r="AX14" i="105"/>
  <c r="P25" i="36"/>
  <c r="Q25" i="36"/>
  <c r="AL14" i="105"/>
  <c r="AK14" i="105"/>
  <c r="AL15" i="105"/>
  <c r="AK15" i="105"/>
  <c r="AR24" i="103"/>
  <c r="AQ24" i="103"/>
  <c r="AQ27" i="103"/>
  <c r="AR27" i="103"/>
  <c r="AX29" i="103"/>
  <c r="AW29" i="103"/>
  <c r="AF21" i="104"/>
  <c r="AE21" i="104"/>
  <c r="AL26" i="103"/>
  <c r="AK26" i="103"/>
  <c r="AL13" i="103"/>
  <c r="AK13" i="103"/>
  <c r="AD28" i="103"/>
  <c r="AD11" i="103"/>
  <c r="AR24" i="104"/>
  <c r="AQ24" i="104"/>
  <c r="Q24" i="102"/>
  <c r="R24" i="102"/>
  <c r="AW27" i="103"/>
  <c r="AX27" i="103"/>
  <c r="AD16" i="104"/>
  <c r="AD27" i="104"/>
  <c r="AK12" i="103"/>
  <c r="AL12" i="103"/>
  <c r="AL17" i="103"/>
  <c r="AK17" i="103"/>
  <c r="AX29" i="104"/>
  <c r="AW29" i="104"/>
  <c r="AW28" i="104"/>
  <c r="AX28" i="104"/>
  <c r="AL28" i="104"/>
  <c r="AK28" i="104"/>
  <c r="AL26" i="104"/>
  <c r="AK26" i="104"/>
  <c r="AX27" i="105"/>
  <c r="AW27" i="105"/>
  <c r="AQ17" i="104"/>
  <c r="AR17" i="104"/>
  <c r="Q14" i="36"/>
  <c r="P14" i="36"/>
  <c r="AK18" i="105"/>
  <c r="AL18" i="105"/>
  <c r="AL17" i="105"/>
  <c r="AK17" i="105"/>
  <c r="Q13" i="43"/>
  <c r="R13" i="43"/>
  <c r="AR19" i="103"/>
  <c r="AQ19" i="103"/>
  <c r="AR11" i="103"/>
  <c r="AQ11" i="103"/>
  <c r="AE21" i="103"/>
  <c r="AF21" i="103"/>
  <c r="AQ22" i="104"/>
  <c r="AR22" i="104"/>
  <c r="AF15" i="103"/>
  <c r="AE15" i="103"/>
  <c r="AR25" i="105"/>
  <c r="AQ25" i="105"/>
  <c r="AQ27" i="104"/>
  <c r="AR27" i="104"/>
  <c r="AD19" i="104"/>
  <c r="AF22" i="104"/>
  <c r="AE22" i="104"/>
  <c r="AK29" i="103"/>
  <c r="AL29" i="103"/>
  <c r="AL16" i="103"/>
  <c r="AK16" i="103"/>
  <c r="AX21" i="104"/>
  <c r="AW21" i="104"/>
  <c r="AL11" i="104"/>
  <c r="AK11" i="104"/>
  <c r="AK24" i="104"/>
  <c r="AL24" i="104"/>
  <c r="AX19" i="105"/>
  <c r="AW19" i="105"/>
  <c r="AX26" i="105"/>
  <c r="AW26" i="105"/>
  <c r="AQ20" i="104"/>
  <c r="AR20" i="104"/>
  <c r="Q13" i="36"/>
  <c r="P13" i="36"/>
  <c r="AL29" i="105"/>
  <c r="AK29" i="105"/>
  <c r="AL20" i="105"/>
  <c r="AK20" i="105"/>
  <c r="AR15" i="103"/>
  <c r="AQ15" i="103"/>
  <c r="AR16" i="105"/>
  <c r="AQ16" i="105"/>
  <c r="AF22" i="103"/>
  <c r="AE22" i="103"/>
  <c r="AF14" i="103"/>
  <c r="AE14" i="103"/>
  <c r="AE15" i="104"/>
  <c r="AF15" i="104"/>
  <c r="AF13" i="104"/>
  <c r="AE13" i="104"/>
  <c r="AK27" i="103"/>
  <c r="AL27" i="103"/>
  <c r="AW22" i="104"/>
  <c r="AX22" i="104"/>
  <c r="O16" i="70"/>
  <c r="P16" i="70"/>
  <c r="AL27" i="104"/>
  <c r="AK27" i="104"/>
  <c r="AL19" i="104"/>
  <c r="AK19" i="104"/>
  <c r="AW23" i="105"/>
  <c r="AX23" i="105"/>
  <c r="AX13" i="105"/>
  <c r="AW13" i="105"/>
  <c r="Q27" i="36"/>
  <c r="P27" i="36"/>
  <c r="P11" i="36"/>
  <c r="Q11" i="36"/>
  <c r="AK24" i="105"/>
  <c r="AL24" i="105"/>
  <c r="AK16" i="105"/>
  <c r="AL16" i="105"/>
  <c r="R21" i="102"/>
  <c r="Q21" i="102"/>
  <c r="O30" i="108"/>
  <c r="AR27" i="105"/>
  <c r="AQ27" i="105"/>
  <c r="AR17" i="103"/>
  <c r="AQ17" i="103"/>
  <c r="AR14" i="105"/>
  <c r="AQ14" i="105"/>
  <c r="Q18" i="43"/>
  <c r="R18" i="43"/>
  <c r="R20" i="43"/>
  <c r="Q20" i="43"/>
  <c r="Q19" i="43"/>
  <c r="R19" i="43"/>
  <c r="AX15" i="104"/>
  <c r="AW15" i="104"/>
  <c r="O22" i="70"/>
  <c r="P22" i="70"/>
  <c r="AK17" i="104"/>
  <c r="AL17" i="104"/>
  <c r="AK29" i="104"/>
  <c r="AW24" i="105"/>
  <c r="AX24" i="105"/>
  <c r="AX29" i="105"/>
  <c r="AW29" i="105"/>
  <c r="Q17" i="36"/>
  <c r="P17" i="36"/>
  <c r="Q21" i="36"/>
  <c r="P21" i="36"/>
  <c r="AL12" i="105"/>
  <c r="AK12" i="105"/>
  <c r="AK19" i="105"/>
  <c r="AL19" i="105"/>
  <c r="AQ17" i="105"/>
  <c r="AR17" i="105"/>
  <c r="AQ20" i="103"/>
  <c r="AR20" i="103"/>
  <c r="AD12" i="104"/>
  <c r="AD26" i="104"/>
  <c r="AK15" i="103"/>
  <c r="AL15" i="103"/>
  <c r="AD23" i="68"/>
  <c r="Q14" i="43"/>
  <c r="R14" i="43"/>
  <c r="AW23" i="104"/>
  <c r="AX23" i="104"/>
  <c r="O20" i="70"/>
  <c r="P20" i="70"/>
  <c r="AX14" i="103"/>
  <c r="AW14" i="103"/>
  <c r="AK16" i="104"/>
  <c r="AL16" i="104"/>
  <c r="AL21" i="104"/>
  <c r="AK21" i="104"/>
  <c r="AX21" i="105"/>
  <c r="AW21" i="105"/>
  <c r="AW28" i="105"/>
  <c r="AX28" i="105"/>
  <c r="P18" i="36"/>
  <c r="Q18" i="36"/>
  <c r="Q19" i="36"/>
  <c r="P19" i="36"/>
  <c r="AK23" i="105"/>
  <c r="AL23" i="105"/>
  <c r="AL28" i="105"/>
  <c r="AK28" i="105"/>
  <c r="AQ14" i="104"/>
  <c r="AR14" i="104"/>
  <c r="AQ14" i="103"/>
  <c r="AR14" i="103"/>
  <c r="O30" i="95"/>
  <c r="AE25" i="103"/>
  <c r="AF25" i="103"/>
  <c r="AR19" i="104"/>
  <c r="AQ19" i="104"/>
  <c r="R14" i="102"/>
  <c r="Q14" i="102"/>
  <c r="AD11" i="104"/>
  <c r="AK21" i="103"/>
  <c r="AL21" i="103"/>
  <c r="Q17" i="102"/>
  <c r="R17" i="102"/>
  <c r="AX25" i="104"/>
  <c r="AW25" i="104"/>
  <c r="AX25" i="103"/>
  <c r="AW25" i="103"/>
  <c r="AK18" i="104"/>
  <c r="AL18" i="104"/>
  <c r="AX11" i="105"/>
  <c r="AW11" i="105"/>
  <c r="AW20" i="105"/>
  <c r="AX20" i="105"/>
  <c r="P28" i="36"/>
  <c r="Q28" i="36"/>
  <c r="Q29" i="36"/>
  <c r="P29" i="36"/>
  <c r="AK27" i="105"/>
  <c r="AL27" i="105"/>
  <c r="AQ13" i="104"/>
  <c r="AR13" i="104"/>
  <c r="AR29" i="103"/>
  <c r="AQ29" i="103"/>
  <c r="AW13" i="103"/>
  <c r="AX13" i="103"/>
  <c r="AQ26" i="104"/>
  <c r="AR26" i="104"/>
  <c r="AK20" i="104" l="1"/>
  <c r="AF20" i="104"/>
  <c r="AF23" i="104"/>
  <c r="AF16" i="105"/>
  <c r="AE16" i="105"/>
  <c r="AE17" i="105"/>
  <c r="AF17" i="105"/>
  <c r="AF11" i="104"/>
  <c r="AE11" i="104"/>
  <c r="AE26" i="104"/>
  <c r="AF26" i="104"/>
  <c r="AE23" i="105"/>
  <c r="AF23" i="105"/>
  <c r="AE20" i="105"/>
  <c r="AF20" i="105"/>
  <c r="AF17" i="103"/>
  <c r="AE17" i="103"/>
  <c r="AF12" i="105"/>
  <c r="AE12" i="105"/>
  <c r="AE22" i="105"/>
  <c r="AF22" i="105"/>
  <c r="AF12" i="104"/>
  <c r="AE12" i="104"/>
  <c r="AF28" i="105"/>
  <c r="AE28" i="105"/>
  <c r="AF11" i="105"/>
  <c r="AE11" i="105"/>
  <c r="AE28" i="104"/>
  <c r="AF28" i="104"/>
  <c r="AE19" i="105"/>
  <c r="AF19" i="105"/>
  <c r="AF25" i="105"/>
  <c r="AE25" i="105"/>
  <c r="AF21" i="105"/>
  <c r="AE21" i="105"/>
  <c r="AF24" i="105"/>
  <c r="AE24" i="105"/>
  <c r="AE14" i="105"/>
  <c r="AF14" i="105"/>
  <c r="AF13" i="105"/>
  <c r="AE13" i="105"/>
  <c r="AE19" i="103"/>
  <c r="AF19" i="103"/>
  <c r="AE11" i="103"/>
  <c r="AF11" i="103"/>
  <c r="AE24" i="104"/>
  <c r="AF24" i="104"/>
  <c r="AF29" i="105"/>
  <c r="AE29" i="105"/>
  <c r="AF27" i="104"/>
  <c r="AE27" i="104"/>
  <c r="AF28" i="103"/>
  <c r="AE28" i="103"/>
  <c r="AF15" i="105"/>
  <c r="AE15" i="105"/>
  <c r="AE19" i="104"/>
  <c r="AF19" i="104"/>
  <c r="AF16" i="104"/>
  <c r="AE16" i="104"/>
  <c r="AE12" i="103"/>
  <c r="AF12" i="103"/>
  <c r="AE18" i="105"/>
  <c r="AF18" i="105"/>
  <c r="AF26" i="105"/>
  <c r="AE26" i="105"/>
  <c r="AF16" i="103"/>
  <c r="AE16" i="103"/>
  <c r="AF27" i="105"/>
  <c r="AE27" i="105"/>
  <c r="R25" i="163" l="1"/>
  <c r="R25" i="159"/>
  <c r="R25" i="162"/>
  <c r="R25" i="160"/>
  <c r="S25" i="164"/>
  <c r="R25" i="161"/>
  <c r="R41" i="158" l="1"/>
  <c r="R40" i="158"/>
  <c r="R35" i="158"/>
  <c r="R36" i="158"/>
  <c r="R37" i="158"/>
  <c r="R38" i="158"/>
  <c r="R30" i="158"/>
  <c r="R31" i="158"/>
  <c r="R28" i="158"/>
  <c r="R33" i="158"/>
  <c r="R39" i="158"/>
  <c r="R34" i="158"/>
  <c r="R32" i="158"/>
  <c r="R29" i="158"/>
  <c r="S28" i="158"/>
  <c r="S33" i="158"/>
  <c r="S39" i="158"/>
  <c r="S31" i="158"/>
  <c r="S32" i="158"/>
  <c r="S29" i="158"/>
  <c r="S41" i="158"/>
  <c r="S34" i="158"/>
  <c r="S35" i="158"/>
  <c r="S36" i="158"/>
  <c r="S37" i="158"/>
  <c r="S40" i="158"/>
  <c r="S38" i="158"/>
  <c r="S30" i="158"/>
  <c r="S27" i="158" l="1"/>
  <c r="R27" i="158"/>
  <c r="S42" i="158" l="1"/>
  <c r="S20" i="161" l="1"/>
  <c r="R14" i="160"/>
  <c r="S11" i="160"/>
  <c r="R8" i="162"/>
  <c r="R10" i="163"/>
  <c r="S19" i="163"/>
  <c r="S11" i="159"/>
  <c r="R16" i="158"/>
  <c r="R22" i="159"/>
  <c r="S26" i="159"/>
  <c r="R19" i="163"/>
  <c r="S17" i="164"/>
  <c r="S15" i="160"/>
  <c r="S9" i="163"/>
  <c r="S9" i="160"/>
  <c r="R15" i="162"/>
  <c r="S18" i="159"/>
  <c r="R26" i="160"/>
  <c r="R8" i="163"/>
  <c r="S8" i="164"/>
  <c r="S13" i="161"/>
  <c r="R20" i="160"/>
  <c r="S15" i="164"/>
  <c r="S9" i="162"/>
  <c r="S16" i="160"/>
  <c r="R15" i="160"/>
  <c r="R22" i="163"/>
  <c r="S23" i="160"/>
  <c r="R13" i="159"/>
  <c r="T11" i="164"/>
  <c r="S11" i="164"/>
  <c r="S21" i="159"/>
  <c r="S22" i="163"/>
  <c r="S8" i="160"/>
  <c r="S10" i="164"/>
  <c r="S9" i="161"/>
  <c r="S14" i="159"/>
  <c r="R21" i="161"/>
  <c r="S19" i="159"/>
  <c r="R13" i="163"/>
  <c r="S10" i="161"/>
  <c r="S26" i="163"/>
  <c r="S18" i="163"/>
  <c r="S14" i="164"/>
  <c r="R12" i="159"/>
  <c r="R24" i="163"/>
  <c r="R15" i="163"/>
  <c r="S12" i="162"/>
  <c r="R9" i="158"/>
  <c r="S8" i="161"/>
  <c r="S10" i="159"/>
  <c r="R8" i="159"/>
  <c r="T10" i="164"/>
  <c r="S25" i="163"/>
  <c r="S22" i="160"/>
  <c r="S13" i="158"/>
  <c r="S8" i="158"/>
  <c r="R22" i="158"/>
  <c r="S17" i="163"/>
  <c r="R21" i="163"/>
  <c r="S24" i="161"/>
  <c r="S22" i="159"/>
  <c r="T19" i="164"/>
  <c r="S17" i="162"/>
  <c r="S14" i="163"/>
  <c r="S17" i="158"/>
  <c r="R19" i="162"/>
  <c r="S10" i="160"/>
  <c r="R26" i="159"/>
  <c r="T23" i="164"/>
  <c r="S11" i="161"/>
  <c r="S20" i="164"/>
  <c r="S23" i="162"/>
  <c r="R9" i="160"/>
  <c r="S18" i="164"/>
  <c r="S18" i="162"/>
  <c r="S19" i="158"/>
  <c r="S14" i="161"/>
  <c r="S24" i="162"/>
  <c r="R13" i="160"/>
  <c r="R15" i="159"/>
  <c r="S21" i="161"/>
  <c r="S23" i="161"/>
  <c r="S19" i="160"/>
  <c r="S16" i="162"/>
  <c r="S23" i="164"/>
  <c r="T16" i="164"/>
  <c r="S14" i="160"/>
  <c r="S22" i="162"/>
  <c r="R18" i="159"/>
  <c r="S13" i="160"/>
  <c r="R19" i="160"/>
  <c r="R10" i="160"/>
  <c r="S8" i="159"/>
  <c r="S16" i="159"/>
  <c r="S9" i="164"/>
  <c r="R24" i="161"/>
  <c r="R22" i="160"/>
  <c r="S15" i="159"/>
  <c r="R10" i="161"/>
  <c r="S23" i="163"/>
  <c r="R11" i="159"/>
  <c r="R10" i="158"/>
  <c r="R10" i="162"/>
  <c r="R18" i="160"/>
  <c r="R22" i="162"/>
  <c r="S12" i="160"/>
  <c r="R12" i="163"/>
  <c r="S11" i="158"/>
  <c r="S20" i="158"/>
  <c r="T15" i="164"/>
  <c r="S15" i="161"/>
  <c r="R13" i="158"/>
  <c r="S15" i="158"/>
  <c r="R8" i="158"/>
  <c r="R21" i="158"/>
  <c r="R17" i="163"/>
  <c r="S18" i="161"/>
  <c r="R23" i="159"/>
  <c r="S10" i="162"/>
  <c r="S12" i="158"/>
  <c r="S12" i="159"/>
  <c r="R17" i="161"/>
  <c r="S16" i="164"/>
  <c r="S15" i="163"/>
  <c r="T14" i="164"/>
  <c r="T25" i="164"/>
  <c r="S18" i="160"/>
  <c r="R20" i="158"/>
  <c r="S20" i="160"/>
  <c r="S11" i="163"/>
  <c r="R26" i="163"/>
  <c r="R18" i="163"/>
  <c r="S20" i="163"/>
  <c r="R26" i="162"/>
  <c r="S21" i="160"/>
  <c r="S8" i="163"/>
  <c r="T22" i="164"/>
  <c r="R24" i="159"/>
  <c r="S12" i="163"/>
  <c r="S21" i="163"/>
  <c r="T13" i="164"/>
  <c r="T8" i="164"/>
  <c r="R8" i="160"/>
  <c r="R16" i="161"/>
  <c r="R23" i="160"/>
  <c r="S17" i="161"/>
  <c r="R17" i="159"/>
  <c r="R21" i="159"/>
  <c r="R17" i="160"/>
  <c r="R15" i="161"/>
  <c r="S13" i="162"/>
  <c r="R18" i="158"/>
  <c r="R23" i="161"/>
  <c r="S12" i="164"/>
  <c r="T9" i="164"/>
  <c r="R18" i="161"/>
  <c r="S23" i="159"/>
  <c r="R20" i="161"/>
  <c r="R19" i="161"/>
  <c r="S19" i="162"/>
  <c r="R9" i="161"/>
  <c r="S19" i="161"/>
  <c r="R15" i="158"/>
  <c r="S8" i="162"/>
  <c r="S15" i="162"/>
  <c r="R13" i="162"/>
  <c r="R21" i="160"/>
  <c r="R20" i="159"/>
  <c r="R14" i="158"/>
  <c r="S9" i="158"/>
  <c r="S10" i="158"/>
  <c r="S22" i="158"/>
  <c r="S16" i="163"/>
  <c r="R11" i="158"/>
  <c r="R14" i="159"/>
  <c r="R17" i="158"/>
  <c r="T20" i="164"/>
  <c r="R24" i="162"/>
  <c r="R23" i="162"/>
  <c r="S17" i="159"/>
  <c r="R19" i="159"/>
  <c r="S24" i="164"/>
  <c r="S25" i="159"/>
  <c r="T21" i="164"/>
  <c r="R18" i="162"/>
  <c r="S13" i="163"/>
  <c r="S18" i="158"/>
  <c r="S14" i="158"/>
  <c r="S21" i="158"/>
  <c r="R14" i="162"/>
  <c r="R8" i="161"/>
  <c r="S20" i="162"/>
  <c r="S19" i="164"/>
  <c r="S16" i="158"/>
  <c r="R20" i="162"/>
  <c r="R9" i="163"/>
  <c r="R11" i="162"/>
  <c r="R17" i="162"/>
  <c r="T17" i="164"/>
  <c r="S21" i="162"/>
  <c r="S9" i="159"/>
  <c r="R21" i="162"/>
  <c r="R20" i="163"/>
  <c r="R9" i="159"/>
  <c r="S17" i="160"/>
  <c r="T18" i="164"/>
  <c r="S24" i="163"/>
  <c r="S24" i="160"/>
  <c r="S25" i="161"/>
  <c r="R9" i="162"/>
  <c r="R22" i="161"/>
  <c r="R11" i="160"/>
  <c r="S20" i="159"/>
  <c r="R12" i="161"/>
  <c r="S21" i="164"/>
  <c r="R26" i="161"/>
  <c r="R12" i="160"/>
  <c r="S16" i="161"/>
  <c r="R16" i="160"/>
  <c r="R16" i="162"/>
  <c r="R24" i="160"/>
  <c r="S14" i="162"/>
  <c r="R11" i="163"/>
  <c r="R16" i="159"/>
  <c r="R11" i="161"/>
  <c r="R14" i="161"/>
  <c r="S12" i="161"/>
  <c r="R23" i="163"/>
  <c r="R14" i="163"/>
  <c r="S25" i="162"/>
  <c r="R12" i="162"/>
  <c r="R16" i="163"/>
  <c r="S22" i="161"/>
  <c r="S24" i="159"/>
  <c r="S13" i="164"/>
  <c r="R13" i="161"/>
  <c r="T12" i="164"/>
  <c r="S10" i="163"/>
  <c r="S22" i="164"/>
  <c r="R10" i="159"/>
  <c r="R19" i="158"/>
  <c r="R12" i="158"/>
  <c r="S13" i="159"/>
  <c r="T24" i="164"/>
  <c r="S11" i="162"/>
  <c r="S26" i="162" l="1"/>
  <c r="S26" i="161"/>
  <c r="S26" i="160"/>
  <c r="F12" i="134" l="1"/>
</calcChain>
</file>

<file path=xl/sharedStrings.xml><?xml version="1.0" encoding="utf-8"?>
<sst xmlns="http://schemas.openxmlformats.org/spreadsheetml/2006/main" count="4738" uniqueCount="491">
  <si>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</si>
  <si>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</si>
  <si>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</si>
  <si>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</si>
  <si>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</si>
  <si>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</si>
  <si>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</si>
  <si>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</si>
  <si>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</si>
  <si>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</si>
  <si>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</si>
  <si>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</si>
  <si>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</si>
  <si>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</si>
  <si>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</si>
  <si>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</si>
  <si>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</si>
  <si>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</si>
  <si>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</si>
  <si>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</si>
  <si>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</si>
  <si>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</si>
  <si>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</si>
  <si>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</si>
  <si>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</si>
  <si>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</si>
  <si>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</si>
  <si>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</si>
  <si>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</si>
  <si>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</si>
  <si>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</si>
  <si>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</si>
  <si>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</si>
  <si>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</si>
  <si>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</si>
  <si>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</si>
  <si>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</si>
  <si>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</si>
  <si>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</si>
  <si>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</si>
  <si>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</si>
  <si>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</si>
  <si>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</si>
  <si>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</si>
  <si>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</si>
  <si>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</si>
  <si>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</si>
  <si>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</si>
  <si>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</si>
  <si>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</si>
  <si>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</si>
  <si>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</si>
  <si>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</si>
  <si>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</si>
  <si>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</si>
  <si>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</si>
  <si>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</si>
  <si>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</si>
  <si>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</si>
  <si>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</si>
  <si>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</si>
  <si>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</si>
  <si>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</si>
  <si>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</si>
  <si>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</si>
  <si>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</si>
  <si>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</si>
  <si>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</si>
  <si>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</si>
  <si>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</si>
  <si>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</si>
  <si>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</si>
  <si>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</si>
  <si>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</si>
  <si>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</si>
  <si>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</si>
  <si>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</si>
  <si>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</si>
  <si>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</si>
  <si>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</si>
  <si>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</si>
  <si>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</si>
  <si>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</si>
  <si>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</si>
  <si>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</si>
  <si>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</si>
  <si>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</si>
  <si>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</si>
  <si>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</si>
  <si>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</si>
  <si>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</si>
  <si>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</si>
  <si>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</si>
  <si>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</si>
  <si>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</si>
  <si>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</si>
  <si>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</si>
  <si>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</si>
  <si>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</si>
  <si>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</si>
  <si>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</si>
  <si>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</si>
  <si>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</si>
  <si>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</si>
  <si>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</si>
  <si>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</si>
  <si>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</si>
  <si>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</si>
  <si>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</si>
  <si>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</si>
  <si>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</si>
  <si>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</si>
  <si>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</si>
  <si>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</si>
  <si>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</si>
  <si>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</si>
  <si>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</si>
  <si>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</si>
  <si>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</si>
  <si>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</si>
  <si>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</si>
  <si>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</si>
  <si>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</si>
  <si>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</si>
  <si>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</si>
  <si>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</si>
  <si>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</si>
  <si>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</si>
  <si>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</si>
  <si>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</si>
  <si>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</si>
  <si>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</si>
  <si>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</si>
  <si>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</si>
  <si>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</si>
  <si>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</si>
  <si>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</si>
  <si>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</si>
  <si>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</si>
  <si>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</si>
  <si>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</si>
  <si>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</si>
  <si>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</si>
  <si>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</si>
  <si>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</si>
  <si>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</si>
  <si>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</si>
  <si>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</si>
  <si>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</si>
  <si>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</si>
  <si>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</si>
  <si>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</si>
  <si>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</si>
  <si>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</si>
  <si>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</si>
  <si>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</si>
  <si>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</si>
  <si>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</si>
  <si>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</si>
  <si>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</si>
  <si>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</si>
  <si>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</si>
  <si>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</si>
  <si>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</si>
  <si>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</si>
  <si>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</si>
  <si>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</si>
  <si>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</si>
  <si>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</si>
  <si>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</si>
  <si>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</si>
  <si>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</si>
  <si>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</si>
  <si>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</si>
  <si>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</si>
  <si>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</si>
  <si>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</si>
  <si>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</si>
  <si>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</si>
  <si>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</si>
  <si>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</si>
  <si>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</si>
  <si>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</si>
  <si>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</si>
  <si>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</si>
  <si>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</si>
  <si>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</si>
  <si>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</si>
  <si>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</si>
  <si>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</si>
  <si>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</si>
  <si>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</si>
  <si>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</si>
  <si>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</si>
  <si>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</si>
  <si>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</si>
  <si>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</si>
  <si>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</si>
  <si>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</si>
  <si>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</si>
  <si>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</si>
  <si>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</si>
  <si>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</si>
  <si>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</si>
  <si>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</si>
  <si>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</si>
  <si>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</si>
  <si>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</si>
  <si>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</si>
  <si>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</si>
  <si>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</si>
  <si>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</si>
  <si>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</si>
  <si>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</si>
  <si>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</si>
  <si>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</si>
  <si>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</si>
  <si>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</si>
  <si>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</si>
  <si>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</si>
  <si>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</si>
  <si>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</si>
  <si>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</si>
  <si>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</si>
  <si>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</si>
  <si>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</si>
  <si>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</si>
  <si>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</si>
  <si>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</si>
  <si>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</si>
  <si>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</si>
  <si>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</si>
  <si>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</si>
  <si>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</si>
  <si>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</si>
  <si>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</si>
  <si>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</si>
  <si>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</si>
  <si>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</si>
  <si>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</si>
  <si>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</si>
  <si>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</si>
  <si>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</si>
  <si>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</si>
  <si>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</si>
  <si>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</si>
  <si>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</si>
  <si>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</si>
  <si>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</si>
  <si>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</si>
  <si>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</si>
  <si>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</si>
  <si>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</si>
  <si>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</si>
  <si>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</si>
  <si>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</si>
  <si>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</si>
  <si>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</si>
  <si>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</si>
  <si>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</si>
  <si>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</si>
  <si>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</si>
  <si>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</si>
  <si>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</si>
  <si>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</si>
  <si>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</si>
  <si>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</si>
  <si>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</si>
  <si>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</si>
  <si>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</si>
  <si>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</si>
  <si>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</si>
  <si>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</si>
  <si>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</si>
  <si>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</si>
  <si>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</si>
  <si>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</si>
  <si>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</si>
  <si>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</si>
  <si>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</si>
  <si>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</si>
  <si>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</si>
  <si>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</si>
  <si>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</si>
  <si>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</si>
  <si>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</si>
  <si>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</si>
  <si>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</si>
  <si>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</si>
  <si>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</si>
  <si>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</si>
  <si>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</si>
  <si>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</si>
  <si>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</si>
  <si>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</si>
  <si>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</si>
  <si>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</si>
  <si>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</si>
  <si>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</si>
  <si>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</si>
  <si>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</si>
  <si>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</si>
  <si>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</si>
  <si>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</si>
  <si>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</si>
  <si>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</si>
  <si>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</si>
  <si>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</si>
  <si>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</si>
  <si>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</si>
  <si>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</si>
  <si>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</si>
  <si>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</si>
  <si>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</si>
  <si>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</si>
  <si>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</si>
  <si>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</si>
  <si>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</si>
  <si>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</si>
  <si>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</si>
  <si>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</si>
  <si>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</si>
  <si>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</si>
  <si>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</si>
  <si>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</si>
  <si>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</si>
  <si>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</si>
  <si>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</si>
  <si>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</si>
  <si>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</si>
  <si>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</si>
  <si>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</si>
  <si>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</si>
  <si>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</si>
  <si>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</si>
  <si>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</si>
  <si>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</si>
  <si>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</si>
  <si>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</si>
  <si>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</si>
  <si>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</si>
  <si>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</si>
  <si>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</si>
  <si>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</si>
  <si>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</si>
  <si>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</si>
  <si>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</si>
  <si>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</si>
  <si>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</si>
  <si>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</si>
  <si>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</si>
  <si>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</si>
  <si>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</si>
  <si>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</si>
  <si>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</si>
  <si>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</si>
  <si>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</si>
  <si>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</si>
  <si>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</si>
  <si>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</si>
  <si>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</si>
  <si>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</si>
  <si>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</si>
  <si>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</si>
  <si>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</si>
  <si>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</si>
  <si>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</si>
  <si>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</si>
  <si>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</si>
  <si>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</si>
  <si>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</si>
  <si>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</si>
  <si>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</si>
  <si>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</si>
  <si>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</si>
  <si>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</si>
  <si>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</si>
  <si>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</si>
  <si>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</si>
  <si>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</si>
  <si>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</si>
  <si>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</si>
  <si>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</si>
  <si>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</si>
  <si>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</si>
  <si>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</si>
  <si>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</si>
  <si>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</si>
  <si>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</si>
  <si>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</si>
  <si>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</si>
  <si>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</si>
  <si>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</si>
  <si>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</si>
  <si>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</si>
  <si>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</si>
  <si>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</si>
  <si>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</si>
  <si>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</si>
  <si>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</si>
  <si>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</si>
  <si>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</si>
  <si>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</si>
  <si>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</si>
  <si>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</si>
  <si>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</si>
  <si>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</si>
  <si>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</si>
  <si>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</si>
  <si>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</si>
  <si>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</si>
  <si>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</si>
  <si>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</si>
  <si>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</si>
  <si>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</si>
  <si>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</si>
  <si>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</si>
  <si>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</si>
  <si>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</si>
  <si>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</si>
  <si>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</si>
  <si>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</si>
  <si>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</si>
  <si>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</si>
  <si>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</si>
  <si>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</si>
  <si>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</si>
  <si>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</si>
  <si>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</si>
  <si>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</si>
  <si>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</si>
  <si>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</si>
  <si>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</si>
  <si>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</si>
  <si>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</si>
  <si>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</si>
  <si>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</si>
  <si>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</si>
  <si>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</si>
  <si>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</si>
  <si>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</si>
  <si>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</si>
  <si>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</si>
  <si>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</si>
  <si>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</si>
  <si>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</si>
  <si>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</si>
  <si>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</si>
  <si>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</si>
  <si>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</si>
  <si>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</si>
  <si>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</si>
  <si>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</si>
  <si>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</si>
  <si>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</si>
  <si>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</si>
  <si>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</si>
  <si>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</si>
  <si>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</si>
  <si>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</si>
  <si>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</si>
  <si>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</si>
  <si>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</si>
  <si>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</si>
  <si>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</si>
  <si>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</si>
  <si>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</si>
  <si>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</si>
  <si>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</si>
  <si>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</si>
  <si>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</si>
  <si>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</si>
  <si>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</si>
  <si>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</si>
  <si>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</si>
  <si>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</si>
  <si>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</si>
  <si>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</si>
  <si>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</si>
  <si>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</si>
  <si>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</si>
  <si>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</si>
  <si>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</si>
  <si>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</si>
  <si>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</si>
  <si>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</si>
  <si>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</si>
  <si>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</si>
  <si>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</si>
  <si>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31 de diciembre de 2023</t>
  </si>
  <si>
    <t>Tiempo de resolución calculado sobre las Resoluciones realizadas entre el 1 de enero de 2023 y el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</si>
</sst>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75" formatCode="_(* #,##0.00_);_(* \(#,##0.00\);_(* &quot;-&quot;??_);_(@_)"/>
  </numFmts>
  <fonts count="2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b/>
      <sz val="11"/>
      <color rgb="FFFF0000"/>
      <name val="Verdana"/>
      <family val="2"/>
    </font>
    <font>
      <sz val="7"/>
      <color rgb="FFFF0000"/>
      <name val="Arial"/>
      <family val="2"/>
    </font>
    <font>
      <b/>
      <sz val="8"/>
      <color rgb="FFFF0000"/>
      <name val="Verdana"/>
      <family val="2"/>
    </font>
    <font>
      <sz val="11"/>
      <color rgb="FFFF0000"/>
      <name val="Verdana"/>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75"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0" fontId="214" fillId="0" borderId="0"/>
  </cellStyleXfs>
  <cellXfs count="1236">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0" fontId="173" fillId="0" borderId="0" xfId="2" applyFont="1" applyAlignment="1">
      <alignment vertical="center"/>
    </xf>
    <xf numFmtId="0" fontId="106" fillId="0" borderId="0" xfId="2" applyFont="1" applyAlignment="1">
      <alignment horizontal="left" vertical="center"/>
    </xf>
    <xf numFmtId="0" fontId="215" fillId="0" borderId="0" xfId="2" applyFont="1" applyAlignment="1">
      <alignment vertical="center" wrapText="1"/>
    </xf>
    <xf numFmtId="0" fontId="217" fillId="0" borderId="0" xfId="2" applyFont="1" applyAlignment="1">
      <alignment vertical="center" wrapText="1"/>
    </xf>
    <xf numFmtId="0" fontId="218" fillId="0" borderId="0" xfId="2" applyFont="1" applyAlignment="1">
      <alignment vertical="center" wrapText="1"/>
    </xf>
    <xf numFmtId="0" fontId="216" fillId="0" borderId="0" xfId="2" applyFont="1"/>
    <xf numFmtId="0" fontId="216" fillId="0" borderId="0" xfId="2" applyFont="1" applyAlignment="1">
      <alignment vertical="center" wrapText="1"/>
    </xf>
    <xf numFmtId="3" fontId="15" fillId="0" borderId="0" xfId="2" applyNumberFormat="1" applyFont="1" applyAlignment="1">
      <alignment vertical="center" wrapText="1"/>
    </xf>
    <xf numFmtId="14" fontId="113" fillId="0" borderId="0" xfId="2" applyNumberFormat="1" applyFont="1" applyAlignment="1">
      <alignment vertical="center"/>
    </xf>
    <xf numFmtId="0" fontId="106" fillId="0" borderId="0" xfId="0" applyFont="1" applyBorder="1" applyAlignment="1">
      <alignment vertical="center" wrapText="1"/>
    </xf>
    <xf numFmtId="0" fontId="106" fillId="0" borderId="0" xfId="0" applyFont="1" applyAlignment="1">
      <alignment vertical="center" wrapText="1"/>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xf numFmtId="14" fontId="89" fillId="0" borderId="0" xfId="2" applyNumberFormat="1" applyFont="1" applyAlignment="1">
      <alignment horizontal="left" vertical="center" wrapText="1"/>
    </xf>
    <xf numFmtId="14" fontId="109" fillId="0" borderId="0" xfId="2" applyNumberFormat="1" applyFont="1" applyAlignment="1">
      <alignment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1288624</c:v>
                </c:pt>
                <c:pt idx="1">
                  <c:v>772748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21.749098829433567</c:v>
                </c:pt>
                <c:pt idx="1">
                  <c:v>24.584731284605727</c:v>
                </c:pt>
                <c:pt idx="2">
                  <c:v>19.454488097260306</c:v>
                </c:pt>
                <c:pt idx="3">
                  <c:v>20.613873542050339</c:v>
                </c:pt>
                <c:pt idx="4">
                  <c:v>29.024883329869443</c:v>
                </c:pt>
                <c:pt idx="5">
                  <c:v>24.370585431381894</c:v>
                </c:pt>
                <c:pt idx="6">
                  <c:v>23.296256826961503</c:v>
                </c:pt>
                <c:pt idx="7">
                  <c:v>24.536654339786818</c:v>
                </c:pt>
                <c:pt idx="8">
                  <c:v>15.105427525635664</c:v>
                </c:pt>
                <c:pt idx="9">
                  <c:v>24.790244934666454</c:v>
                </c:pt>
                <c:pt idx="10">
                  <c:v>23.457424199489939</c:v>
                </c:pt>
                <c:pt idx="11">
                  <c:v>31.679178759024296</c:v>
                </c:pt>
                <c:pt idx="12">
                  <c:v>25.937051725592777</c:v>
                </c:pt>
                <c:pt idx="13">
                  <c:v>27.343865620837651</c:v>
                </c:pt>
                <c:pt idx="14">
                  <c:v>16.273263731275534</c:v>
                </c:pt>
                <c:pt idx="15">
                  <c:v>17.352380450348349</c:v>
                </c:pt>
                <c:pt idx="16">
                  <c:v>17.79678412589805</c:v>
                </c:pt>
                <c:pt idx="17">
                  <c:v>24.365582870737509</c:v>
                </c:pt>
                <c:pt idx="18" formatCode="General">
                  <c:v>22.20359687992655</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36.595294806964809</c:v>
                </c:pt>
                <c:pt idx="1">
                  <c:v>30.251322479056459</c:v>
                </c:pt>
                <c:pt idx="2">
                  <c:v>26.576718677958699</c:v>
                </c:pt>
                <c:pt idx="3">
                  <c:v>27.231430325352978</c:v>
                </c:pt>
                <c:pt idx="4">
                  <c:v>30.653541670602905</c:v>
                </c:pt>
                <c:pt idx="5">
                  <c:v>34.324218919270272</c:v>
                </c:pt>
                <c:pt idx="6">
                  <c:v>26.946183562008791</c:v>
                </c:pt>
                <c:pt idx="7">
                  <c:v>26.684794431150749</c:v>
                </c:pt>
                <c:pt idx="8">
                  <c:v>29.516654404693945</c:v>
                </c:pt>
                <c:pt idx="9">
                  <c:v>31.857377135904354</c:v>
                </c:pt>
                <c:pt idx="10">
                  <c:v>23.862992349107397</c:v>
                </c:pt>
                <c:pt idx="11">
                  <c:v>31.048377425467105</c:v>
                </c:pt>
                <c:pt idx="12">
                  <c:v>29.249430427811998</c:v>
                </c:pt>
                <c:pt idx="13">
                  <c:v>34.175669675891669</c:v>
                </c:pt>
                <c:pt idx="14">
                  <c:v>29.173853835678621</c:v>
                </c:pt>
                <c:pt idx="15">
                  <c:v>23.234319952909342</c:v>
                </c:pt>
                <c:pt idx="16">
                  <c:v>29.462880602121107</c:v>
                </c:pt>
                <c:pt idx="17">
                  <c:v>26.764472640761301</c:v>
                </c:pt>
                <c:pt idx="18" formatCode="General">
                  <c:v>30.456463762450589</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23.724668509342877</c:v>
                </c:pt>
                <c:pt idx="1">
                  <c:v>28.567605952699505</c:v>
                </c:pt>
                <c:pt idx="2">
                  <c:v>32.980659564658204</c:v>
                </c:pt>
                <c:pt idx="3">
                  <c:v>34.045426642111728</c:v>
                </c:pt>
                <c:pt idx="4">
                  <c:v>28.221890528463732</c:v>
                </c:pt>
                <c:pt idx="5">
                  <c:v>22.550591498028339</c:v>
                </c:pt>
                <c:pt idx="6">
                  <c:v>31.511922205941122</c:v>
                </c:pt>
                <c:pt idx="7">
                  <c:v>30.174026539047205</c:v>
                </c:pt>
                <c:pt idx="8">
                  <c:v>31.755253059642033</c:v>
                </c:pt>
                <c:pt idx="9">
                  <c:v>28.942495900121674</c:v>
                </c:pt>
                <c:pt idx="10">
                  <c:v>25.373689430433551</c:v>
                </c:pt>
                <c:pt idx="11">
                  <c:v>27.915957115103254</c:v>
                </c:pt>
                <c:pt idx="12">
                  <c:v>23.227575732005739</c:v>
                </c:pt>
                <c:pt idx="13">
                  <c:v>26.500295989344384</c:v>
                </c:pt>
                <c:pt idx="14">
                  <c:v>30.817067635043124</c:v>
                </c:pt>
                <c:pt idx="15">
                  <c:v>31.844179120212964</c:v>
                </c:pt>
                <c:pt idx="16">
                  <c:v>25.583304823811154</c:v>
                </c:pt>
                <c:pt idx="17">
                  <c:v>22.779540047581285</c:v>
                </c:pt>
                <c:pt idx="18" formatCode="General">
                  <c:v>27.944768630557277</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17.930937854258747</c:v>
                </c:pt>
                <c:pt idx="1">
                  <c:v>16.596340283638309</c:v>
                </c:pt>
                <c:pt idx="2">
                  <c:v>20.988133660122788</c:v>
                </c:pt>
                <c:pt idx="3">
                  <c:v>18.109269490484959</c:v>
                </c:pt>
                <c:pt idx="4">
                  <c:v>12.099684471063918</c:v>
                </c:pt>
                <c:pt idx="5">
                  <c:v>18.754604151319494</c:v>
                </c:pt>
                <c:pt idx="6">
                  <c:v>18.245637405088583</c:v>
                </c:pt>
                <c:pt idx="7">
                  <c:v>18.604524690015229</c:v>
                </c:pt>
                <c:pt idx="8">
                  <c:v>23.62266501002836</c:v>
                </c:pt>
                <c:pt idx="9">
                  <c:v>14.409882029307518</c:v>
                </c:pt>
                <c:pt idx="10">
                  <c:v>27.305894020969113</c:v>
                </c:pt>
                <c:pt idx="11">
                  <c:v>9.3564867004053447</c:v>
                </c:pt>
                <c:pt idx="12">
                  <c:v>21.585942114589486</c:v>
                </c:pt>
                <c:pt idx="13">
                  <c:v>11.980168713926298</c:v>
                </c:pt>
                <c:pt idx="14">
                  <c:v>23.735814798002725</c:v>
                </c:pt>
                <c:pt idx="15">
                  <c:v>27.569120476529349</c:v>
                </c:pt>
                <c:pt idx="16">
                  <c:v>27.157030448169689</c:v>
                </c:pt>
                <c:pt idx="17">
                  <c:v>26.090404440919905</c:v>
                </c:pt>
                <c:pt idx="18" formatCode="General">
                  <c:v>19.395170727065583</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26.500971572954885</c:v>
                </c:pt>
                <c:pt idx="1">
                  <c:v>29.47680157946693</c:v>
                </c:pt>
                <c:pt idx="2">
                  <c:v>24.622235872235873</c:v>
                </c:pt>
                <c:pt idx="3">
                  <c:v>25.172413793103448</c:v>
                </c:pt>
                <c:pt idx="4">
                  <c:v>33.020226554607397</c:v>
                </c:pt>
                <c:pt idx="5">
                  <c:v>29.996266467544935</c:v>
                </c:pt>
                <c:pt idx="6">
                  <c:v>28.495429586300165</c:v>
                </c:pt>
                <c:pt idx="7">
                  <c:v>30.144985635063808</c:v>
                </c:pt>
                <c:pt idx="8">
                  <c:v>19.777369199408451</c:v>
                </c:pt>
                <c:pt idx="9">
                  <c:v>28.963910229864453</c:v>
                </c:pt>
                <c:pt idx="10">
                  <c:v>32.268674170442921</c:v>
                </c:pt>
                <c:pt idx="11">
                  <c:v>34.949195596951739</c:v>
                </c:pt>
                <c:pt idx="12">
                  <c:v>33.077043103030825</c:v>
                </c:pt>
                <c:pt idx="13">
                  <c:v>31.065573770491802</c:v>
                </c:pt>
                <c:pt idx="14">
                  <c:v>21.338015594309862</c:v>
                </c:pt>
                <c:pt idx="15">
                  <c:v>23.957158279053406</c:v>
                </c:pt>
                <c:pt idx="16">
                  <c:v>24.431711440916775</c:v>
                </c:pt>
                <c:pt idx="17">
                  <c:v>32.966738197424895</c:v>
                </c:pt>
                <c:pt idx="18" formatCode="General">
                  <c:v>27.546236472685017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44.590852935516111</c:v>
                </c:pt>
                <c:pt idx="1">
                  <c:v>36.270977295162879</c:v>
                </c:pt>
                <c:pt idx="2">
                  <c:v>33.636363636363633</c:v>
                </c:pt>
                <c:pt idx="3">
                  <c:v>33.253373313343332</c:v>
                </c:pt>
                <c:pt idx="4">
                  <c:v>34.873073533521051</c:v>
                </c:pt>
                <c:pt idx="5">
                  <c:v>42.247586537948692</c:v>
                </c:pt>
                <c:pt idx="6">
                  <c:v>32.959933521255273</c:v>
                </c:pt>
                <c:pt idx="7">
                  <c:v>32.784125075165363</c:v>
                </c:pt>
                <c:pt idx="8">
                  <c:v>38.645829169830925</c:v>
                </c:pt>
                <c:pt idx="9">
                  <c:v>37.220859009462828</c:v>
                </c:pt>
                <c:pt idx="10">
                  <c:v>32.826584807289386</c:v>
                </c:pt>
                <c:pt idx="11">
                  <c:v>34.253281117696865</c:v>
                </c:pt>
                <c:pt idx="12">
                  <c:v>37.301258494433895</c:v>
                </c:pt>
                <c:pt idx="13">
                  <c:v>38.827238335435055</c:v>
                </c:pt>
                <c:pt idx="14">
                  <c:v>38.253675376465686</c:v>
                </c:pt>
                <c:pt idx="15">
                  <c:v>32.077920502650315</c:v>
                </c:pt>
                <c:pt idx="16">
                  <c:v>40.447116287807624</c:v>
                </c:pt>
                <c:pt idx="17">
                  <c:v>36.212446351931334</c:v>
                </c:pt>
                <c:pt idx="18" formatCode="General">
                  <c:v>37.784911942834789</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28.908175491529001</c:v>
                </c:pt>
                <c:pt idx="1">
                  <c:v>34.252221125370184</c:v>
                </c:pt>
                <c:pt idx="2">
                  <c:v>41.741400491400491</c:v>
                </c:pt>
                <c:pt idx="3">
                  <c:v>41.574212893553224</c:v>
                </c:pt>
                <c:pt idx="4">
                  <c:v>32.106699911871544</c:v>
                </c:pt>
                <c:pt idx="5">
                  <c:v>27.756146994506373</c:v>
                </c:pt>
                <c:pt idx="6">
                  <c:v>38.544636892444558</c:v>
                </c:pt>
                <c:pt idx="7">
                  <c:v>37.070889289770832</c:v>
                </c:pt>
                <c:pt idx="8">
                  <c:v>41.57680163076062</c:v>
                </c:pt>
                <c:pt idx="9">
                  <c:v>33.815230760672719</c:v>
                </c:pt>
                <c:pt idx="10">
                  <c:v>34.9047410222677</c:v>
                </c:pt>
                <c:pt idx="11">
                  <c:v>30.797523285351396</c:v>
                </c:pt>
                <c:pt idx="12">
                  <c:v>29.621698402535284</c:v>
                </c:pt>
                <c:pt idx="13">
                  <c:v>30.107187894073139</c:v>
                </c:pt>
                <c:pt idx="14">
                  <c:v>40.408309029224448</c:v>
                </c:pt>
                <c:pt idx="15">
                  <c:v>43.964921218296276</c:v>
                </c:pt>
                <c:pt idx="16">
                  <c:v>35.121172271275597</c:v>
                </c:pt>
                <c:pt idx="17">
                  <c:v>30.820815450643778</c:v>
                </c:pt>
                <c:pt idx="18" formatCode="General">
                  <c:v>34.668851584480194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Castilla y León</c:v>
                </c:pt>
                <c:pt idx="2">
                  <c:v>Extremadura</c:v>
                </c:pt>
                <c:pt idx="3">
                  <c:v>País Vasco</c:v>
                </c:pt>
                <c:pt idx="4">
                  <c:v>Balears, Illes</c:v>
                </c:pt>
                <c:pt idx="5">
                  <c:v>Rioja, La</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Cantabria</c:v>
                </c:pt>
                <c:pt idx="15">
                  <c:v>Ceuta y Melilla</c:v>
                </c:pt>
                <c:pt idx="16">
                  <c:v>Canarias</c:v>
                </c:pt>
                <c:pt idx="17">
                  <c:v>Asturias, Principado de</c:v>
                </c:pt>
                <c:pt idx="18">
                  <c:v>Galicia</c:v>
                </c:pt>
              </c:strCache>
            </c:strRef>
          </c:cat>
          <c:val>
            <c:numRef>
              <c:f>'32dictcasaadpot'!$R$11:$R$29</c:f>
              <c:numCache>
                <c:formatCode>#,##0.00</c:formatCode>
                <c:ptCount val="19"/>
                <c:pt idx="0">
                  <c:v>37.178807194339996</c:v>
                </c:pt>
                <c:pt idx="1">
                  <c:v>35.665588194771075</c:v>
                </c:pt>
                <c:pt idx="2">
                  <c:v>35.395301020536095</c:v>
                </c:pt>
                <c:pt idx="3">
                  <c:v>33.813900705848802</c:v>
                </c:pt>
                <c:pt idx="4">
                  <c:v>33.29708604506655</c:v>
                </c:pt>
                <c:pt idx="5">
                  <c:v>32.383505794243426</c:v>
                </c:pt>
                <c:pt idx="6">
                  <c:v>31.710555814234226</c:v>
                </c:pt>
                <c:pt idx="7">
                  <c:v>30.622468935447806</c:v>
                </c:pt>
                <c:pt idx="8">
                  <c:v>29.974425490884727</c:v>
                </c:pt>
                <c:pt idx="9">
                  <c:v>29.495617719272701</c:v>
                </c:pt>
                <c:pt idx="10">
                  <c:v>28.803825272335803</c:v>
                </c:pt>
                <c:pt idx="11">
                  <c:v>26.837054358241115</c:v>
                </c:pt>
                <c:pt idx="12">
                  <c:v>26.676192436700049</c:v>
                </c:pt>
                <c:pt idx="13">
                  <c:v>24.990998034999642</c:v>
                </c:pt>
                <c:pt idx="14">
                  <c:v>23.151547984510124</c:v>
                </c:pt>
                <c:pt idx="15">
                  <c:v>22.647270114942529</c:v>
                </c:pt>
                <c:pt idx="16">
                  <c:v>21.439566404446136</c:v>
                </c:pt>
                <c:pt idx="17">
                  <c:v>21.296420708829881</c:v>
                </c:pt>
                <c:pt idx="18">
                  <c:v>17.1732316221749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Comunitat Valenciana</c:v>
                </c:pt>
                <c:pt idx="11">
                  <c:v>Aragón</c:v>
                </c:pt>
                <c:pt idx="12">
                  <c:v>Murcia, Región de</c:v>
                </c:pt>
                <c:pt idx="13">
                  <c:v>Madrid, Comunidad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6.3279722166026033</c:v>
                </c:pt>
                <c:pt idx="1">
                  <c:v>5.3531745128823562</c:v>
                </c:pt>
                <c:pt idx="2">
                  <c:v>5.1546209673694197</c:v>
                </c:pt>
                <c:pt idx="3">
                  <c:v>4.6180748729410306</c:v>
                </c:pt>
                <c:pt idx="4">
                  <c:v>4.5687294461880885</c:v>
                </c:pt>
                <c:pt idx="5">
                  <c:v>4.4776090327507347</c:v>
                </c:pt>
                <c:pt idx="6">
                  <c:v>4.2036103175174535</c:v>
                </c:pt>
                <c:pt idx="7">
                  <c:v>4.1016795297237145</c:v>
                </c:pt>
                <c:pt idx="8">
                  <c:v>4.0951401799078342</c:v>
                </c:pt>
                <c:pt idx="9">
                  <c:v>3.9420774100532627</c:v>
                </c:pt>
                <c:pt idx="10">
                  <c:v>3.7079486783653168</c:v>
                </c:pt>
                <c:pt idx="11">
                  <c:v>3.6630061486147709</c:v>
                </c:pt>
                <c:pt idx="12">
                  <c:v>3.5287405393902125</c:v>
                </c:pt>
                <c:pt idx="13">
                  <c:v>3.5112326260500217</c:v>
                </c:pt>
                <c:pt idx="14">
                  <c:v>3.4610707095258695</c:v>
                </c:pt>
                <c:pt idx="15">
                  <c:v>3.3171865800754987</c:v>
                </c:pt>
                <c:pt idx="16">
                  <c:v>3.0993166977889315</c:v>
                </c:pt>
                <c:pt idx="17">
                  <c:v>2.9972606321343895</c:v>
                </c:pt>
                <c:pt idx="18">
                  <c:v>2.4304071128221918</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1.8021175217851342</c:v>
                </c:pt>
                <c:pt idx="1">
                  <c:v>1.7672206112439013</c:v>
                </c:pt>
                <c:pt idx="2">
                  <c:v>1.7425490091908835</c:v>
                </c:pt>
                <c:pt idx="3">
                  <c:v>1.6311165076459169</c:v>
                </c:pt>
                <c:pt idx="4">
                  <c:v>1.5748991912353436</c:v>
                </c:pt>
                <c:pt idx="5">
                  <c:v>1.5061021494289277</c:v>
                </c:pt>
                <c:pt idx="6">
                  <c:v>1.392734774180225</c:v>
                </c:pt>
                <c:pt idx="7">
                  <c:v>1.3639206344780335</c:v>
                </c:pt>
                <c:pt idx="8">
                  <c:v>1.3417109669045049</c:v>
                </c:pt>
                <c:pt idx="9">
                  <c:v>1.3070323468370399</c:v>
                </c:pt>
                <c:pt idx="10">
                  <c:v>1.3015317765054726</c:v>
                </c:pt>
                <c:pt idx="11">
                  <c:v>1.2891620989238284</c:v>
                </c:pt>
                <c:pt idx="12">
                  <c:v>1.2542692608804569</c:v>
                </c:pt>
                <c:pt idx="13">
                  <c:v>1.195874504611552</c:v>
                </c:pt>
                <c:pt idx="14">
                  <c:v>1.1702869031486001</c:v>
                </c:pt>
                <c:pt idx="15">
                  <c:v>1.0912914982762958</c:v>
                </c:pt>
                <c:pt idx="16">
                  <c:v>1.0244237106564766</c:v>
                </c:pt>
                <c:pt idx="17">
                  <c:v>0.97903497821533858</c:v>
                </c:pt>
                <c:pt idx="18">
                  <c:v>0.95569785006691632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Castilla y León</c:v>
                </c:pt>
                <c:pt idx="6">
                  <c:v>Balears, Illes</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8.4409213205811824</c:v>
                </c:pt>
                <c:pt idx="1">
                  <c:v>8.0749045020016901</c:v>
                </c:pt>
                <c:pt idx="2">
                  <c:v>6.9896416196878848</c:v>
                </c:pt>
                <c:pt idx="3">
                  <c:v>6.769490199355106</c:v>
                </c:pt>
                <c:pt idx="4">
                  <c:v>6.723936185393419</c:v>
                </c:pt>
                <c:pt idx="5">
                  <c:v>6.6986073086537319</c:v>
                </c:pt>
                <c:pt idx="6">
                  <c:v>6.6793365338930766</c:v>
                </c:pt>
                <c:pt idx="7">
                  <c:v>6.4686730273774806</c:v>
                </c:pt>
                <c:pt idx="8">
                  <c:v>6.2165140455243435</c:v>
                </c:pt>
                <c:pt idx="9">
                  <c:v>6.1806340134246032</c:v>
                </c:pt>
                <c:pt idx="10">
                  <c:v>5.812459858702633</c:v>
                </c:pt>
                <c:pt idx="11">
                  <c:v>5.5738037390733579</c:v>
                </c:pt>
                <c:pt idx="12">
                  <c:v>5.2560231399423811</c:v>
                </c:pt>
                <c:pt idx="13">
                  <c:v>5.1926369407786295</c:v>
                </c:pt>
                <c:pt idx="14">
                  <c:v>4.7393945853762522</c:v>
                </c:pt>
                <c:pt idx="15">
                  <c:v>4.691749889008527</c:v>
                </c:pt>
                <c:pt idx="16">
                  <c:v>4.4299856127466768</c:v>
                </c:pt>
                <c:pt idx="17">
                  <c:v>4.094543252420535</c:v>
                </c:pt>
                <c:pt idx="18">
                  <c:v>3.2218299632768179</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Extremadura</c:v>
                </c:pt>
                <c:pt idx="3">
                  <c:v>Castilla - La Mancha</c:v>
                </c:pt>
                <c:pt idx="4">
                  <c:v>Balears, Illes</c:v>
                </c:pt>
                <c:pt idx="5">
                  <c:v>País Vasco</c:v>
                </c:pt>
                <c:pt idx="6">
                  <c:v>Rioja, La</c:v>
                </c:pt>
                <c:pt idx="7">
                  <c:v>Cataluña</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44.122225342860268</c:v>
                </c:pt>
                <c:pt idx="1">
                  <c:v>42.3224721616793</c:v>
                </c:pt>
                <c:pt idx="2">
                  <c:v>41.967828128795446</c:v>
                </c:pt>
                <c:pt idx="3">
                  <c:v>39.894711363911412</c:v>
                </c:pt>
                <c:pt idx="4">
                  <c:v>38.593274557228682</c:v>
                </c:pt>
                <c:pt idx="5">
                  <c:v>38.296496701337666</c:v>
                </c:pt>
                <c:pt idx="6">
                  <c:v>38.281920419131929</c:v>
                </c:pt>
                <c:pt idx="7">
                  <c:v>37.959547468186869</c:v>
                </c:pt>
                <c:pt idx="8">
                  <c:v>36.463267742266538</c:v>
                </c:pt>
                <c:pt idx="9">
                  <c:v>35.719883832440267</c:v>
                </c:pt>
                <c:pt idx="10">
                  <c:v>33.689698684082813</c:v>
                </c:pt>
                <c:pt idx="11">
                  <c:v>31.994305175590419</c:v>
                </c:pt>
                <c:pt idx="12">
                  <c:v>30.666859539997105</c:v>
                </c:pt>
                <c:pt idx="13">
                  <c:v>30.434244583543872</c:v>
                </c:pt>
                <c:pt idx="14">
                  <c:v>29.635727515949785</c:v>
                </c:pt>
                <c:pt idx="15">
                  <c:v>29.058204153261187</c:v>
                </c:pt>
                <c:pt idx="16">
                  <c:v>26.744977469019901</c:v>
                </c:pt>
                <c:pt idx="17">
                  <c:v>22.914855053484061</c:v>
                </c:pt>
                <c:pt idx="18">
                  <c:v>18.771157396310361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'35ResolGraAltaBaj'!$AB$11:$AB$44</c:f>
              <c:numCache>
                <c:formatCode>0</c:formatCode>
                <c:ptCount val="34"/>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'35ResolGraAltaBaj'!$AC$11:$AC$44</c:f>
              <c:numCache>
                <c:formatCode>0</c:formatCode>
                <c:ptCount val="34"/>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5395</c:v>
                </c:pt>
                <c:pt idx="1">
                  <c:v>122362</c:v>
                </c:pt>
                <c:pt idx="2">
                  <c:v>65174</c:v>
                </c:pt>
                <c:pt idx="3">
                  <c:v>83072</c:v>
                </c:pt>
                <c:pt idx="4">
                  <c:v>90526</c:v>
                </c:pt>
                <c:pt idx="5">
                  <c:v>143273</c:v>
                </c:pt>
                <c:pt idx="6">
                  <c:v>411193</c:v>
                </c:pt>
                <c:pt idx="7">
                  <c:v>1023190</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420976</c:v>
                </c:pt>
                <c:pt idx="1">
                  <c:v>54128</c:v>
                </c:pt>
                <c:pt idx="2">
                  <c:v>46871</c:v>
                </c:pt>
                <c:pt idx="3">
                  <c:v>43584</c:v>
                </c:pt>
                <c:pt idx="4">
                  <c:v>63120</c:v>
                </c:pt>
                <c:pt idx="5">
                  <c:v>23876</c:v>
                </c:pt>
                <c:pt idx="6">
                  <c:v>156550</c:v>
                </c:pt>
                <c:pt idx="7">
                  <c:v>94676</c:v>
                </c:pt>
                <c:pt idx="8">
                  <c:v>352939</c:v>
                </c:pt>
                <c:pt idx="9">
                  <c:v>205653</c:v>
                </c:pt>
                <c:pt idx="10">
                  <c:v>58876</c:v>
                </c:pt>
                <c:pt idx="11">
                  <c:v>83919</c:v>
                </c:pt>
                <c:pt idx="12">
                  <c:v>237216</c:v>
                </c:pt>
                <c:pt idx="13">
                  <c:v>62760</c:v>
                </c:pt>
                <c:pt idx="14">
                  <c:v>22108</c:v>
                </c:pt>
                <c:pt idx="15">
                  <c:v>114252</c:v>
                </c:pt>
                <c:pt idx="16">
                  <c:v>14631</c:v>
                </c:pt>
                <c:pt idx="17">
                  <c:v>5237</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1220713</c:v>
                </c:pt>
                <c:pt idx="1">
                  <c:v>723472</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617</c:v>
                </c:pt>
                <c:pt idx="1">
                  <c:v>10090</c:v>
                </c:pt>
                <c:pt idx="2">
                  <c:v>6158</c:v>
                </c:pt>
                <c:pt idx="3">
                  <c:v>9193</c:v>
                </c:pt>
                <c:pt idx="4">
                  <c:v>8591</c:v>
                </c:pt>
                <c:pt idx="5">
                  <c:v>11749</c:v>
                </c:pt>
                <c:pt idx="6">
                  <c:v>40487</c:v>
                </c:pt>
                <c:pt idx="7">
                  <c:v>189315</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26%</c:v>
                  </c:pt>
                  <c:pt idx="4">
                    <c:v>20%</c:v>
                  </c:pt>
                  <c:pt idx="5">
                    <c:v>16%</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774</c:v>
                </c:pt>
                <c:pt idx="1">
                  <c:v>11599</c:v>
                </c:pt>
                <c:pt idx="2">
                  <c:v>7791</c:v>
                </c:pt>
                <c:pt idx="3">
                  <c:v>11731</c:v>
                </c:pt>
                <c:pt idx="4">
                  <c:v>13164</c:v>
                </c:pt>
                <c:pt idx="5">
                  <c:v>20991</c:v>
                </c:pt>
                <c:pt idx="6">
                  <c:v>68251</c:v>
                </c:pt>
                <c:pt idx="7">
                  <c:v>236037</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327</c:v>
                </c:pt>
                <c:pt idx="1">
                  <c:v>8247</c:v>
                </c:pt>
                <c:pt idx="2">
                  <c:v>6829</c:v>
                </c:pt>
                <c:pt idx="3">
                  <c:v>9682</c:v>
                </c:pt>
                <c:pt idx="4">
                  <c:v>12683</c:v>
                </c:pt>
                <c:pt idx="5">
                  <c:v>22343</c:v>
                </c:pt>
                <c:pt idx="6">
                  <c:v>81686</c:v>
                </c:pt>
                <c:pt idx="7">
                  <c:v>199536</c:v>
                </c:pt>
              </c:numCache>
            </c:numRef>
          </c:val>
          <c:extLst>
            <c:ext xmlns:c15="http://schemas.microsoft.com/office/drawing/2012/chart" uri="{02D57815-91ED-43cb-92C2-25804820EDAC}">
              <c15:datalabelsRange>
                <c15:f>'36aperfresol_graf'!$V$14:$AC$14</c15:f>
                <c15:dlblRangeCache>
                  <c:ptCount val="8"/>
                  <c:pt idx="0">
                    <c:v>14%</c:v>
                  </c:pt>
                  <c:pt idx="1">
                    <c:v>21%</c:v>
                  </c:pt>
                  <c:pt idx="2">
                    <c:v>27%</c:v>
                  </c:pt>
                  <c:pt idx="3">
                    <c:v>27%</c:v>
                  </c:pt>
                  <c:pt idx="4">
                    <c:v>30%</c:v>
                  </c:pt>
                  <c:pt idx="5">
                    <c:v>31%</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585</c:v>
                </c:pt>
                <c:pt idx="1">
                  <c:v>10218</c:v>
                </c:pt>
                <c:pt idx="2">
                  <c:v>4435</c:v>
                </c:pt>
                <c:pt idx="3">
                  <c:v>5308</c:v>
                </c:pt>
                <c:pt idx="4">
                  <c:v>8128</c:v>
                </c:pt>
                <c:pt idx="5">
                  <c:v>16181</c:v>
                </c:pt>
                <c:pt idx="6">
                  <c:v>68086</c:v>
                </c:pt>
                <c:pt idx="7">
                  <c:v>119901</c:v>
                </c:pt>
              </c:numCache>
            </c:numRef>
          </c:val>
          <c:extLst>
            <c:ext xmlns:c15="http://schemas.microsoft.com/office/drawing/2012/chart" uri="{02D57815-91ED-43cb-92C2-25804820EDAC}">
              <c15:datalabelsRange>
                <c15:f>'36aperfresol_graf'!$V$15:$AC$15</c15:f>
                <c15:dlblRangeCache>
                  <c:ptCount val="8"/>
                  <c:pt idx="0">
                    <c:v>25%</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787</c:v>
                </c:pt>
                <c:pt idx="1">
                  <c:v>21157</c:v>
                </c:pt>
                <c:pt idx="2">
                  <c:v>9379</c:v>
                </c:pt>
                <c:pt idx="3">
                  <c:v>11353</c:v>
                </c:pt>
                <c:pt idx="4">
                  <c:v>9752</c:v>
                </c:pt>
                <c:pt idx="5">
                  <c:v>12967</c:v>
                </c:pt>
                <c:pt idx="6">
                  <c:v>29975</c:v>
                </c:pt>
                <c:pt idx="7">
                  <c:v>60109</c:v>
                </c:pt>
              </c:numCache>
            </c:numRef>
          </c:val>
          <c:extLst>
            <c:ext xmlns:c15="http://schemas.microsoft.com/office/drawing/2012/chart" uri="{02D57815-91ED-43cb-92C2-25804820EDAC}">
              <c15:datalabelsRange>
                <c15:f>'36aperfresol_graf'!$V$17:$AC$17</c15:f>
                <c15:dlblRangeCache>
                  <c:ptCount val="8"/>
                  <c:pt idx="0">
                    <c:v>25%</c:v>
                  </c:pt>
                  <c:pt idx="1">
                    <c:v>26%</c:v>
                  </c:pt>
                  <c:pt idx="2">
                    <c:v>23%</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1101</c:v>
                </c:pt>
                <c:pt idx="1">
                  <c:v>28164</c:v>
                </c:pt>
                <c:pt idx="2">
                  <c:v>12111</c:v>
                </c:pt>
                <c:pt idx="3">
                  <c:v>15570</c:v>
                </c:pt>
                <c:pt idx="4">
                  <c:v>15709</c:v>
                </c:pt>
                <c:pt idx="5">
                  <c:v>22913</c:v>
                </c:pt>
                <c:pt idx="6">
                  <c:v>45386</c:v>
                </c:pt>
                <c:pt idx="7">
                  <c:v>80838</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440</c:v>
                </c:pt>
                <c:pt idx="1">
                  <c:v>18729</c:v>
                </c:pt>
                <c:pt idx="2">
                  <c:v>11536</c:v>
                </c:pt>
                <c:pt idx="3">
                  <c:v>13734</c:v>
                </c:pt>
                <c:pt idx="4">
                  <c:v>14875</c:v>
                </c:pt>
                <c:pt idx="5">
                  <c:v>22120</c:v>
                </c:pt>
                <c:pt idx="6">
                  <c:v>43060</c:v>
                </c:pt>
                <c:pt idx="7">
                  <c:v>77471</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764</c:v>
                </c:pt>
                <c:pt idx="1">
                  <c:v>14158</c:v>
                </c:pt>
                <c:pt idx="2">
                  <c:v>6935</c:v>
                </c:pt>
                <c:pt idx="3">
                  <c:v>6501</c:v>
                </c:pt>
                <c:pt idx="4">
                  <c:v>7624</c:v>
                </c:pt>
                <c:pt idx="5">
                  <c:v>14009</c:v>
                </c:pt>
                <c:pt idx="6">
                  <c:v>34262</c:v>
                </c:pt>
                <c:pt idx="7">
                  <c:v>59983</c:v>
                </c:pt>
              </c:numCache>
            </c:numRef>
          </c:val>
          <c:extLst>
            <c:ext xmlns:c15="http://schemas.microsoft.com/office/drawing/2012/chart" uri="{02D57815-91ED-43cb-92C2-25804820EDAC}">
              <c15:datalabelsRange>
                <c15:f>'36aperfresol_graf'!$V$20:$AC$20</c15:f>
                <c15:dlblRangeCache>
                  <c:ptCount val="8"/>
                  <c:pt idx="0">
                    <c:v>25%</c:v>
                  </c:pt>
                  <c:pt idx="1">
                    <c:v>17%</c:v>
                  </c:pt>
                  <c:pt idx="2">
                    <c:v>17%</c:v>
                  </c:pt>
                  <c:pt idx="3">
                    <c:v>14%</c:v>
                  </c:pt>
                  <c:pt idx="4">
                    <c:v>16%</c:v>
                  </c:pt>
                  <c:pt idx="5">
                    <c:v>19%</c:v>
                  </c:pt>
                  <c:pt idx="6">
                    <c:v>22%</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617</c:v>
                </c:pt>
                <c:pt idx="1">
                  <c:v>10090</c:v>
                </c:pt>
                <c:pt idx="2">
                  <c:v>6158</c:v>
                </c:pt>
                <c:pt idx="3">
                  <c:v>9193</c:v>
                </c:pt>
                <c:pt idx="4">
                  <c:v>8591</c:v>
                </c:pt>
                <c:pt idx="5">
                  <c:v>11749</c:v>
                </c:pt>
                <c:pt idx="6">
                  <c:v>40487</c:v>
                </c:pt>
                <c:pt idx="7">
                  <c:v>189315</c:v>
                </c:pt>
              </c:numCache>
            </c:numRef>
          </c:val>
          <c:extLst>
            <c:ext xmlns:c15="http://schemas.microsoft.com/office/drawing/2012/chart" uri="{02D57815-91ED-43cb-92C2-25804820EDAC}">
              <c15:datalabelsRange>
                <c15:f>'36bperfresol_graf'!$V$12:$AC$12</c15:f>
                <c15:dlblRangeCache>
                  <c:ptCount val="8"/>
                  <c:pt idx="0">
                    <c:v>36%</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774</c:v>
                </c:pt>
                <c:pt idx="1">
                  <c:v>11599</c:v>
                </c:pt>
                <c:pt idx="2">
                  <c:v>7791</c:v>
                </c:pt>
                <c:pt idx="3">
                  <c:v>11731</c:v>
                </c:pt>
                <c:pt idx="4">
                  <c:v>13164</c:v>
                </c:pt>
                <c:pt idx="5">
                  <c:v>20991</c:v>
                </c:pt>
                <c:pt idx="6">
                  <c:v>68251</c:v>
                </c:pt>
                <c:pt idx="7">
                  <c:v>236037</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327</c:v>
                </c:pt>
                <c:pt idx="1">
                  <c:v>8247</c:v>
                </c:pt>
                <c:pt idx="2">
                  <c:v>6829</c:v>
                </c:pt>
                <c:pt idx="3">
                  <c:v>9682</c:v>
                </c:pt>
                <c:pt idx="4">
                  <c:v>12683</c:v>
                </c:pt>
                <c:pt idx="5">
                  <c:v>22343</c:v>
                </c:pt>
                <c:pt idx="6">
                  <c:v>81686</c:v>
                </c:pt>
                <c:pt idx="7">
                  <c:v>199536</c:v>
                </c:pt>
              </c:numCache>
            </c:numRef>
          </c:val>
          <c:extLst>
            <c:ext xmlns:c15="http://schemas.microsoft.com/office/drawing/2012/chart" uri="{02D57815-91ED-43cb-92C2-25804820EDAC}">
              <c15:datalabelsRange>
                <c15:f>'36bperfresol_graf'!$V$14:$AC$14</c15:f>
                <c15:dlblRangeCache>
                  <c:ptCount val="8"/>
                  <c:pt idx="0">
                    <c:v>19%</c:v>
                  </c:pt>
                  <c:pt idx="1">
                    <c:v>28%</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787</c:v>
                </c:pt>
                <c:pt idx="1">
                  <c:v>21157</c:v>
                </c:pt>
                <c:pt idx="2">
                  <c:v>9379</c:v>
                </c:pt>
                <c:pt idx="3">
                  <c:v>11353</c:v>
                </c:pt>
                <c:pt idx="4">
                  <c:v>9752</c:v>
                </c:pt>
                <c:pt idx="5">
                  <c:v>12967</c:v>
                </c:pt>
                <c:pt idx="6">
                  <c:v>29975</c:v>
                </c:pt>
                <c:pt idx="7">
                  <c:v>60109</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1101</c:v>
                </c:pt>
                <c:pt idx="1">
                  <c:v>28164</c:v>
                </c:pt>
                <c:pt idx="2">
                  <c:v>12111</c:v>
                </c:pt>
                <c:pt idx="3">
                  <c:v>15570</c:v>
                </c:pt>
                <c:pt idx="4">
                  <c:v>15709</c:v>
                </c:pt>
                <c:pt idx="5">
                  <c:v>22913</c:v>
                </c:pt>
                <c:pt idx="6">
                  <c:v>45386</c:v>
                </c:pt>
                <c:pt idx="7">
                  <c:v>80838</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40%</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440</c:v>
                </c:pt>
                <c:pt idx="1">
                  <c:v>18729</c:v>
                </c:pt>
                <c:pt idx="2">
                  <c:v>11536</c:v>
                </c:pt>
                <c:pt idx="3">
                  <c:v>13734</c:v>
                </c:pt>
                <c:pt idx="4">
                  <c:v>14875</c:v>
                </c:pt>
                <c:pt idx="5">
                  <c:v>22120</c:v>
                </c:pt>
                <c:pt idx="6">
                  <c:v>43060</c:v>
                </c:pt>
                <c:pt idx="7">
                  <c:v>77471</c:v>
                </c:pt>
              </c:numCache>
            </c:numRef>
          </c:val>
          <c:extLst>
            <c:ext xmlns:c15="http://schemas.microsoft.com/office/drawing/2012/chart" uri="{02D57815-91ED-43cb-92C2-25804820EDAC}">
              <c15:datalabelsRange>
                <c15:f>'36bperfresol_graf'!$V$19:$AC$19</c15:f>
                <c15:dlblRangeCache>
                  <c:ptCount val="8"/>
                  <c:pt idx="0">
                    <c:v>19%</c:v>
                  </c:pt>
                  <c:pt idx="1">
                    <c:v>28%</c:v>
                  </c:pt>
                  <c:pt idx="2">
                    <c:v>35%</c:v>
                  </c:pt>
                  <c:pt idx="3">
                    <c:v>34%</c:v>
                  </c:pt>
                  <c:pt idx="4">
                    <c:v>37%</c:v>
                  </c:pt>
                  <c:pt idx="5">
                    <c:v>38%</c:v>
                  </c:pt>
                  <c:pt idx="6">
                    <c:v>36%</c:v>
                  </c:pt>
                  <c:pt idx="7">
                    <c:v>35%</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79.269146681036219</c:v>
                </c:pt>
                <c:pt idx="1">
                  <c:v>45.000770891150168</c:v>
                </c:pt>
                <c:pt idx="2">
                  <c:v>60.248215484865817</c:v>
                </c:pt>
                <c:pt idx="3">
                  <c:v>52.756414264574083</c:v>
                </c:pt>
                <c:pt idx="4">
                  <c:v>33.31374980960463</c:v>
                </c:pt>
                <c:pt idx="5">
                  <c:v>66.007375125712372</c:v>
                </c:pt>
                <c:pt idx="6">
                  <c:v>47.8068224282435</c:v>
                </c:pt>
                <c:pt idx="7">
                  <c:v>71.300494535434851</c:v>
                </c:pt>
                <c:pt idx="8">
                  <c:v>46.398816919999511</c:v>
                </c:pt>
                <c:pt idx="9">
                  <c:v>39.991717765393233</c:v>
                </c:pt>
                <c:pt idx="10">
                  <c:v>37.687455513830599</c:v>
                </c:pt>
                <c:pt idx="11">
                  <c:v>63.513332738785337</c:v>
                </c:pt>
                <c:pt idx="12">
                  <c:v>69.878935021899963</c:v>
                </c:pt>
                <c:pt idx="13">
                  <c:v>49.633043856699175</c:v>
                </c:pt>
                <c:pt idx="14">
                  <c:v>42.737203213866572</c:v>
                </c:pt>
                <c:pt idx="15">
                  <c:v>54.398994274123687</c:v>
                </c:pt>
                <c:pt idx="16">
                  <c:v>84.788994769649634</c:v>
                </c:pt>
                <c:pt idx="17">
                  <c:v>61.686746987951807</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1.1726696750945376</c:v>
                </c:pt>
                <c:pt idx="1">
                  <c:v>16.142460684551342</c:v>
                </c:pt>
                <c:pt idx="2">
                  <c:v>11.336334469122292</c:v>
                </c:pt>
                <c:pt idx="3">
                  <c:v>1.6736488880551907</c:v>
                </c:pt>
                <c:pt idx="4">
                  <c:v>30.380573144461128</c:v>
                </c:pt>
                <c:pt idx="5">
                  <c:v>0.60714418743248777</c:v>
                </c:pt>
                <c:pt idx="6">
                  <c:v>31.35517317057257</c:v>
                </c:pt>
                <c:pt idx="7">
                  <c:v>10.931186576601585</c:v>
                </c:pt>
                <c:pt idx="8">
                  <c:v>9.71641116103984</c:v>
                </c:pt>
                <c:pt idx="9">
                  <c:v>11.202470700347755</c:v>
                </c:pt>
                <c:pt idx="10">
                  <c:v>46.555236482340526</c:v>
                </c:pt>
                <c:pt idx="11">
                  <c:v>16.657005261749756</c:v>
                </c:pt>
                <c:pt idx="12">
                  <c:v>11.243622762840598</c:v>
                </c:pt>
                <c:pt idx="13">
                  <c:v>2.5380308994876462</c:v>
                </c:pt>
                <c:pt idx="14">
                  <c:v>12.999909722849146</c:v>
                </c:pt>
                <c:pt idx="15">
                  <c:v>1.4990809017726976</c:v>
                </c:pt>
                <c:pt idx="16">
                  <c:v>6.3910582503403308</c:v>
                </c:pt>
                <c:pt idx="17">
                  <c:v>8.7623220153340634E-2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19.555572436090689</c:v>
                </c:pt>
                <c:pt idx="1">
                  <c:v>38.856768424298487</c:v>
                </c:pt>
                <c:pt idx="2">
                  <c:v>28.36570746387445</c:v>
                </c:pt>
                <c:pt idx="3">
                  <c:v>45.569936847370727</c:v>
                </c:pt>
                <c:pt idx="4">
                  <c:v>36.305677045934246</c:v>
                </c:pt>
                <c:pt idx="5">
                  <c:v>33.385480686855139</c:v>
                </c:pt>
                <c:pt idx="6">
                  <c:v>19.490364254319626</c:v>
                </c:pt>
                <c:pt idx="7">
                  <c:v>17.745699803625222</c:v>
                </c:pt>
                <c:pt idx="8">
                  <c:v>43.844847042911091</c:v>
                </c:pt>
                <c:pt idx="9">
                  <c:v>48.543374461779486</c:v>
                </c:pt>
                <c:pt idx="10">
                  <c:v>15.757308003828879</c:v>
                </c:pt>
                <c:pt idx="11">
                  <c:v>19.681396593239988</c:v>
                </c:pt>
                <c:pt idx="12">
                  <c:v>18.843402942961664</c:v>
                </c:pt>
                <c:pt idx="13">
                  <c:v>47.822990643112895</c:v>
                </c:pt>
                <c:pt idx="14">
                  <c:v>44.100388191748671</c:v>
                </c:pt>
                <c:pt idx="15">
                  <c:v>36.759703353123875</c:v>
                </c:pt>
                <c:pt idx="16">
                  <c:v>8.8199469800100303</c:v>
                </c:pt>
                <c:pt idx="17">
                  <c:v>38.225629791894853</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2.6112077785505898E-3</c:v>
                </c:pt>
                <c:pt idx="1">
                  <c:v>0</c:v>
                </c:pt>
                <c:pt idx="2">
                  <c:v>4.9742582137438755E-2</c:v>
                </c:pt>
                <c:pt idx="3">
                  <c:v>0</c:v>
                </c:pt>
                <c:pt idx="4">
                  <c:v>0</c:v>
                </c:pt>
                <c:pt idx="5">
                  <c:v>0</c:v>
                </c:pt>
                <c:pt idx="6">
                  <c:v>1.3476401468643047</c:v>
                </c:pt>
                <c:pt idx="7">
                  <c:v>2.2619084338340378E-2</c:v>
                </c:pt>
                <c:pt idx="8">
                  <c:v>3.9924876049555733E-2</c:v>
                </c:pt>
                <c:pt idx="9">
                  <c:v>0.26243707247953141</c:v>
                </c:pt>
                <c:pt idx="10">
                  <c:v>0</c:v>
                </c:pt>
                <c:pt idx="11">
                  <c:v>0.14826540622491752</c:v>
                </c:pt>
                <c:pt idx="12">
                  <c:v>3.4039272297773912E-2</c:v>
                </c:pt>
                <c:pt idx="13">
                  <c:v>5.9346007002828828E-3</c:v>
                </c:pt>
                <c:pt idx="14">
                  <c:v>0.16249887153561435</c:v>
                </c:pt>
                <c:pt idx="15">
                  <c:v>7.3422214709797373</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73.459372485921165</c:v>
                </c:pt>
                <c:pt idx="1">
                  <c:v>47.305863708399364</c:v>
                </c:pt>
                <c:pt idx="2">
                  <c:v>57.116629626050823</c:v>
                </c:pt>
                <c:pt idx="3">
                  <c:v>54.285981658244431</c:v>
                </c:pt>
                <c:pt idx="4">
                  <c:v>37.159150498164657</c:v>
                </c:pt>
                <c:pt idx="5">
                  <c:v>72.548566142460686</c:v>
                </c:pt>
                <c:pt idx="6">
                  <c:v>43.741010237752768</c:v>
                </c:pt>
                <c:pt idx="7">
                  <c:v>62.059116572567255</c:v>
                </c:pt>
                <c:pt idx="8">
                  <c:v>52.520562968378727</c:v>
                </c:pt>
                <c:pt idx="9">
                  <c:v>38.642625886891231</c:v>
                </c:pt>
                <c:pt idx="10">
                  <c:v>40.08704787633198</c:v>
                </c:pt>
                <c:pt idx="11">
                  <c:v>63.341159353195991</c:v>
                </c:pt>
                <c:pt idx="12">
                  <c:v>64.907537177372348</c:v>
                </c:pt>
                <c:pt idx="13">
                  <c:v>48.52391629297459</c:v>
                </c:pt>
                <c:pt idx="14">
                  <c:v>46.861447158183061</c:v>
                </c:pt>
                <c:pt idx="15">
                  <c:v>57.841696409825737</c:v>
                </c:pt>
                <c:pt idx="16">
                  <c:v>73.543432203389827</c:v>
                </c:pt>
                <c:pt idx="17">
                  <c:v>55.813953488372093</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2.4930723160811654</c:v>
                </c:pt>
                <c:pt idx="1">
                  <c:v>22.662440570522978</c:v>
                </c:pt>
                <c:pt idx="2">
                  <c:v>15.962894965697169</c:v>
                </c:pt>
                <c:pt idx="3">
                  <c:v>3.6870671907168258</c:v>
                </c:pt>
                <c:pt idx="4">
                  <c:v>26.094651284740429</c:v>
                </c:pt>
                <c:pt idx="5">
                  <c:v>0.97132284921369105</c:v>
                </c:pt>
                <c:pt idx="6">
                  <c:v>35.732718504103559</c:v>
                </c:pt>
                <c:pt idx="7">
                  <c:v>12.344735968116904</c:v>
                </c:pt>
                <c:pt idx="8">
                  <c:v>10.901114969840979</c:v>
                </c:pt>
                <c:pt idx="9">
                  <c:v>12.772955844871531</c:v>
                </c:pt>
                <c:pt idx="10">
                  <c:v>45.122317274500979</c:v>
                </c:pt>
                <c:pt idx="11">
                  <c:v>19.314837472305811</c:v>
                </c:pt>
                <c:pt idx="12">
                  <c:v>16.172001934835723</c:v>
                </c:pt>
                <c:pt idx="13">
                  <c:v>4.4157947184853015</c:v>
                </c:pt>
                <c:pt idx="14">
                  <c:v>17.84980598036978</c:v>
                </c:pt>
                <c:pt idx="15">
                  <c:v>2.947722023934495</c:v>
                </c:pt>
                <c:pt idx="16">
                  <c:v>12.923728813559322</c:v>
                </c:pt>
                <c:pt idx="17">
                  <c:v>0.13289036544850499</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24.040404040404042</c:v>
                </c:pt>
                <c:pt idx="1">
                  <c:v>30.031695721077654</c:v>
                </c:pt>
                <c:pt idx="2">
                  <c:v>26.833510484104746</c:v>
                </c:pt>
                <c:pt idx="3">
                  <c:v>42.026951151038745</c:v>
                </c:pt>
                <c:pt idx="4">
                  <c:v>36.746198217094914</c:v>
                </c:pt>
                <c:pt idx="5">
                  <c:v>26.480111008325625</c:v>
                </c:pt>
                <c:pt idx="6">
                  <c:v>19.293087401641426</c:v>
                </c:pt>
                <c:pt idx="7">
                  <c:v>25.552972434407174</c:v>
                </c:pt>
                <c:pt idx="8">
                  <c:v>36.450374702979346</c:v>
                </c:pt>
                <c:pt idx="9">
                  <c:v>48.248605083694976</c:v>
                </c:pt>
                <c:pt idx="10">
                  <c:v>14.790634849167041</c:v>
                </c:pt>
                <c:pt idx="11">
                  <c:v>17.056314275321583</c:v>
                </c:pt>
                <c:pt idx="12">
                  <c:v>18.837362173961576</c:v>
                </c:pt>
                <c:pt idx="13">
                  <c:v>47.04783258594918</c:v>
                </c:pt>
                <c:pt idx="14">
                  <c:v>35.060488472951384</c:v>
                </c:pt>
                <c:pt idx="15">
                  <c:v>30.296031912660087</c:v>
                </c:pt>
                <c:pt idx="16">
                  <c:v>13.532838983050848</c:v>
                </c:pt>
                <c:pt idx="17">
                  <c:v>44.053156146179404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7.1511575936354698E-3</c:v>
                </c:pt>
                <c:pt idx="1">
                  <c:v>0</c:v>
                </c:pt>
                <c:pt idx="2">
                  <c:v>8.6964924147260605E-2</c:v>
                </c:pt>
                <c:pt idx="3">
                  <c:v>0</c:v>
                </c:pt>
                <c:pt idx="4">
                  <c:v>0</c:v>
                </c:pt>
                <c:pt idx="5">
                  <c:v>0</c:v>
                </c:pt>
                <c:pt idx="6">
                  <c:v>1.2331838565022422</c:v>
                </c:pt>
                <c:pt idx="7">
                  <c:v>4.3175024908668216E-2</c:v>
                </c:pt>
                <c:pt idx="8">
                  <c:v>0.12794735880095046</c:v>
                </c:pt>
                <c:pt idx="9">
                  <c:v>0.33581318454226078</c:v>
                </c:pt>
                <c:pt idx="10">
                  <c:v>0</c:v>
                </c:pt>
                <c:pt idx="11">
                  <c:v>0.28768889917661455</c:v>
                </c:pt>
                <c:pt idx="12">
                  <c:v>8.3098713830354595E-2</c:v>
                </c:pt>
                <c:pt idx="13">
                  <c:v>1.2456402590931739E-2</c:v>
                </c:pt>
                <c:pt idx="14">
                  <c:v>0.22825838849577723</c:v>
                </c:pt>
                <c:pt idx="15">
                  <c:v>8.9145496535796767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79.046099510502515</c:v>
                </c:pt>
                <c:pt idx="1">
                  <c:v>40.193496371943027</c:v>
                </c:pt>
                <c:pt idx="2">
                  <c:v>59.113995485327315</c:v>
                </c:pt>
                <c:pt idx="3">
                  <c:v>50.360162856248046</c:v>
                </c:pt>
                <c:pt idx="4">
                  <c:v>33.722582638245292</c:v>
                </c:pt>
                <c:pt idx="5">
                  <c:v>69.897405955459178</c:v>
                </c:pt>
                <c:pt idx="6">
                  <c:v>46.659505907626212</c:v>
                </c:pt>
                <c:pt idx="7">
                  <c:v>65.478778712543715</c:v>
                </c:pt>
                <c:pt idx="8">
                  <c:v>48.547857969895794</c:v>
                </c:pt>
                <c:pt idx="9">
                  <c:v>40.995862766226338</c:v>
                </c:pt>
                <c:pt idx="10">
                  <c:v>36.533957845433257</c:v>
                </c:pt>
                <c:pt idx="11">
                  <c:v>64.481064807479001</c:v>
                </c:pt>
                <c:pt idx="12">
                  <c:v>69.849208316716428</c:v>
                </c:pt>
                <c:pt idx="13">
                  <c:v>51.30800449855753</c:v>
                </c:pt>
                <c:pt idx="14">
                  <c:v>43.833109674271071</c:v>
                </c:pt>
                <c:pt idx="15">
                  <c:v>53.921362804786611</c:v>
                </c:pt>
                <c:pt idx="16">
                  <c:v>82.042427232363096</c:v>
                </c:pt>
                <c:pt idx="17">
                  <c:v>60.071727435744172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1.0631596340128466</c:v>
                </c:pt>
                <c:pt idx="1">
                  <c:v>19.768879333512498</c:v>
                </c:pt>
                <c:pt idx="2">
                  <c:v>11.505361173814899</c:v>
                </c:pt>
                <c:pt idx="3">
                  <c:v>2.2925148762918885</c:v>
                </c:pt>
                <c:pt idx="4">
                  <c:v>27.46987951807229</c:v>
                </c:pt>
                <c:pt idx="5">
                  <c:v>0.65893735924597552</c:v>
                </c:pt>
                <c:pt idx="6">
                  <c:v>30.295381310418904</c:v>
                </c:pt>
                <c:pt idx="7">
                  <c:v>12.320005041434287</c:v>
                </c:pt>
                <c:pt idx="8">
                  <c:v>10.529718255499807</c:v>
                </c:pt>
                <c:pt idx="9">
                  <c:v>11.029519362520121</c:v>
                </c:pt>
                <c:pt idx="10">
                  <c:v>45.103922716627636</c:v>
                </c:pt>
                <c:pt idx="11">
                  <c:v>15.14815401679607</c:v>
                </c:pt>
                <c:pt idx="12">
                  <c:v>10.166312771484312</c:v>
                </c:pt>
                <c:pt idx="13">
                  <c:v>1.9999022052711359</c:v>
                </c:pt>
                <c:pt idx="14">
                  <c:v>17.006221788459193</c:v>
                </c:pt>
                <c:pt idx="15">
                  <c:v>2.0334103110098072</c:v>
                </c:pt>
                <c:pt idx="16">
                  <c:v>6.2160828811050814</c:v>
                </c:pt>
                <c:pt idx="17">
                  <c:v>5.9772863120143453E-2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19.889191812793026</c:v>
                </c:pt>
                <c:pt idx="1">
                  <c:v>40.037624294544479</c:v>
                </c:pt>
                <c:pt idx="2">
                  <c:v>29.359480812641085</c:v>
                </c:pt>
                <c:pt idx="3">
                  <c:v>47.347322267460072</c:v>
                </c:pt>
                <c:pt idx="4">
                  <c:v>38.807537843682425</c:v>
                </c:pt>
                <c:pt idx="5">
                  <c:v>29.443656685294854</c:v>
                </c:pt>
                <c:pt idx="6">
                  <c:v>21.693519513068384</c:v>
                </c:pt>
                <c:pt idx="7">
                  <c:v>22.185461763871821</c:v>
                </c:pt>
                <c:pt idx="8">
                  <c:v>40.902161327672715</c:v>
                </c:pt>
                <c:pt idx="9">
                  <c:v>47.66465791329103</c:v>
                </c:pt>
                <c:pt idx="10">
                  <c:v>18.362119437939111</c:v>
                </c:pt>
                <c:pt idx="11">
                  <c:v>20.237680240849311</c:v>
                </c:pt>
                <c:pt idx="12">
                  <c:v>19.967233258242885</c:v>
                </c:pt>
                <c:pt idx="13">
                  <c:v>46.692093296171336</c:v>
                </c:pt>
                <c:pt idx="14">
                  <c:v>38.965475173844091</c:v>
                </c:pt>
                <c:pt idx="15">
                  <c:v>36.775335152805688</c:v>
                </c:pt>
                <c:pt idx="16">
                  <c:v>11.74148988653182</c:v>
                </c:pt>
                <c:pt idx="17">
                  <c:v>39.868499701135683</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1.5490426916165809E-3</c:v>
                </c:pt>
                <c:pt idx="1">
                  <c:v>0</c:v>
                </c:pt>
                <c:pt idx="2">
                  <c:v>2.116252821670429E-2</c:v>
                </c:pt>
                <c:pt idx="3">
                  <c:v>0</c:v>
                </c:pt>
                <c:pt idx="4">
                  <c:v>0</c:v>
                </c:pt>
                <c:pt idx="5">
                  <c:v>0</c:v>
                </c:pt>
                <c:pt idx="6">
                  <c:v>1.351593268886502</c:v>
                </c:pt>
                <c:pt idx="7">
                  <c:v>1.5754482150171722E-2</c:v>
                </c:pt>
                <c:pt idx="8">
                  <c:v>2.0262446931686606E-2</c:v>
                </c:pt>
                <c:pt idx="9">
                  <c:v>0.30995995796251213</c:v>
                </c:pt>
                <c:pt idx="10">
                  <c:v>0</c:v>
                </c:pt>
                <c:pt idx="11">
                  <c:v>0.133100934875614</c:v>
                </c:pt>
                <c:pt idx="12">
                  <c:v>1.7245653556377118E-2</c:v>
                </c:pt>
                <c:pt idx="13">
                  <c:v>0</c:v>
                </c:pt>
                <c:pt idx="14">
                  <c:v>0.19519336342564353</c:v>
                </c:pt>
                <c:pt idx="15">
                  <c:v>7.2698917313978946</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85.258764463416952</c:v>
                </c:pt>
                <c:pt idx="1">
                  <c:v>48.007056618336179</c:v>
                </c:pt>
                <c:pt idx="2">
                  <c:v>63.340135186838417</c:v>
                </c:pt>
                <c:pt idx="3">
                  <c:v>53.783758439609905</c:v>
                </c:pt>
                <c:pt idx="4">
                  <c:v>28.816478368696611</c:v>
                </c:pt>
                <c:pt idx="5">
                  <c:v>49.388083735909824</c:v>
                </c:pt>
                <c:pt idx="6">
                  <c:v>51.722557482239708</c:v>
                </c:pt>
                <c:pt idx="7">
                  <c:v>84.374294104359606</c:v>
                </c:pt>
                <c:pt idx="8">
                  <c:v>39.997244894445018</c:v>
                </c:pt>
                <c:pt idx="9">
                  <c:v>40.034231284417324</c:v>
                </c:pt>
                <c:pt idx="10">
                  <c:v>36.50839816767251</c:v>
                </c:pt>
                <c:pt idx="11">
                  <c:v>62.605704457503222</c:v>
                </c:pt>
                <c:pt idx="12">
                  <c:v>75.609098137210353</c:v>
                </c:pt>
                <c:pt idx="13">
                  <c:v>48.461976644830536</c:v>
                </c:pt>
                <c:pt idx="14">
                  <c:v>39.912280701754383</c:v>
                </c:pt>
                <c:pt idx="15">
                  <c:v>52.637333333333331</c:v>
                </c:pt>
                <c:pt idx="16">
                  <c:v>99.219512195121951</c:v>
                </c:pt>
                <c:pt idx="17">
                  <c:v>70.007209805335251</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7.9500185788477659E-2</c:v>
                </c:pt>
                <c:pt idx="1">
                  <c:v>6.9794365731297203</c:v>
                </c:pt>
                <c:pt idx="2">
                  <c:v>8.1303405177910975</c:v>
                </c:pt>
                <c:pt idx="3">
                  <c:v>0.20161290322580644</c:v>
                </c:pt>
                <c:pt idx="4">
                  <c:v>38.130338936346099</c:v>
                </c:pt>
                <c:pt idx="5">
                  <c:v>0</c:v>
                </c:pt>
                <c:pt idx="6">
                  <c:v>29.09785348712856</c:v>
                </c:pt>
                <c:pt idx="7">
                  <c:v>8.4848655974700709</c:v>
                </c:pt>
                <c:pt idx="8">
                  <c:v>8.0047295978693853</c:v>
                </c:pt>
                <c:pt idx="9">
                  <c:v>10.038696234558714</c:v>
                </c:pt>
                <c:pt idx="10">
                  <c:v>49.385588598851157</c:v>
                </c:pt>
                <c:pt idx="11">
                  <c:v>15.483015622760499</c:v>
                </c:pt>
                <c:pt idx="12">
                  <c:v>7.020956383462063</c:v>
                </c:pt>
                <c:pt idx="13">
                  <c:v>1.1748789518655653</c:v>
                </c:pt>
                <c:pt idx="14">
                  <c:v>7.3517126148705092</c:v>
                </c:pt>
                <c:pt idx="15">
                  <c:v>0.104</c:v>
                </c:pt>
                <c:pt idx="16">
                  <c:v>0.63414634146341464</c:v>
                </c:pt>
                <c:pt idx="17">
                  <c:v>7.2098053352559477E-2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14.66173535079457</c:v>
                </c:pt>
                <c:pt idx="1">
                  <c:v>45.013506808534096</c:v>
                </c:pt>
                <c:pt idx="2">
                  <c:v>28.478510394082388</c:v>
                </c:pt>
                <c:pt idx="3">
                  <c:v>46.014628657164295</c:v>
                </c:pt>
                <c:pt idx="4">
                  <c:v>33.053182694957286</c:v>
                </c:pt>
                <c:pt idx="5">
                  <c:v>50.611916264090176</c:v>
                </c:pt>
                <c:pt idx="6">
                  <c:v>17.752654495454891</c:v>
                </c:pt>
                <c:pt idx="7">
                  <c:v>7.129545967924102</c:v>
                </c:pt>
                <c:pt idx="8">
                  <c:v>51.989989783150236</c:v>
                </c:pt>
                <c:pt idx="9">
                  <c:v>49.781217443071888</c:v>
                </c:pt>
                <c:pt idx="10">
                  <c:v>14.106013233476332</c:v>
                </c:pt>
                <c:pt idx="11">
                  <c:v>21.89694711193923</c:v>
                </c:pt>
                <c:pt idx="12">
                  <c:v>17.36994547932758</c:v>
                </c:pt>
                <c:pt idx="13">
                  <c:v>50.356023924807744</c:v>
                </c:pt>
                <c:pt idx="14">
                  <c:v>52.631578947368418</c:v>
                </c:pt>
                <c:pt idx="15">
                  <c:v>40.850666666666669</c:v>
                </c:pt>
                <c:pt idx="16">
                  <c:v>0.14634146341463414</c:v>
                </c:pt>
                <c:pt idx="17">
                  <c:v>29.920692141312184</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5.1013901288101009E-2</c:v>
                </c:pt>
                <c:pt idx="3">
                  <c:v>0</c:v>
                </c:pt>
                <c:pt idx="4">
                  <c:v>0</c:v>
                </c:pt>
                <c:pt idx="5">
                  <c:v>0</c:v>
                </c:pt>
                <c:pt idx="6">
                  <c:v>1.426934535176839</c:v>
                </c:pt>
                <c:pt idx="7">
                  <c:v>1.12943302462164E-2</c:v>
                </c:pt>
                <c:pt idx="8">
                  <c:v>8.0357245353629269E-3</c:v>
                </c:pt>
                <c:pt idx="9">
                  <c:v>0.14585503795207619</c:v>
                </c:pt>
                <c:pt idx="10">
                  <c:v>0</c:v>
                </c:pt>
                <c:pt idx="11">
                  <c:v>1.4332807797047441E-2</c:v>
                </c:pt>
                <c:pt idx="12">
                  <c:v>0</c:v>
                </c:pt>
                <c:pt idx="13">
                  <c:v>7.1204784961549413E-3</c:v>
                </c:pt>
                <c:pt idx="14">
                  <c:v>0.10442773600668337</c:v>
                </c:pt>
                <c:pt idx="15">
                  <c:v>6.4080000000000004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Madrid, Comunidad de</c:v>
                </c:pt>
                <c:pt idx="6">
                  <c:v>Extremadura</c:v>
                </c:pt>
                <c:pt idx="7">
                  <c:v>TOTAL</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Ceuta y Melilla</c:v>
                </c:pt>
                <c:pt idx="18">
                  <c:v>Galicia</c:v>
                </c:pt>
              </c:strCache>
            </c:strRef>
          </c:cat>
          <c:val>
            <c:numRef>
              <c:f>'42pbpcasaadpot'!$Q$11:$Q$29</c:f>
              <c:numCache>
                <c:formatCode>#,##0.00</c:formatCode>
                <c:ptCount val="19"/>
                <c:pt idx="0">
                  <c:v>29.12087912087912</c:v>
                </c:pt>
                <c:pt idx="1">
                  <c:v>27.144521371811749</c:v>
                </c:pt>
                <c:pt idx="2">
                  <c:v>24.956283304878681</c:v>
                </c:pt>
                <c:pt idx="3">
                  <c:v>23.901134839912352</c:v>
                </c:pt>
                <c:pt idx="4">
                  <c:v>22.291232074750063</c:v>
                </c:pt>
                <c:pt idx="5">
                  <c:v>22.125446596903593</c:v>
                </c:pt>
                <c:pt idx="6">
                  <c:v>22.123943732604499</c:v>
                </c:pt>
                <c:pt idx="7">
                  <c:v>21.767410107635566</c:v>
                </c:pt>
                <c:pt idx="8">
                  <c:v>20.747728932829908</c:v>
                </c:pt>
                <c:pt idx="9">
                  <c:v>20.34078571270302</c:v>
                </c:pt>
                <c:pt idx="10">
                  <c:v>20.10421370344844</c:v>
                </c:pt>
                <c:pt idx="11">
                  <c:v>20.09899564597886</c:v>
                </c:pt>
                <c:pt idx="12">
                  <c:v>19.546395747308768</c:v>
                </c:pt>
                <c:pt idx="13">
                  <c:v>18.857482602728968</c:v>
                </c:pt>
                <c:pt idx="14">
                  <c:v>17.221453078914102</c:v>
                </c:pt>
                <c:pt idx="15">
                  <c:v>16.485461748478933</c:v>
                </c:pt>
                <c:pt idx="16">
                  <c:v>16.131099420161032</c:v>
                </c:pt>
                <c:pt idx="17">
                  <c:v>15.297234195402298</c:v>
                </c:pt>
                <c:pt idx="18">
                  <c:v>15.176559751873103</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Castilla y León</c:v>
                </c:pt>
                <c:pt idx="2">
                  <c:v>Extremadura</c:v>
                </c:pt>
                <c:pt idx="3">
                  <c:v>Balears, Illes</c:v>
                </c:pt>
                <c:pt idx="4">
                  <c:v>País Vasco</c:v>
                </c:pt>
                <c:pt idx="5">
                  <c:v>Cataluña</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39.871570233844466</c:v>
                </c:pt>
                <c:pt idx="1">
                  <c:v>37.188276487887386</c:v>
                </c:pt>
                <c:pt idx="2">
                  <c:v>36.907299215165118</c:v>
                </c:pt>
                <c:pt idx="3">
                  <c:v>35.63462733427086</c:v>
                </c:pt>
                <c:pt idx="4">
                  <c:v>33.941345628252968</c:v>
                </c:pt>
                <c:pt idx="5">
                  <c:v>32.993957229449535</c:v>
                </c:pt>
                <c:pt idx="6">
                  <c:v>32.654215600048289</c:v>
                </c:pt>
                <c:pt idx="7">
                  <c:v>32.418958144069485</c:v>
                </c:pt>
                <c:pt idx="8">
                  <c:v>31.781153245702455</c:v>
                </c:pt>
                <c:pt idx="9">
                  <c:v>31.336788227962096</c:v>
                </c:pt>
                <c:pt idx="10">
                  <c:v>31.1583086340686</c:v>
                </c:pt>
                <c:pt idx="11">
                  <c:v>29.52000866127328</c:v>
                </c:pt>
                <c:pt idx="12">
                  <c:v>27.843334945113732</c:v>
                </c:pt>
                <c:pt idx="13">
                  <c:v>26.770642868386958</c:v>
                </c:pt>
                <c:pt idx="14">
                  <c:v>25.568527055163528</c:v>
                </c:pt>
                <c:pt idx="15">
                  <c:v>24.222488656447997</c:v>
                </c:pt>
                <c:pt idx="16">
                  <c:v>23.953129075623508</c:v>
                </c:pt>
                <c:pt idx="17">
                  <c:v>23.513829022988507</c:v>
                </c:pt>
                <c:pt idx="18">
                  <c:v>17.283002236602012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Asturias, Principado de</c:v>
                </c:pt>
                <c:pt idx="5">
                  <c:v>País Vasco</c:v>
                </c:pt>
                <c:pt idx="6">
                  <c:v>Aragón</c:v>
                </c:pt>
                <c:pt idx="7">
                  <c:v>TOTAL</c:v>
                </c:pt>
                <c:pt idx="8">
                  <c:v>Cantabria</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5.1667762492413516</c:v>
                </c:pt>
                <c:pt idx="1">
                  <c:v>3.5238890230883717</c:v>
                </c:pt>
                <c:pt idx="2">
                  <c:v>3.3716905286907219</c:v>
                </c:pt>
                <c:pt idx="3">
                  <c:v>3.34601849112987</c:v>
                </c:pt>
                <c:pt idx="4">
                  <c:v>3.1068413414738534</c:v>
                </c:pt>
                <c:pt idx="5">
                  <c:v>3.0647041401628674</c:v>
                </c:pt>
                <c:pt idx="6">
                  <c:v>3.0410573657087494</c:v>
                </c:pt>
                <c:pt idx="7">
                  <c:v>2.9738883826620177</c:v>
                </c:pt>
                <c:pt idx="8">
                  <c:v>2.9323439277624606</c:v>
                </c:pt>
                <c:pt idx="9">
                  <c:v>2.8697185300038761</c:v>
                </c:pt>
                <c:pt idx="10">
                  <c:v>2.869575264021913</c:v>
                </c:pt>
                <c:pt idx="11">
                  <c:v>2.7389699323239411</c:v>
                </c:pt>
                <c:pt idx="12">
                  <c:v>2.6427692022471763</c:v>
                </c:pt>
                <c:pt idx="13">
                  <c:v>2.6338688918596054</c:v>
                </c:pt>
                <c:pt idx="14">
                  <c:v>2.5886060525798094</c:v>
                </c:pt>
                <c:pt idx="15">
                  <c:v>2.48440712219938</c:v>
                </c:pt>
                <c:pt idx="16">
                  <c:v>2.4305958136894552</c:v>
                </c:pt>
                <c:pt idx="17">
                  <c:v>2.0245176395086966</c:v>
                </c:pt>
                <c:pt idx="18">
                  <c:v>1.8688056808533402</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TOTAL</c:v>
                </c:pt>
                <c:pt idx="9">
                  <c:v>Castilla - La Mancha</c:v>
                </c:pt>
                <c:pt idx="10">
                  <c:v>Cantabria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1.4462973975444136</c:v>
                </c:pt>
                <c:pt idx="1">
                  <c:v>1.2676825199991912</c:v>
                </c:pt>
                <c:pt idx="2">
                  <c:v>1.2320027006256382</c:v>
                </c:pt>
                <c:pt idx="3">
                  <c:v>1.1697699447254131</c:v>
                </c:pt>
                <c:pt idx="4">
                  <c:v>1.0457060115717232</c:v>
                </c:pt>
                <c:pt idx="5">
                  <c:v>1.036404448258758</c:v>
                </c:pt>
                <c:pt idx="6">
                  <c:v>1.0354863834497083</c:v>
                </c:pt>
                <c:pt idx="7">
                  <c:v>1.0203124806490935</c:v>
                </c:pt>
                <c:pt idx="8">
                  <c:v>1.0026763054720169</c:v>
                </c:pt>
                <c:pt idx="9">
                  <c:v>0.99455851988845601</c:v>
                </c:pt>
                <c:pt idx="10">
                  <c:v>0.98992532259174792</c:v>
                </c:pt>
                <c:pt idx="11">
                  <c:v>0.95983916645791179</c:v>
                </c:pt>
                <c:pt idx="12">
                  <c:v>0.89094066268698391</c:v>
                </c:pt>
                <c:pt idx="13">
                  <c:v>0.86802729566402836</c:v>
                </c:pt>
                <c:pt idx="14">
                  <c:v>0.85024973581014385</c:v>
                </c:pt>
                <c:pt idx="15">
                  <c:v>0.80396291396880726</c:v>
                </c:pt>
                <c:pt idx="16">
                  <c:v>0.79207699512583629</c:v>
                </c:pt>
                <c:pt idx="17">
                  <c:v>0.63210456637475665</c:v>
                </c:pt>
                <c:pt idx="18">
                  <c:v>0.62698921690082499</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TOTAL</c:v>
                </c:pt>
                <c:pt idx="7">
                  <c:v>Comunitat Valenciana</c:v>
                </c:pt>
                <c:pt idx="8">
                  <c:v>Cataluña</c:v>
                </c:pt>
                <c:pt idx="9">
                  <c:v>Cantabria</c:v>
                </c:pt>
                <c:pt idx="10">
                  <c:v>Aragón</c:v>
                </c:pt>
                <c:pt idx="11">
                  <c:v>Madrid, Comunidad de</c:v>
                </c:pt>
                <c:pt idx="12">
                  <c:v>Ceuta y Melilla</c:v>
                </c:pt>
                <c:pt idx="13">
                  <c:v>Rioja, La</c:v>
                </c:pt>
                <c:pt idx="14">
                  <c:v>País Vasco</c:v>
                </c:pt>
                <c:pt idx="15">
                  <c:v>Asturias, Principado de</c:v>
                </c:pt>
                <c:pt idx="16">
                  <c:v>Canarias</c:v>
                </c:pt>
                <c:pt idx="17">
                  <c:v>Navarra, Comunidad Foral de</c:v>
                </c:pt>
                <c:pt idx="18">
                  <c:v>Galicia</c:v>
                </c:pt>
              </c:strCache>
            </c:strRef>
          </c:cat>
          <c:val>
            <c:numRef>
              <c:f>'44bpbpcasaad'!$AR$11:$AR$29</c:f>
              <c:numCache>
                <c:formatCode>0.00</c:formatCode>
                <c:ptCount val="19"/>
                <c:pt idx="0">
                  <c:v>5.384308205477546</c:v>
                </c:pt>
                <c:pt idx="1">
                  <c:v>5.2240804666111176</c:v>
                </c:pt>
                <c:pt idx="2">
                  <c:v>4.8116399986327334</c:v>
                </c:pt>
                <c:pt idx="3">
                  <c:v>4.4801506892319987</c:v>
                </c:pt>
                <c:pt idx="4">
                  <c:v>4.4788926157839128</c:v>
                </c:pt>
                <c:pt idx="5">
                  <c:v>4.3545776793495001</c:v>
                </c:pt>
                <c:pt idx="6">
                  <c:v>4.0997186949270903</c:v>
                </c:pt>
                <c:pt idx="7">
                  <c:v>4.0306788735366625</c:v>
                </c:pt>
                <c:pt idx="8">
                  <c:v>3.8455999534583407</c:v>
                </c:pt>
                <c:pt idx="9">
                  <c:v>3.8027584886799874</c:v>
                </c:pt>
                <c:pt idx="10">
                  <c:v>3.720127984650007</c:v>
                </c:pt>
                <c:pt idx="11">
                  <c:v>3.6601292095585052</c:v>
                </c:pt>
                <c:pt idx="12">
                  <c:v>3.5023592742739416</c:v>
                </c:pt>
                <c:pt idx="13">
                  <c:v>3.4617854849068723</c:v>
                </c:pt>
                <c:pt idx="14">
                  <c:v>3.4608306673084002</c:v>
                </c:pt>
                <c:pt idx="15">
                  <c:v>3.3979961628650606</c:v>
                </c:pt>
                <c:pt idx="16">
                  <c:v>2.946816717011874</c:v>
                </c:pt>
                <c:pt idx="17">
                  <c:v>2.8881874208164229</c:v>
                </c:pt>
                <c:pt idx="18">
                  <c:v>2.8238341411572856</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Comunitat Valenciana</c:v>
                </c:pt>
                <c:pt idx="7">
                  <c:v>Madrid, Comunidad de</c:v>
                </c:pt>
                <c:pt idx="8">
                  <c:v>TOTAL</c:v>
                </c:pt>
                <c:pt idx="9">
                  <c:v>Aragón</c:v>
                </c:pt>
                <c:pt idx="10">
                  <c:v>Murcia, Región de</c:v>
                </c:pt>
                <c:pt idx="11">
                  <c:v>Navarra, Comunidad Foral de</c:v>
                </c:pt>
                <c:pt idx="12">
                  <c:v>País Vasco</c:v>
                </c:pt>
                <c:pt idx="13">
                  <c:v>Cataluña</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34.820176099939232</c:v>
                </c:pt>
                <c:pt idx="1">
                  <c:v>33.582455455536461</c:v>
                </c:pt>
                <c:pt idx="2">
                  <c:v>32.675783613699622</c:v>
                </c:pt>
                <c:pt idx="3">
                  <c:v>29.492080830147462</c:v>
                </c:pt>
                <c:pt idx="4">
                  <c:v>27.049365430649022</c:v>
                </c:pt>
                <c:pt idx="5">
                  <c:v>26.973630941135191</c:v>
                </c:pt>
                <c:pt idx="6">
                  <c:v>26.941289848440729</c:v>
                </c:pt>
                <c:pt idx="7">
                  <c:v>26.79475199446896</c:v>
                </c:pt>
                <c:pt idx="8">
                  <c:v>26.521644569019958</c:v>
                </c:pt>
                <c:pt idx="9">
                  <c:v>25.508131129283409</c:v>
                </c:pt>
                <c:pt idx="10">
                  <c:v>24.570096588688514</c:v>
                </c:pt>
                <c:pt idx="11">
                  <c:v>24.362312551231977</c:v>
                </c:pt>
                <c:pt idx="12">
                  <c:v>23.946844771416195</c:v>
                </c:pt>
                <c:pt idx="13">
                  <c:v>23.560246386275789</c:v>
                </c:pt>
                <c:pt idx="14">
                  <c:v>22.257970166715413</c:v>
                </c:pt>
                <c:pt idx="15">
                  <c:v>20.559785964190162</c:v>
                </c:pt>
                <c:pt idx="16">
                  <c:v>20.254412316935788</c:v>
                </c:pt>
                <c:pt idx="17">
                  <c:v>17.2259531268007</c:v>
                </c:pt>
                <c:pt idx="18">
                  <c:v>16.805227900639611</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'45ResolPIAAltaBaj'!$AD$11:$AD$44</c:f>
              <c:numCache>
                <c:formatCode>0</c:formatCode>
                <c:ptCount val="34"/>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'45ResolPIAAltaBaj'!$AE$11:$AE$44</c:f>
              <c:numCache>
                <c:formatCode>0</c:formatCode>
                <c:ptCount val="34"/>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3210</c:v>
                </c:pt>
                <c:pt idx="1">
                  <c:v>91527</c:v>
                </c:pt>
                <c:pt idx="2">
                  <c:v>51104</c:v>
                </c:pt>
                <c:pt idx="3">
                  <c:v>66096</c:v>
                </c:pt>
                <c:pt idx="4">
                  <c:v>67899</c:v>
                </c:pt>
                <c:pt idx="5">
                  <c:v>101145</c:v>
                </c:pt>
                <c:pt idx="6">
                  <c:v>271177</c:v>
                </c:pt>
                <c:pt idx="7">
                  <c:v>759708</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894509</c:v>
                </c:pt>
                <c:pt idx="1">
                  <c:v>517357</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480</c:v>
                </c:pt>
                <c:pt idx="1">
                  <c:v>9713</c:v>
                </c:pt>
                <c:pt idx="2">
                  <c:v>6054</c:v>
                </c:pt>
                <c:pt idx="3">
                  <c:v>8986</c:v>
                </c:pt>
                <c:pt idx="4">
                  <c:v>8308</c:v>
                </c:pt>
                <c:pt idx="5">
                  <c:v>11191</c:v>
                </c:pt>
                <c:pt idx="6">
                  <c:v>37780</c:v>
                </c:pt>
                <c:pt idx="7">
                  <c:v>179015</c:v>
                </c:pt>
              </c:numCache>
            </c:numRef>
          </c:val>
          <c:extLst>
            <c:ext xmlns:c15="http://schemas.microsoft.com/office/drawing/2012/chart" uri="{02D57815-91ED-43cb-92C2-25804820EDAC}">
              <c15:datalabelsRange>
                <c15:f>'46aperfpb_graf'!$V$12:$AC$12</c15:f>
                <c15:dlblRangeCache>
                  <c:ptCount val="8"/>
                  <c:pt idx="0">
                    <c:v>35%</c:v>
                  </c:pt>
                  <c:pt idx="1">
                    <c:v>35%</c:v>
                  </c:pt>
                  <c:pt idx="2">
                    <c:v>31%</c:v>
                  </c:pt>
                  <c:pt idx="3">
                    <c:v>32%</c:v>
                  </c:pt>
                  <c:pt idx="4">
                    <c:v>26%</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626</c:v>
                </c:pt>
                <c:pt idx="1">
                  <c:v>10876</c:v>
                </c:pt>
                <c:pt idx="2">
                  <c:v>7538</c:v>
                </c:pt>
                <c:pt idx="3">
                  <c:v>11131</c:v>
                </c:pt>
                <c:pt idx="4">
                  <c:v>12305</c:v>
                </c:pt>
                <c:pt idx="5">
                  <c:v>19471</c:v>
                </c:pt>
                <c:pt idx="6">
                  <c:v>62274</c:v>
                </c:pt>
                <c:pt idx="7">
                  <c:v>218369</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273</c:v>
                </c:pt>
                <c:pt idx="1">
                  <c:v>7522</c:v>
                </c:pt>
                <c:pt idx="2">
                  <c:v>6201</c:v>
                </c:pt>
                <c:pt idx="3">
                  <c:v>8366</c:v>
                </c:pt>
                <c:pt idx="4">
                  <c:v>10777</c:v>
                </c:pt>
                <c:pt idx="5">
                  <c:v>18880</c:v>
                </c:pt>
                <c:pt idx="6">
                  <c:v>67741</c:v>
                </c:pt>
                <c:pt idx="7">
                  <c:v>170632</c:v>
                </c:pt>
              </c:numCache>
            </c:numRef>
          </c:val>
          <c:extLst>
            <c:ext xmlns:c15="http://schemas.microsoft.com/office/drawing/2012/chart" uri="{02D57815-91ED-43cb-92C2-25804820EDAC}">
              <c15:datalabelsRange>
                <c15:f>'46aperfpb_graf'!$V$14:$AC$14</c15:f>
                <c15:dlblRangeCache>
                  <c:ptCount val="8"/>
                  <c:pt idx="0">
                    <c:v>20%</c:v>
                  </c:pt>
                  <c:pt idx="1">
                    <c:v>27%</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594</c:v>
                </c:pt>
                <c:pt idx="1">
                  <c:v>20198</c:v>
                </c:pt>
                <c:pt idx="2">
                  <c:v>9202</c:v>
                </c:pt>
                <c:pt idx="3">
                  <c:v>11046</c:v>
                </c:pt>
                <c:pt idx="4">
                  <c:v>9374</c:v>
                </c:pt>
                <c:pt idx="5">
                  <c:v>12202</c:v>
                </c:pt>
                <c:pt idx="6">
                  <c:v>27694</c:v>
                </c:pt>
                <c:pt idx="7">
                  <c:v>55392</c:v>
                </c:pt>
              </c:numCache>
            </c:numRef>
          </c:val>
          <c:extLst>
            <c:ext xmlns:c15="http://schemas.microsoft.com/office/drawing/2012/chart" uri="{02D57815-91ED-43cb-92C2-25804820EDAC}">
              <c15:datalabelsRange>
                <c15:f>'46aperfpb_graf'!$V$16:$AC$16</c15:f>
                <c15:dlblRangeCache>
                  <c:ptCount val="8"/>
                  <c:pt idx="0">
                    <c:v>32%</c:v>
                  </c:pt>
                  <c:pt idx="1">
                    <c:v>32%</c:v>
                  </c:pt>
                  <c:pt idx="2">
                    <c:v>29%</c:v>
                  </c:pt>
                  <c:pt idx="3">
                    <c:v>29%</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862</c:v>
                </c:pt>
                <c:pt idx="1">
                  <c:v>26239</c:v>
                </c:pt>
                <c:pt idx="2">
                  <c:v>11649</c:v>
                </c:pt>
                <c:pt idx="3">
                  <c:v>14681</c:v>
                </c:pt>
                <c:pt idx="4">
                  <c:v>14606</c:v>
                </c:pt>
                <c:pt idx="5">
                  <c:v>21018</c:v>
                </c:pt>
                <c:pt idx="6">
                  <c:v>40759</c:v>
                </c:pt>
                <c:pt idx="7">
                  <c:v>72400</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375</c:v>
                </c:pt>
                <c:pt idx="1">
                  <c:v>16979</c:v>
                </c:pt>
                <c:pt idx="2">
                  <c:v>10460</c:v>
                </c:pt>
                <c:pt idx="3">
                  <c:v>11886</c:v>
                </c:pt>
                <c:pt idx="4">
                  <c:v>12529</c:v>
                </c:pt>
                <c:pt idx="5">
                  <c:v>18383</c:v>
                </c:pt>
                <c:pt idx="6">
                  <c:v>34929</c:v>
                </c:pt>
                <c:pt idx="7">
                  <c:v>63900</c:v>
                </c:pt>
              </c:numCache>
            </c:numRef>
          </c:val>
          <c:extLst>
            <c:ext xmlns:c15="http://schemas.microsoft.com/office/drawing/2012/chart" uri="{02D57815-91ED-43cb-92C2-25804820EDAC}">
              <c15:datalabelsRange>
                <c15:f>'46aperfpb_graf'!$V$18:$AC$18</c15:f>
                <c15:dlblRangeCache>
                  <c:ptCount val="8"/>
                  <c:pt idx="0">
                    <c:v>20%</c:v>
                  </c:pt>
                  <c:pt idx="1">
                    <c:v>27%</c:v>
                  </c:pt>
                  <c:pt idx="2">
                    <c:v>33%</c:v>
                  </c:pt>
                  <c:pt idx="3">
                    <c:v>32%</c:v>
                  </c:pt>
                  <c:pt idx="4">
                    <c:v>34%</c:v>
                  </c:pt>
                  <c:pt idx="5">
                    <c:v>36%</c:v>
                  </c:pt>
                  <c:pt idx="6">
                    <c:v>34%</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0.34408554388326723</c:v>
                </c:pt>
                <c:pt idx="1">
                  <c:v>0.24317957005964086</c:v>
                </c:pt>
                <c:pt idx="2">
                  <c:v>0.20088427692081656</c:v>
                </c:pt>
                <c:pt idx="3">
                  <c:v>4.4408605640853048E-2</c:v>
                </c:pt>
                <c:pt idx="4">
                  <c:v>3.3051045807799606E-2</c:v>
                </c:pt>
                <c:pt idx="5">
                  <c:v>1.7432692619807053E-2</c:v>
                </c:pt>
                <c:pt idx="6">
                  <c:v>1.756082393561316E-2</c:v>
                </c:pt>
                <c:pt idx="7">
                  <c:v>1.4050025882525793E-2</c:v>
                </c:pt>
                <c:pt idx="8">
                  <c:v>8.5347415249676678E-2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Rioja, La</c:v>
                </c:pt>
                <c:pt idx="7">
                  <c:v>Cataluña</c:v>
                </c:pt>
                <c:pt idx="8">
                  <c:v>TOTAL</c:v>
                </c:pt>
                <c:pt idx="9">
                  <c:v>Murcia, Región de</c:v>
                </c:pt>
                <c:pt idx="10">
                  <c:v>Aragón</c:v>
                </c:pt>
                <c:pt idx="11">
                  <c:v>Cantabria</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6.5981354103445948</c:v>
                </c:pt>
                <c:pt idx="1">
                  <c:v>5.5818486579140973</c:v>
                </c:pt>
                <c:pt idx="2">
                  <c:v>5.174048784199071</c:v>
                </c:pt>
                <c:pt idx="3">
                  <c:v>4.9525498674323281</c:v>
                </c:pt>
                <c:pt idx="4">
                  <c:v>4.6652386914916697</c:v>
                </c:pt>
                <c:pt idx="5">
                  <c:v>4.6108561320938497</c:v>
                </c:pt>
                <c:pt idx="6">
                  <c:v>4.5737311342578124</c:v>
                </c:pt>
                <c:pt idx="7">
                  <c:v>4.529149472493879</c:v>
                </c:pt>
                <c:pt idx="8">
                  <c:v>4.3419773853501455</c:v>
                </c:pt>
                <c:pt idx="9">
                  <c:v>4.0969320011123598</c:v>
                </c:pt>
                <c:pt idx="10">
                  <c:v>4.0810817942947191</c:v>
                </c:pt>
                <c:pt idx="11">
                  <c:v>4.0785648152893224</c:v>
                </c:pt>
                <c:pt idx="12">
                  <c:v>4.0340198357502119</c:v>
                </c:pt>
                <c:pt idx="13">
                  <c:v>3.7040467969054758</c:v>
                </c:pt>
                <c:pt idx="14">
                  <c:v>3.5141361852210022</c:v>
                </c:pt>
                <c:pt idx="15">
                  <c:v>3.3289314985160749</c:v>
                </c:pt>
                <c:pt idx="16">
                  <c:v>3.1191274070197559</c:v>
                </c:pt>
                <c:pt idx="17">
                  <c:v>3.1119456642521408</c:v>
                </c:pt>
                <c:pt idx="18">
                  <c:v>2.898469532777916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0.28388738938808977</c:v>
                </c:pt>
                <c:pt idx="1">
                  <c:v>0.4692012026376029</c:v>
                </c:pt>
                <c:pt idx="2">
                  <c:v>0.17662543988520277</c:v>
                </c:pt>
                <c:pt idx="3">
                  <c:v>6.172230004441559E-2</c:v>
                </c:pt>
                <c:pt idx="4">
                  <c:v>8.5636680446889192E-3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0.26730990999597404</c:v>
                </c:pt>
                <c:pt idx="1">
                  <c:v>0.73269009000402596</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0.17939917242698941</c:v>
                </c:pt>
                <c:pt idx="1">
                  <c:v>0.30206669570688738</c:v>
                </c:pt>
                <c:pt idx="2">
                  <c:v>0.2578906182071124</c:v>
                </c:pt>
                <c:pt idx="3">
                  <c:v>0.29352287948839823</c:v>
                </c:pt>
                <c:pt idx="4">
                  <c:v>0.22131243420283073</c:v>
                </c:pt>
                <c:pt idx="5">
                  <c:v>0.27687615728134191</c:v>
                </c:pt>
                <c:pt idx="6">
                  <c:v>0.24347588052801264</c:v>
                </c:pt>
                <c:pt idx="7">
                  <c:v>0.22382115548003398</c:v>
                </c:pt>
                <c:pt idx="8">
                  <c:v>0.35113673722277017</c:v>
                </c:pt>
                <c:pt idx="9">
                  <c:v>0.25939149482297769</c:v>
                </c:pt>
                <c:pt idx="10">
                  <c:v>0.18271717632739998</c:v>
                </c:pt>
                <c:pt idx="11">
                  <c:v>0.15162858260238002</c:v>
                </c:pt>
                <c:pt idx="12">
                  <c:v>0.24957232861851714</c:v>
                </c:pt>
                <c:pt idx="13">
                  <c:v>0.28603728679095597</c:v>
                </c:pt>
                <c:pt idx="14">
                  <c:v>0.27956139484342585</c:v>
                </c:pt>
                <c:pt idx="15">
                  <c:v>0.33339765146920997</c:v>
                </c:pt>
                <c:pt idx="16">
                  <c:v>0.28977272727272729</c:v>
                </c:pt>
                <c:pt idx="17">
                  <c:v>0.1681087762669963</c:v>
                </c:pt>
                <c:pt idx="18">
                  <c:v>0.10973084886128365</c:v>
                </c:pt>
                <c:pt idx="19">
                  <c:v>0.26730990999597404</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0.82060082757301056</c:v>
                </c:pt>
                <c:pt idx="1">
                  <c:v>0.69793330429311262</c:v>
                </c:pt>
                <c:pt idx="2">
                  <c:v>0.74210938179288755</c:v>
                </c:pt>
                <c:pt idx="3">
                  <c:v>0.70647712051160183</c:v>
                </c:pt>
                <c:pt idx="4">
                  <c:v>0.77868756579716925</c:v>
                </c:pt>
                <c:pt idx="5">
                  <c:v>0.72312384271865815</c:v>
                </c:pt>
                <c:pt idx="6">
                  <c:v>0.75652411947198739</c:v>
                </c:pt>
                <c:pt idx="7">
                  <c:v>0.77617884451996599</c:v>
                </c:pt>
                <c:pt idx="8">
                  <c:v>0.64886326277722983</c:v>
                </c:pt>
                <c:pt idx="9">
                  <c:v>0.74060850517702237</c:v>
                </c:pt>
                <c:pt idx="10">
                  <c:v>0.81728282367260008</c:v>
                </c:pt>
                <c:pt idx="11">
                  <c:v>0.84837141739762001</c:v>
                </c:pt>
                <c:pt idx="12">
                  <c:v>0.75042767138148292</c:v>
                </c:pt>
                <c:pt idx="13">
                  <c:v>0.71396271320904403</c:v>
                </c:pt>
                <c:pt idx="14">
                  <c:v>0.7204386051565741</c:v>
                </c:pt>
                <c:pt idx="15">
                  <c:v>0.66660234853079003</c:v>
                </c:pt>
                <c:pt idx="16">
                  <c:v>0.71022727272727271</c:v>
                </c:pt>
                <c:pt idx="17">
                  <c:v>0.83189122373300373</c:v>
                </c:pt>
                <c:pt idx="18">
                  <c:v>0.89026915113871641</c:v>
                </c:pt>
                <c:pt idx="19">
                  <c:v>0.73269009000402596</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0.26730990999597404</c:v>
                </c:pt>
                <c:pt idx="1">
                  <c:v>0.26730990999597404</c:v>
                </c:pt>
                <c:pt idx="2">
                  <c:v>0.26730990999597404</c:v>
                </c:pt>
                <c:pt idx="3">
                  <c:v>0.26730990999597404</c:v>
                </c:pt>
                <c:pt idx="4">
                  <c:v>0.26730990999597404</c:v>
                </c:pt>
                <c:pt idx="5">
                  <c:v>0.26730990999597404</c:v>
                </c:pt>
                <c:pt idx="6">
                  <c:v>0.26730990999597404</c:v>
                </c:pt>
                <c:pt idx="7">
                  <c:v>0.26730990999597404</c:v>
                </c:pt>
                <c:pt idx="8">
                  <c:v>0.26730990999597404</c:v>
                </c:pt>
                <c:pt idx="9">
                  <c:v>0.26730990999597404</c:v>
                </c:pt>
                <c:pt idx="10">
                  <c:v>0.26730990999597404</c:v>
                </c:pt>
                <c:pt idx="11">
                  <c:v>0.26730990999597404</c:v>
                </c:pt>
                <c:pt idx="12">
                  <c:v>0.26730990999597404</c:v>
                </c:pt>
                <c:pt idx="13">
                  <c:v>0.26730990999597404</c:v>
                </c:pt>
                <c:pt idx="14">
                  <c:v>0.26730990999597404</c:v>
                </c:pt>
                <c:pt idx="15">
                  <c:v>0.26730990999597404</c:v>
                </c:pt>
                <c:pt idx="16">
                  <c:v>0.26730990999597404</c:v>
                </c:pt>
                <c:pt idx="17">
                  <c:v>0.26730990999597404</c:v>
                </c:pt>
                <c:pt idx="18">
                  <c:v>0.26730990999597404</c:v>
                </c:pt>
                <c:pt idx="19">
                  <c:v>0.26730990999597404</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3.2188308695806304E-3</c:v>
                </c:pt>
                <c:pt idx="1">
                  <c:v>0.39900031904711264</c:v>
                </c:pt>
                <c:pt idx="2">
                  <c:v>8.4341876706015811E-2</c:v>
                </c:pt>
                <c:pt idx="3">
                  <c:v>0.42845191251019177</c:v>
                </c:pt>
                <c:pt idx="4">
                  <c:v>7.7173951575738239E-2</c:v>
                </c:pt>
                <c:pt idx="5">
                  <c:v>6.1895139848984369E-3</c:v>
                </c:pt>
                <c:pt idx="6">
                  <c:v>6.0264454606685813E-4</c:v>
                </c:pt>
                <c:pt idx="7">
                  <c:v>3.7576659931227622E-4</c:v>
                </c:pt>
                <c:pt idx="8">
                  <c:v>2.5523769009890463E-4</c:v>
                </c:pt>
                <c:pt idx="9">
                  <c:v>3.899464709844376E-4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5.5914339232296124E-4</c:v>
                </c:pt>
                <c:pt idx="1">
                  <c:v>2.1415191925969416E-2</c:v>
                </c:pt>
                <c:pt idx="2">
                  <c:v>8.9882300315916014E-2</c:v>
                </c:pt>
                <c:pt idx="3">
                  <c:v>0.69258296290083587</c:v>
                </c:pt>
                <c:pt idx="4">
                  <c:v>0.17313875143280494</c:v>
                </c:pt>
                <c:pt idx="5">
                  <c:v>8.8624227683189345E-3</c:v>
                </c:pt>
                <c:pt idx="6">
                  <c:v>1.6774301769688837E-4</c:v>
                </c:pt>
                <c:pt idx="7">
                  <c:v>3.9978752551091731E-3</c:v>
                </c:pt>
                <c:pt idx="8">
                  <c:v>1.1182867846459225E-4</c:v>
                </c:pt>
                <c:pt idx="9">
                  <c:v>9.2817803125611557E-3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2.6804799981903931E-3</c:v>
                </c:pt>
                <c:pt idx="1">
                  <c:v>0.32257936822104344</c:v>
                </c:pt>
                <c:pt idx="2">
                  <c:v>8.5453023739778547E-2</c:v>
                </c:pt>
                <c:pt idx="3">
                  <c:v>0.48183041722745623</c:v>
                </c:pt>
                <c:pt idx="4">
                  <c:v>9.6576450230159358E-2</c:v>
                </c:pt>
                <c:pt idx="5">
                  <c:v>6.7294751009421266E-3</c:v>
                </c:pt>
                <c:pt idx="6">
                  <c:v>5.1460691948380965E-4</c:v>
                </c:pt>
                <c:pt idx="7">
                  <c:v>1.1083841342728207E-3</c:v>
                </c:pt>
                <c:pt idx="8">
                  <c:v>2.2620084372914712E-4</c:v>
                </c:pt>
                <c:pt idx="9">
                  <c:v>2.3015935849440717E-3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1.9253071774541981E-3</c:v>
                </c:pt>
                <c:pt idx="1">
                  <c:v>1.7009406717351263E-2</c:v>
                </c:pt>
                <c:pt idx="2">
                  <c:v>5.6682862492135805E-2</c:v>
                </c:pt>
                <c:pt idx="3">
                  <c:v>1.1165265639330842E-2</c:v>
                </c:pt>
                <c:pt idx="4">
                  <c:v>0.16779734246969916</c:v>
                </c:pt>
                <c:pt idx="5">
                  <c:v>0.66605016410590701</c:v>
                </c:pt>
                <c:pt idx="6">
                  <c:v>5.8085153152880001E-2</c:v>
                </c:pt>
                <c:pt idx="7">
                  <c:v>1.9465310361032995E-2</c:v>
                </c:pt>
                <c:pt idx="8">
                  <c:v>5.5333631478014355E-4</c:v>
                </c:pt>
                <c:pt idx="9">
                  <c:v>1.2658515694285476E-3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2.0921596317799047E-4</c:v>
                </c:pt>
                <c:pt idx="2">
                  <c:v>6.276478895339715E-4</c:v>
                </c:pt>
                <c:pt idx="3">
                  <c:v>1.056540614048852E-2</c:v>
                </c:pt>
                <c:pt idx="4">
                  <c:v>7.7932946283801457E-2</c:v>
                </c:pt>
                <c:pt idx="5">
                  <c:v>0.72148124901930022</c:v>
                </c:pt>
                <c:pt idx="6">
                  <c:v>0.14263298289659501</c:v>
                </c:pt>
                <c:pt idx="7">
                  <c:v>1.2657565772268424E-2</c:v>
                </c:pt>
                <c:pt idx="8">
                  <c:v>2.6151995397248812E-4</c:v>
                </c:pt>
                <c:pt idx="9">
                  <c:v>3.3631466080861969E-2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1.6814065561616268E-3</c:v>
                </c:pt>
                <c:pt idx="1">
                  <c:v>1.4881109993115501E-2</c:v>
                </c:pt>
                <c:pt idx="2">
                  <c:v>4.95816342742149E-2</c:v>
                </c:pt>
                <c:pt idx="3">
                  <c:v>1.1088015675475295E-2</c:v>
                </c:pt>
                <c:pt idx="4">
                  <c:v>0.15640390827728645</c:v>
                </c:pt>
                <c:pt idx="5">
                  <c:v>0.67298628395911664</c:v>
                </c:pt>
                <c:pt idx="6">
                  <c:v>6.8778795742201984E-2</c:v>
                </c:pt>
                <c:pt idx="7">
                  <c:v>1.8601387491394377E-2</c:v>
                </c:pt>
                <c:pt idx="8">
                  <c:v>5.1633744638034215E-4</c:v>
                </c:pt>
                <c:pt idx="9">
                  <c:v>5.4811205846528625E-3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1.2270288779819656E-3</c:v>
                </c:pt>
                <c:pt idx="1">
                  <c:v>6.5774454970893735E-3</c:v>
                </c:pt>
                <c:pt idx="2">
                  <c:v>1.3711334322565917E-2</c:v>
                </c:pt>
                <c:pt idx="3">
                  <c:v>2.5225430886885059E-2</c:v>
                </c:pt>
                <c:pt idx="4">
                  <c:v>0.15657459194155918</c:v>
                </c:pt>
                <c:pt idx="5">
                  <c:v>2.2928318685081613E-2</c:v>
                </c:pt>
                <c:pt idx="6">
                  <c:v>0.10061636799452117</c:v>
                </c:pt>
                <c:pt idx="7">
                  <c:v>8.5949092569341398E-2</c:v>
                </c:pt>
                <c:pt idx="8">
                  <c:v>0.50098447665791579</c:v>
                </c:pt>
                <c:pt idx="9">
                  <c:v>8.6205912567058549E-2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3.273858241938124E-4</c:v>
                </c:pt>
                <c:pt idx="3">
                  <c:v>9.0031101653298407E-4</c:v>
                </c:pt>
                <c:pt idx="4">
                  <c:v>6.3021771157308892E-3</c:v>
                </c:pt>
                <c:pt idx="5">
                  <c:v>1.3913897528237027E-2</c:v>
                </c:pt>
                <c:pt idx="6">
                  <c:v>3.4621050908495661E-2</c:v>
                </c:pt>
                <c:pt idx="7">
                  <c:v>0.16614830577835979</c:v>
                </c:pt>
                <c:pt idx="8">
                  <c:v>0.58626616467506953</c:v>
                </c:pt>
                <c:pt idx="9">
                  <c:v>0.19152070715338027</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1.0446655248229535E-3</c:v>
                </c:pt>
                <c:pt idx="1">
                  <c:v>5.599893103992809E-3</c:v>
                </c:pt>
                <c:pt idx="2">
                  <c:v>1.1722118970397094E-2</c:v>
                </c:pt>
                <c:pt idx="3">
                  <c:v>2.1609999635581793E-2</c:v>
                </c:pt>
                <c:pt idx="4">
                  <c:v>0.13423951993974953</c:v>
                </c:pt>
                <c:pt idx="5">
                  <c:v>2.1585705088492887E-2</c:v>
                </c:pt>
                <c:pt idx="6">
                  <c:v>9.0800869744785781E-2</c:v>
                </c:pt>
                <c:pt idx="7">
                  <c:v>9.7834141127024044E-2</c:v>
                </c:pt>
                <c:pt idx="8">
                  <c:v>0.51353813636529277</c:v>
                </c:pt>
                <c:pt idx="9">
                  <c:v>0.10202495049986031</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3.6661458492897479E-3</c:v>
                </c:pt>
                <c:pt idx="1">
                  <c:v>1.504243129806072E-2</c:v>
                </c:pt>
                <c:pt idx="2">
                  <c:v>3.0120604965125659E-2</c:v>
                </c:pt>
                <c:pt idx="3">
                  <c:v>0.94495164568079004</c:v>
                </c:pt>
                <c:pt idx="4">
                  <c:v>2.9921468909245019E-3</c:v>
                </c:pt>
                <c:pt idx="5">
                  <c:v>2.2875116162699265E-3</c:v>
                </c:pt>
                <c:pt idx="6">
                  <c:v>7.4548369637368139E-4</c:v>
                </c:pt>
                <c:pt idx="7">
                  <c:v>1.072271070126528E-4</c:v>
                </c:pt>
                <c:pt idx="8">
                  <c:v>8.6802896153099888E-5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2.014388489208633E-3</c:v>
                </c:pt>
                <c:pt idx="1">
                  <c:v>1.4388489208633094E-3</c:v>
                </c:pt>
                <c:pt idx="2">
                  <c:v>8.6330935251798559E-3</c:v>
                </c:pt>
                <c:pt idx="3">
                  <c:v>0.11913669064748202</c:v>
                </c:pt>
                <c:pt idx="4">
                  <c:v>0.21640287769784172</c:v>
                </c:pt>
                <c:pt idx="5">
                  <c:v>0.57956834532374102</c:v>
                </c:pt>
                <c:pt idx="6">
                  <c:v>6.4172661870503592E-2</c:v>
                </c:pt>
                <c:pt idx="7">
                  <c:v>3.7410071942446045E-3</c:v>
                </c:pt>
                <c:pt idx="8">
                  <c:v>4.8920863309352518E-3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2.1035724867064821E-2</c:v>
                </c:pt>
                <c:pt idx="1">
                  <c:v>8.8103666048121761E-3</c:v>
                </c:pt>
                <c:pt idx="2">
                  <c:v>2.9721342918180543E-2</c:v>
                </c:pt>
                <c:pt idx="3">
                  <c:v>0.27595939434577182</c:v>
                </c:pt>
                <c:pt idx="4">
                  <c:v>0.30271795911366151</c:v>
                </c:pt>
                <c:pt idx="5">
                  <c:v>0.32309875407381994</c:v>
                </c:pt>
                <c:pt idx="6">
                  <c:v>2.5869731322802476E-2</c:v>
                </c:pt>
                <c:pt idx="7">
                  <c:v>1.8868218746588906E-3</c:v>
                </c:pt>
                <c:pt idx="8">
                  <c:v>1.0899904879227807E-2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1.962001058568013E-3</c:v>
                </c:pt>
                <c:pt idx="1">
                  <c:v>3.7871183223522112E-3</c:v>
                </c:pt>
                <c:pt idx="2">
                  <c:v>2.2476319103502399E-2</c:v>
                </c:pt>
                <c:pt idx="3">
                  <c:v>0.14349984486503259</c:v>
                </c:pt>
                <c:pt idx="4">
                  <c:v>0.38488072858681172</c:v>
                </c:pt>
                <c:pt idx="5">
                  <c:v>0.44017265609315398</c:v>
                </c:pt>
                <c:pt idx="6">
                  <c:v>2.8243689657060467E-3</c:v>
                </c:pt>
                <c:pt idx="7">
                  <c:v>3.4677228011899762E-4</c:v>
                </c:pt>
                <c:pt idx="8">
                  <c:v>5.019072475406545E-5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3.8887227041579419E-3</c:v>
                </c:pt>
                <c:pt idx="1">
                  <c:v>1.1965300628178283E-3</c:v>
                </c:pt>
                <c:pt idx="2">
                  <c:v>2.6921926413401138E-3</c:v>
                </c:pt>
                <c:pt idx="3">
                  <c:v>5.8929105593778043E-2</c:v>
                </c:pt>
                <c:pt idx="4">
                  <c:v>6.7903081064911761E-2</c:v>
                </c:pt>
                <c:pt idx="5">
                  <c:v>0.13879748728686808</c:v>
                </c:pt>
                <c:pt idx="6">
                  <c:v>0.1687107388573138</c:v>
                </c:pt>
                <c:pt idx="7">
                  <c:v>0.39844451091833682</c:v>
                </c:pt>
                <c:pt idx="8">
                  <c:v>0.15943763087047563</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1.4508077144424963E-2</c:v>
                </c:pt>
                <c:pt idx="1">
                  <c:v>7.494947602285959E-3</c:v>
                </c:pt>
                <c:pt idx="2">
                  <c:v>1.0292169118139112E-2</c:v>
                </c:pt>
                <c:pt idx="3">
                  <c:v>0.14877470990537628</c:v>
                </c:pt>
                <c:pt idx="4">
                  <c:v>8.6017907571235466E-2</c:v>
                </c:pt>
                <c:pt idx="5">
                  <c:v>0.20754312940830066</c:v>
                </c:pt>
                <c:pt idx="6">
                  <c:v>0.23220953732082392</c:v>
                </c:pt>
                <c:pt idx="7">
                  <c:v>9.7983056064884833E-2</c:v>
                </c:pt>
                <c:pt idx="8">
                  <c:v>0.19517646586452883</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2.3956194387405884E-3</c:v>
                </c:pt>
                <c:pt idx="1">
                  <c:v>2.1791057285337131E-3</c:v>
                </c:pt>
                <c:pt idx="2">
                  <c:v>7.3405132073363225E-3</c:v>
                </c:pt>
                <c:pt idx="3">
                  <c:v>4.7905404461579294E-2</c:v>
                </c:pt>
                <c:pt idx="4">
                  <c:v>0.16252496891980611</c:v>
                </c:pt>
                <c:pt idx="5">
                  <c:v>0.34983028118845072</c:v>
                </c:pt>
                <c:pt idx="6">
                  <c:v>0.39745631312073082</c:v>
                </c:pt>
                <c:pt idx="7">
                  <c:v>3.029096648926511E-2</c:v>
                </c:pt>
                <c:pt idx="8">
                  <c:v>7.6827445557278357E-5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5.980066445182724E-3</c:v>
                </c:pt>
                <c:pt idx="1">
                  <c:v>3.3222591362126248E-4</c:v>
                </c:pt>
                <c:pt idx="2">
                  <c:v>1.6611295681063123E-3</c:v>
                </c:pt>
                <c:pt idx="3">
                  <c:v>8.9700996677740865E-3</c:v>
                </c:pt>
                <c:pt idx="4">
                  <c:v>4.6179401993355483E-2</c:v>
                </c:pt>
                <c:pt idx="5">
                  <c:v>4.5182724252491695E-2</c:v>
                </c:pt>
                <c:pt idx="6">
                  <c:v>6.6112956810631229E-2</c:v>
                </c:pt>
                <c:pt idx="7">
                  <c:v>0.16345514950166112</c:v>
                </c:pt>
                <c:pt idx="8">
                  <c:v>0.66212624584717605</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1.0870656398342154E-2</c:v>
                </c:pt>
                <c:pt idx="1">
                  <c:v>1.3480761232772592E-3</c:v>
                </c:pt>
                <c:pt idx="2">
                  <c:v>1.0124912159933457E-2</c:v>
                </c:pt>
                <c:pt idx="3">
                  <c:v>4.1804701056949042E-2</c:v>
                </c:pt>
                <c:pt idx="4">
                  <c:v>0.13700182133688996</c:v>
                </c:pt>
                <c:pt idx="5">
                  <c:v>6.492277244761864E-2</c:v>
                </c:pt>
                <c:pt idx="6">
                  <c:v>0.14761433549885988</c:v>
                </c:pt>
                <c:pt idx="7">
                  <c:v>0.22332171693269659</c:v>
                </c:pt>
                <c:pt idx="8">
                  <c:v>0.36299100804543305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4"/>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TOTAL</c:v>
                </c:pt>
                <c:pt idx="5">
                  <c:v>Extremadura</c:v>
                </c:pt>
                <c:pt idx="6">
                  <c:v>Asturias, Principado de</c:v>
                </c:pt>
                <c:pt idx="7">
                  <c:v>Madrid, Comunidad de*</c:v>
                </c:pt>
                <c:pt idx="8">
                  <c:v>Cataluña</c:v>
                </c:pt>
                <c:pt idx="9">
                  <c:v>Comunitat Valenciana</c:v>
                </c:pt>
                <c:pt idx="10">
                  <c:v>Melilla</c:v>
                </c:pt>
                <c:pt idx="11">
                  <c:v>Balears, Illes</c:v>
                </c:pt>
                <c:pt idx="12">
                  <c:v>Rioja, La</c:v>
                </c:pt>
                <c:pt idx="13">
                  <c:v>Castilla - La Mancha</c:v>
                </c:pt>
                <c:pt idx="14">
                  <c:v>Aragón</c:v>
                </c:pt>
                <c:pt idx="15">
                  <c:v>Navarra, Comunidad Foral de</c:v>
                </c:pt>
                <c:pt idx="16">
                  <c:v>Cantabria</c:v>
                </c:pt>
                <c:pt idx="17">
                  <c:v>País Vasco*</c:v>
                </c:pt>
                <c:pt idx="18">
                  <c:v>Castilla y León*</c:v>
                </c:pt>
                <c:pt idx="19">
                  <c:v>Ceuta</c:v>
                </c:pt>
              </c:strCache>
            </c:strRef>
          </c:cat>
          <c:val>
            <c:numRef>
              <c:f>'9TiempoEspera'!$P$13:$P$32</c:f>
              <c:numCache>
                <c:formatCode>#,##0</c:formatCode>
                <c:ptCount val="20"/>
                <c:pt idx="0">
                  <c:v>647.28</c:v>
                </c:pt>
                <c:pt idx="1">
                  <c:v>556.99</c:v>
                </c:pt>
                <c:pt idx="2">
                  <c:v>509.25</c:v>
                </c:pt>
                <c:pt idx="3">
                  <c:v>362.46</c:v>
                </c:pt>
                <c:pt idx="4">
                  <c:v>324.33</c:v>
                </c:pt>
                <c:pt idx="5">
                  <c:v>309.10000000000002</c:v>
                </c:pt>
                <c:pt idx="6">
                  <c:v>304.45</c:v>
                </c:pt>
                <c:pt idx="7">
                  <c:v>288.35000000000002</c:v>
                </c:pt>
                <c:pt idx="8">
                  <c:v>281.11</c:v>
                </c:pt>
                <c:pt idx="9">
                  <c:v>279.31</c:v>
                </c:pt>
                <c:pt idx="10">
                  <c:v>265.56</c:v>
                </c:pt>
                <c:pt idx="11">
                  <c:v>218.88</c:v>
                </c:pt>
                <c:pt idx="12">
                  <c:v>202.79</c:v>
                </c:pt>
                <c:pt idx="13">
                  <c:v>190.84</c:v>
                </c:pt>
                <c:pt idx="14">
                  <c:v>190.34</c:v>
                </c:pt>
                <c:pt idx="15">
                  <c:v>178.21</c:v>
                </c:pt>
                <c:pt idx="16">
                  <c:v>173.42</c:v>
                </c:pt>
                <c:pt idx="17">
                  <c:v>139.74</c:v>
                </c:pt>
                <c:pt idx="18">
                  <c:v>127.39</c:v>
                </c:pt>
                <c:pt idx="19">
                  <c:v>68.17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Cantabria</c:v>
                </c:pt>
                <c:pt idx="7">
                  <c:v>TOTAL</c:v>
                </c:pt>
                <c:pt idx="8">
                  <c:v>Asturias, Principado de</c:v>
                </c:pt>
                <c:pt idx="9">
                  <c:v>Cataluña</c:v>
                </c:pt>
                <c:pt idx="10">
                  <c:v>Rioja, La</c:v>
                </c:pt>
                <c:pt idx="11">
                  <c:v>Comunitat Valenciana</c:v>
                </c:pt>
                <c:pt idx="12">
                  <c:v>Castilla - La Mancha</c:v>
                </c:pt>
                <c:pt idx="13">
                  <c:v>Balears, Illes</c:v>
                </c:pt>
                <c:pt idx="14">
                  <c:v>Canarias</c:v>
                </c:pt>
                <c:pt idx="15">
                  <c:v>Galicia</c:v>
                </c:pt>
                <c:pt idx="16">
                  <c:v>Madrid, Comunidad de</c:v>
                </c:pt>
                <c:pt idx="17">
                  <c:v>Aragón</c:v>
                </c:pt>
                <c:pt idx="18">
                  <c:v>Navarra, Comunidad Foral de</c:v>
                </c:pt>
              </c:strCache>
            </c:strRef>
          </c:cat>
          <c:val>
            <c:numRef>
              <c:f>'24asolcasaad_pobl'!$AL$11:$AL$29</c:f>
              <c:numCache>
                <c:formatCode>0.00</c:formatCode>
                <c:ptCount val="19"/>
                <c:pt idx="0">
                  <c:v>1.8755770617531895</c:v>
                </c:pt>
                <c:pt idx="1">
                  <c:v>1.7906484802680773</c:v>
                </c:pt>
                <c:pt idx="2">
                  <c:v>1.7769513527794831</c:v>
                </c:pt>
                <c:pt idx="3">
                  <c:v>1.7250045495618296</c:v>
                </c:pt>
                <c:pt idx="4">
                  <c:v>1.6760580807275109</c:v>
                </c:pt>
                <c:pt idx="5">
                  <c:v>1.6241713996567853</c:v>
                </c:pt>
                <c:pt idx="6">
                  <c:v>1.4586853845009404</c:v>
                </c:pt>
                <c:pt idx="7">
                  <c:v>1.4072224191706533</c:v>
                </c:pt>
                <c:pt idx="8">
                  <c:v>1.4026481559925119</c:v>
                </c:pt>
                <c:pt idx="9">
                  <c:v>1.3931737949417056</c:v>
                </c:pt>
                <c:pt idx="10">
                  <c:v>1.3647173170916305</c:v>
                </c:pt>
                <c:pt idx="11">
                  <c:v>1.3504272079683393</c:v>
                </c:pt>
                <c:pt idx="12">
                  <c:v>1.3156426417568603</c:v>
                </c:pt>
                <c:pt idx="13">
                  <c:v>1.2496266662874069</c:v>
                </c:pt>
                <c:pt idx="14">
                  <c:v>1.2195027354316241</c:v>
                </c:pt>
                <c:pt idx="15">
                  <c:v>1.2020118380106186</c:v>
                </c:pt>
                <c:pt idx="16">
                  <c:v>1.0249496420674038</c:v>
                </c:pt>
                <c:pt idx="17">
                  <c:v>1.008534122458222</c:v>
                </c:pt>
                <c:pt idx="18">
                  <c:v>0.98375640461491098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BFA82BCE-844A-4F57-A61E-657986D6B5FB}" type="CELLRANGE">
                      <a:rPr lang="en-US" baseline="0"/>
                      <a:pPr/>
                      <a:t>[CELLRANGE]</a:t>
                    </a:fld>
                    <a:r>
                      <a:rPr lang="en-US" baseline="0"/>
                      <a:t>
</a:t>
                    </a:r>
                    <a:fld id="{274BB85C-0B36-4A3E-BD85-5F6F0F4FB5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674E8C8B-7907-45E4-9ACE-4B118785C473}" type="CELLRANGE">
                      <a:rPr lang="en-US" baseline="0"/>
                      <a:pPr/>
                      <a:t>[CELLRANGE]</a:t>
                    </a:fld>
                    <a:r>
                      <a:rPr lang="en-US" baseline="0"/>
                      <a:t>
</a:t>
                    </a:r>
                    <a:fld id="{B3261A69-9333-44BB-860B-585FAFBC7F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40221EC7-4625-4F43-8CE6-542BC70DF39A}" type="CELLRANGE">
                      <a:rPr lang="en-US" baseline="0"/>
                      <a:pPr/>
                      <a:t>[CELLRANGE]</a:t>
                    </a:fld>
                    <a:r>
                      <a:rPr lang="en-US" baseline="0"/>
                      <a:t>
</a:t>
                    </a:r>
                    <a:fld id="{22582C54-CFCF-4ED5-9834-4FD0424408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BBCA5058-9B75-481B-9EC0-B5B2DB6E8320}" type="CELLRANGE">
                      <a:rPr lang="en-US" baseline="0"/>
                      <a:pPr/>
                      <a:t>[CELLRANGE]</a:t>
                    </a:fld>
                    <a:r>
                      <a:rPr lang="en-US" baseline="0"/>
                      <a:t>
</a:t>
                    </a:r>
                    <a:fld id="{138221A5-88FE-4F52-AF5E-EDBA9ECF3B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053F2A0-F9F8-41E7-AABC-9910B849E0D0}" type="CELLRANGE">
                      <a:rPr lang="en-US" baseline="0"/>
                      <a:pPr/>
                      <a:t>[CELLRANGE]</a:t>
                    </a:fld>
                    <a:r>
                      <a:rPr lang="en-US" baseline="0"/>
                      <a:t>
</a:t>
                    </a:r>
                    <a:fld id="{74F8A060-4FFC-453B-A21D-147D52B2A2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1EA06522-5DAA-472F-883A-3CEF04EDBDED}" type="CELLRANGE">
                      <a:rPr lang="en-US" baseline="0"/>
                      <a:pPr/>
                      <a:t>[CELLRANGE]</a:t>
                    </a:fld>
                    <a:r>
                      <a:rPr lang="en-US" baseline="0"/>
                      <a:t>
</a:t>
                    </a:r>
                    <a:fld id="{D1B4D0AA-D821-445A-9578-BC68C67439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BE2AC465-C5D1-43FC-90A8-408633E0E7E4}" type="CELLRANGE">
                      <a:rPr lang="en-US" baseline="0"/>
                      <a:pPr/>
                      <a:t>[CELLRANGE]</a:t>
                    </a:fld>
                    <a:r>
                      <a:rPr lang="en-US" baseline="0"/>
                      <a:t>
</a:t>
                    </a:r>
                    <a:fld id="{2B26A89B-0321-4127-ADF8-8524DF3F34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CA95CCBB-CFAA-4B08-9F22-4C9BE7AE02D1}" type="CELLRANGE">
                      <a:rPr lang="en-US" baseline="0"/>
                      <a:pPr/>
                      <a:t>[CELLRANGE]</a:t>
                    </a:fld>
                    <a:r>
                      <a:rPr lang="en-US" baseline="0"/>
                      <a:t>
</a:t>
                    </a:r>
                    <a:fld id="{CDEBBBB2-CD17-4DEB-905E-E061D4DE7E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AC180E6F-6A0B-457D-B689-E8DB3F72BD52}" type="CELLRANGE">
                      <a:rPr lang="en-US" baseline="0"/>
                      <a:pPr/>
                      <a:t>[CELLRANGE]</a:t>
                    </a:fld>
                    <a:r>
                      <a:rPr lang="en-US" baseline="0"/>
                      <a:t>
</a:t>
                    </a:r>
                    <a:fld id="{D3647A8C-7FCE-4AE2-A89C-515809E167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C62C8550-9DD2-46B0-922F-C34900DBDC10}" type="CELLRANGE">
                      <a:rPr lang="en-US" baseline="0"/>
                      <a:pPr/>
                      <a:t>[CELLRANGE]</a:t>
                    </a:fld>
                    <a:r>
                      <a:rPr lang="en-US" baseline="0"/>
                      <a:t>
</a:t>
                    </a:r>
                    <a:fld id="{1D499488-964E-4690-BAC8-F3CE2A4FA4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6E9BB131-D6E2-448D-B198-6338FF504239}" type="CELLRANGE">
                      <a:rPr lang="en-US" baseline="0"/>
                      <a:pPr/>
                      <a:t>[CELLRANGE]</a:t>
                    </a:fld>
                    <a:r>
                      <a:rPr lang="en-US" baseline="0"/>
                      <a:t>
</a:t>
                    </a:r>
                    <a:fld id="{C338A070-6F64-4FB8-96AE-F4149387AE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B78D6643-27AD-473F-A4AB-DFAC99868799}" type="CELLRANGE">
                      <a:rPr lang="en-US" baseline="0"/>
                      <a:pPr/>
                      <a:t>[CELLRANGE]</a:t>
                    </a:fld>
                    <a:r>
                      <a:rPr lang="en-US" baseline="0"/>
                      <a:t>
</a:t>
                    </a:r>
                    <a:fld id="{DF3151BC-E6AD-4BEF-9A6A-ED8FFE57AA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B9597114-26B9-49B0-91F4-D9E47BB1D55C}" type="CELLRANGE">
                      <a:rPr lang="en-US" baseline="0"/>
                      <a:pPr/>
                      <a:t>[CELLRANGE]</a:t>
                    </a:fld>
                    <a:r>
                      <a:rPr lang="en-US" baseline="0"/>
                      <a:t>
</a:t>
                    </a:r>
                    <a:fld id="{8D3A05B9-D6B0-4AD0-8B9E-6038CC2963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0873BF97-61BC-450E-9CAE-6E4BBCECDB9E}" type="CELLRANGE">
                      <a:rPr lang="en-US" baseline="0"/>
                      <a:pPr/>
                      <a:t>[CELLRANGE]</a:t>
                    </a:fld>
                    <a:r>
                      <a:rPr lang="en-US" baseline="0"/>
                      <a:t>
</a:t>
                    </a:r>
                    <a:fld id="{6B7389FF-37BB-4D12-A2DD-5168345525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EA596C34-BA38-47BE-9D41-70955F5C39FE}" type="CELLRANGE">
                      <a:rPr lang="en-US" baseline="0"/>
                      <a:pPr/>
                      <a:t>[CELLRANGE]</a:t>
                    </a:fld>
                    <a:r>
                      <a:rPr lang="en-US" baseline="0"/>
                      <a:t>
</a:t>
                    </a:r>
                    <a:fld id="{6089B15E-80CD-4F6D-A088-A59A71DE66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EC923AC8-689D-4F5C-AFDD-740E7EBBCCDD}" type="CELLRANGE">
                      <a:rPr lang="en-US" baseline="0"/>
                      <a:pPr/>
                      <a:t>[CELLRANGE]</a:t>
                    </a:fld>
                    <a:r>
                      <a:rPr lang="en-US" baseline="0"/>
                      <a:t>
</a:t>
                    </a:r>
                    <a:fld id="{BA2A7077-13E2-4F39-968B-DF96D8FCF6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10684245-80D8-4775-8A7B-F59BC30D4E1F}" type="CELLRANGE">
                      <a:rPr lang="en-US" baseline="0"/>
                      <a:pPr/>
                      <a:t>[CELLRANGE]</a:t>
                    </a:fld>
                    <a:r>
                      <a:rPr lang="en-US" baseline="0"/>
                      <a:t>
</a:t>
                    </a:r>
                    <a:fld id="{B38056CB-5532-42EB-AFE0-1F4CA3175D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BB341174-E464-489D-81CA-C239BC00D425}" type="CELLRANGE">
                      <a:rPr lang="en-US" baseline="0"/>
                      <a:pPr/>
                      <a:t>[CELLRANGE]</a:t>
                    </a:fld>
                    <a:r>
                      <a:rPr lang="en-US" baseline="0"/>
                      <a:t>
</a:t>
                    </a:r>
                    <a:fld id="{645CD22E-3A7E-4C75-8DCC-202565A384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F79711A6-D75C-40B8-A279-D3633D461666}" type="CELLRANGE">
                      <a:rPr lang="en-US" baseline="0"/>
                      <a:pPr/>
                      <a:t>[CELLRANGE]</a:t>
                    </a:fld>
                    <a:r>
                      <a:rPr lang="en-US" baseline="0"/>
                      <a:t>
</a:t>
                    </a:r>
                    <a:fld id="{31E442C1-BF19-499E-AA9E-4BCB5F6745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C4210C30-1B65-4159-AF00-1A929F4318B2}" type="CELLRANGE">
                      <a:rPr lang="en-US" baseline="0"/>
                      <a:pPr/>
                      <a:t>[CELLRANGE]</a:t>
                    </a:fld>
                    <a:r>
                      <a:rPr lang="en-US" baseline="0"/>
                      <a:t>
</a:t>
                    </a:r>
                    <a:fld id="{C96FD495-845D-48EA-B926-795D8AEC93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Castilla - La Mancha</c:v>
                </c:pt>
                <c:pt idx="4">
                  <c:v>Ceuta</c:v>
                </c:pt>
                <c:pt idx="5">
                  <c:v>Navarra, Comunidad Foral de</c:v>
                </c:pt>
                <c:pt idx="6">
                  <c:v>Asturias, Principado de</c:v>
                </c:pt>
                <c:pt idx="7">
                  <c:v>Madrid, Comunidad de</c:v>
                </c:pt>
                <c:pt idx="8">
                  <c:v>Cantabria</c:v>
                </c:pt>
                <c:pt idx="9">
                  <c:v>Comunitat Valenciana</c:v>
                </c:pt>
                <c:pt idx="10">
                  <c:v>Media Nacional</c:v>
                </c:pt>
                <c:pt idx="11">
                  <c:v>Andalucía</c:v>
                </c:pt>
                <c:pt idx="12">
                  <c:v>Balears, Illes</c:v>
                </c:pt>
                <c:pt idx="13">
                  <c:v>Melilla</c:v>
                </c:pt>
                <c:pt idx="14">
                  <c:v>Canarias</c:v>
                </c:pt>
                <c:pt idx="15">
                  <c:v>Rioja, La</c:v>
                </c:pt>
                <c:pt idx="16">
                  <c:v>Extremadura</c:v>
                </c:pt>
                <c:pt idx="17">
                  <c:v>Murcia, Región de</c:v>
                </c:pt>
                <c:pt idx="18">
                  <c:v>País Vasco</c:v>
                </c:pt>
                <c:pt idx="19">
                  <c:v>Cataluña</c:v>
                </c:pt>
              </c:strCache>
            </c:strRef>
          </c:cat>
          <c:val>
            <c:numRef>
              <c:f>'11ListaEspera'!$O$13:$O$32</c:f>
              <c:numCache>
                <c:formatCode>0.00%</c:formatCode>
                <c:ptCount val="20"/>
                <c:pt idx="0">
                  <c:v>0.9987209359164454</c:v>
                </c:pt>
                <c:pt idx="1">
                  <c:v>0.99540967423494575</c:v>
                </c:pt>
                <c:pt idx="2">
                  <c:v>0.97495501693480102</c:v>
                </c:pt>
                <c:pt idx="3">
                  <c:v>0.96688715173381434</c:v>
                </c:pt>
                <c:pt idx="4">
                  <c:v>0.96668802049967972</c:v>
                </c:pt>
                <c:pt idx="5">
                  <c:v>0.96077614427712632</c:v>
                </c:pt>
                <c:pt idx="6">
                  <c:v>0.95866093366093363</c:v>
                </c:pt>
                <c:pt idx="7">
                  <c:v>0.95662256465992668</c:v>
                </c:pt>
                <c:pt idx="8">
                  <c:v>0.91556883033761804</c:v>
                </c:pt>
                <c:pt idx="9">
                  <c:v>0.90419120964701372</c:v>
                </c:pt>
                <c:pt idx="10">
                  <c:v>0.90093784278929268</c:v>
                </c:pt>
                <c:pt idx="11">
                  <c:v>0.88962558744467002</c:v>
                </c:pt>
                <c:pt idx="12">
                  <c:v>0.87655172413793103</c:v>
                </c:pt>
                <c:pt idx="13">
                  <c:v>0.87586525149976924</c:v>
                </c:pt>
                <c:pt idx="14">
                  <c:v>0.87477161833931605</c:v>
                </c:pt>
                <c:pt idx="15">
                  <c:v>0.86229569791470972</c:v>
                </c:pt>
                <c:pt idx="16">
                  <c:v>0.85984017931101686</c:v>
                </c:pt>
                <c:pt idx="17">
                  <c:v>0.85086170659941152</c:v>
                </c:pt>
                <c:pt idx="18">
                  <c:v>0.82085804737818857</c:v>
                </c:pt>
                <c:pt idx="19">
                  <c:v>0.80626723689995605</c:v>
                </c:pt>
              </c:numCache>
            </c:numRef>
          </c:val>
          <c:extLst>
            <c:ext xmlns:c15="http://schemas.microsoft.com/office/drawing/2012/chart" uri="{02D57815-91ED-43cb-92C2-25804820EDAC}">
              <c15:datalabelsRange>
                <c15:f>'11ListaEspera'!$M$13:$M$32</c15:f>
                <c15:dlblRangeCache>
                  <c:ptCount val="20"/>
                  <c:pt idx="0">
                    <c:v>122.589</c:v>
                  </c:pt>
                  <c:pt idx="1">
                    <c:v>40.334</c:v>
                  </c:pt>
                  <c:pt idx="2">
                    <c:v>73.691</c:v>
                  </c:pt>
                  <c:pt idx="3">
                    <c:v>72.357</c:v>
                  </c:pt>
                  <c:pt idx="4">
                    <c:v>1.509</c:v>
                  </c:pt>
                  <c:pt idx="5">
                    <c:v>16.142</c:v>
                  </c:pt>
                  <c:pt idx="6">
                    <c:v>31.214</c:v>
                  </c:pt>
                  <c:pt idx="7">
                    <c:v>177.795</c:v>
                  </c:pt>
                  <c:pt idx="8">
                    <c:v>17.166</c:v>
                  </c:pt>
                  <c:pt idx="9">
                    <c:v>146.290</c:v>
                  </c:pt>
                  <c:pt idx="10">
                    <c:v>1.411.866</c:v>
                  </c:pt>
                  <c:pt idx="11">
                    <c:v>286.600</c:v>
                  </c:pt>
                  <c:pt idx="12">
                    <c:v>29.233</c:v>
                  </c:pt>
                  <c:pt idx="13">
                    <c:v>1.898</c:v>
                  </c:pt>
                  <c:pt idx="14">
                    <c:v>40.697</c:v>
                  </c:pt>
                  <c:pt idx="15">
                    <c:v>9.180</c:v>
                  </c:pt>
                  <c:pt idx="16">
                    <c:v>35.293</c:v>
                  </c:pt>
                  <c:pt idx="17">
                    <c:v>40.484</c:v>
                  </c:pt>
                  <c:pt idx="18">
                    <c:v>67.674</c:v>
                  </c:pt>
                  <c:pt idx="19">
                    <c:v>201.720</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EDF0DB3D-0429-4F7E-A78E-7849976B659E}" type="CELLRANGE">
                      <a:rPr lang="en-US" baseline="0"/>
                      <a:pPr/>
                      <a:t>[CELLRANGE]</a:t>
                    </a:fld>
                    <a:r>
                      <a:rPr lang="en-US" baseline="0"/>
                      <a:t>
</a:t>
                    </a:r>
                    <a:fld id="{AF6E03F9-6DA5-428A-87A2-3FA9C6A86A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374AF43A-5063-4D9F-8335-984224C73A6F}" type="CELLRANGE">
                      <a:rPr lang="en-US" baseline="0"/>
                      <a:pPr/>
                      <a:t>[CELLRANGE]</a:t>
                    </a:fld>
                    <a:r>
                      <a:rPr lang="en-US" baseline="0"/>
                      <a:t>
</a:t>
                    </a:r>
                    <a:fld id="{3058593D-5B1A-4ACE-9302-A67AB6BBD9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0C64F6D5-E69E-42F3-92CC-86806851C786}" type="CELLRANGE">
                      <a:rPr lang="en-US" baseline="0"/>
                      <a:pPr/>
                      <a:t>[CELLRANGE]</a:t>
                    </a:fld>
                    <a:r>
                      <a:rPr lang="en-US" baseline="0"/>
                      <a:t>
</a:t>
                    </a:r>
                    <a:fld id="{23C986A6-92A6-422D-81E4-DDE1A9CAC8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326A5A23-AC14-4C6D-962E-E79C9E92E102}" type="CELLRANGE">
                      <a:rPr lang="en-US" baseline="0"/>
                      <a:pPr/>
                      <a:t>[CELLRANGE]</a:t>
                    </a:fld>
                    <a:r>
                      <a:rPr lang="en-US" baseline="0"/>
                      <a:t>
</a:t>
                    </a:r>
                    <a:fld id="{E7F59823-633C-433B-A4E0-257653C4DC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540C642B-E885-42B4-9385-2A12F84656AC}" type="CELLRANGE">
                      <a:rPr lang="en-US" baseline="0"/>
                      <a:pPr/>
                      <a:t>[CELLRANGE]</a:t>
                    </a:fld>
                    <a:r>
                      <a:rPr lang="en-US" baseline="0"/>
                      <a:t>
</a:t>
                    </a:r>
                    <a:fld id="{BA124BE7-38C5-4830-84EB-9540BFD24D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39FEA22B-F35B-483C-AC47-89444100C266}" type="CELLRANGE">
                      <a:rPr lang="en-US" baseline="0"/>
                      <a:pPr/>
                      <a:t>[CELLRANGE]</a:t>
                    </a:fld>
                    <a:r>
                      <a:rPr lang="en-US" baseline="0"/>
                      <a:t>
</a:t>
                    </a:r>
                    <a:fld id="{6E8F084C-393D-4174-B84A-89C97E53E7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7AE3656B-A363-4AEA-9760-C25D10D9458B}" type="CELLRANGE">
                      <a:rPr lang="en-US" baseline="0"/>
                      <a:pPr/>
                      <a:t>[CELLRANGE]</a:t>
                    </a:fld>
                    <a:r>
                      <a:rPr lang="en-US" baseline="0"/>
                      <a:t>
</a:t>
                    </a:r>
                    <a:fld id="{82214226-1B3A-43EA-8235-610C67A63F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BC7DD3C8-EFB7-4B35-8BEB-D497A2609BC1}" type="CELLRANGE">
                      <a:rPr lang="en-US" baseline="0"/>
                      <a:pPr/>
                      <a:t>[CELLRANGE]</a:t>
                    </a:fld>
                    <a:r>
                      <a:rPr lang="en-US" baseline="0"/>
                      <a:t>
</a:t>
                    </a:r>
                    <a:fld id="{7DF12EEB-F109-4849-B839-E7C3AE29FA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BF85FEAB-D1DD-471C-A1D3-CD2A336C1613}" type="CELLRANGE">
                      <a:rPr lang="en-US" baseline="0"/>
                      <a:pPr/>
                      <a:t>[CELLRANGE]</a:t>
                    </a:fld>
                    <a:r>
                      <a:rPr lang="en-US" baseline="0"/>
                      <a:t>
</a:t>
                    </a:r>
                    <a:fld id="{2EC3B930-C20B-4325-91C9-DAD4D516A1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405ACA6E-BCBA-43A7-805E-ADDCAFA4CDB7}" type="CELLRANGE">
                      <a:rPr lang="en-US" baseline="0"/>
                      <a:pPr/>
                      <a:t>[CELLRANGE]</a:t>
                    </a:fld>
                    <a:r>
                      <a:rPr lang="en-US" baseline="0"/>
                      <a:t>
</a:t>
                    </a:r>
                    <a:fld id="{231B9FD8-8617-4753-9C46-DC2B85257A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4.6200766960204738E-3"/>
                </c:manualLayout>
              </c:layout>
              <c:tx>
                <c:rich>
                  <a:bodyPr/>
                  <a:lstStyle/>
                  <a:p>
                    <a:fld id="{43FF6FA6-910D-46E6-A738-2CBB988FBB9B}" type="CELLRANGE">
                      <a:rPr lang="en-US" baseline="0"/>
                      <a:pPr/>
                      <a:t>[CELLRANGE]</a:t>
                    </a:fld>
                    <a:r>
                      <a:rPr lang="en-US" baseline="0"/>
                      <a:t>
</a:t>
                    </a:r>
                    <a:fld id="{85E3071D-A5A6-4592-A3B1-54C3ED7406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2.2218951603012143E-3"/>
                </c:manualLayout>
              </c:layout>
              <c:tx>
                <c:rich>
                  <a:bodyPr/>
                  <a:lstStyle/>
                  <a:p>
                    <a:fld id="{955D5A42-8A22-4C2D-82C2-DCE38AC0278B}" type="CELLRANGE">
                      <a:rPr lang="en-US" baseline="0"/>
                      <a:pPr/>
                      <a:t>[CELLRANGE]</a:t>
                    </a:fld>
                    <a:r>
                      <a:rPr lang="en-US" baseline="0"/>
                      <a:t>
</a:t>
                    </a:r>
                    <a:fld id="{6311B43D-30D4-4CBA-BB9E-9B5EEFE48B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DD08C60C-7055-4896-8488-B0C90666ED54}" type="CELLRANGE">
                      <a:rPr lang="en-US" baseline="0"/>
                      <a:pPr/>
                      <a:t>[CELLRANGE]</a:t>
                    </a:fld>
                    <a:r>
                      <a:rPr lang="en-US" baseline="0"/>
                      <a:t>
</a:t>
                    </a:r>
                    <a:fld id="{D0AF9096-BC63-454D-95CB-0B0AD643FA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994A2982-4AB9-4636-96A2-452011D7CF9A}" type="CELLRANGE">
                      <a:rPr lang="en-US" baseline="0"/>
                      <a:pPr/>
                      <a:t>[CELLRANGE]</a:t>
                    </a:fld>
                    <a:r>
                      <a:rPr lang="en-US" baseline="0"/>
                      <a:t>
</a:t>
                    </a:r>
                    <a:fld id="{D4C2922D-1682-4A48-A344-147B698D40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52D50A65-FB75-41F4-BFC0-9BBA42ED34DC}" type="CELLRANGE">
                      <a:rPr lang="en-US" baseline="0"/>
                      <a:pPr/>
                      <a:t>[CELLRANGE]</a:t>
                    </a:fld>
                    <a:r>
                      <a:rPr lang="en-US" baseline="0"/>
                      <a:t>
</a:t>
                    </a:r>
                    <a:fld id="{DFED1681-7BCB-4B0A-8E1C-524374425F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A30FC6BF-C7DD-44EC-9480-97DEE3DCE1B9}" type="CELLRANGE">
                      <a:rPr lang="en-US" baseline="0"/>
                      <a:pPr/>
                      <a:t>[CELLRANGE]</a:t>
                    </a:fld>
                    <a:r>
                      <a:rPr lang="en-US" baseline="0"/>
                      <a:t>
</a:t>
                    </a:r>
                    <a:fld id="{2FBF8B20-0B19-4A3F-9897-8482C7EBBB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7FE41BD5-C23A-4738-AE6B-21630215E78F}" type="CELLRANGE">
                      <a:rPr lang="en-US" baseline="0"/>
                      <a:pPr/>
                      <a:t>[CELLRANGE]</a:t>
                    </a:fld>
                    <a:r>
                      <a:rPr lang="en-US" baseline="0"/>
                      <a:t>
</a:t>
                    </a:r>
                    <a:fld id="{C8F14D70-0901-4762-A844-B0AA44014A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AA10FE03-4AA8-46A3-ACF5-2B8126FDEA7E}" type="CELLRANGE">
                      <a:rPr lang="en-US" baseline="0"/>
                      <a:pPr/>
                      <a:t>[CELLRANGE]</a:t>
                    </a:fld>
                    <a:r>
                      <a:rPr lang="en-US" baseline="0"/>
                      <a:t>
</a:t>
                    </a:r>
                    <a:fld id="{9903CDC6-DD1D-4D9D-9007-91E17C1176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E096F3C0-F5D6-404E-B81A-E3B8151FA420}" type="CELLRANGE">
                      <a:rPr lang="en-US" baseline="0"/>
                      <a:pPr/>
                      <a:t>[CELLRANGE]</a:t>
                    </a:fld>
                    <a:r>
                      <a:rPr lang="en-US" baseline="0"/>
                      <a:t>
</a:t>
                    </a:r>
                    <a:fld id="{72677AD6-1C4E-4EE5-92FD-DD4C32CFD9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F2D8ACB9-FCC2-4B6D-A15D-64F39FF98722}" type="CELLRANGE">
                      <a:rPr lang="en-US" baseline="0"/>
                      <a:pPr/>
                      <a:t>[CELLRANGE]</a:t>
                    </a:fld>
                    <a:r>
                      <a:rPr lang="en-US" baseline="0"/>
                      <a:t>
</a:t>
                    </a:r>
                    <a:fld id="{8B6D02CD-FBFD-4E71-B0B1-D1AD74490E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Castilla - La Mancha</c:v>
                </c:pt>
                <c:pt idx="4">
                  <c:v>Ceuta</c:v>
                </c:pt>
                <c:pt idx="5">
                  <c:v>Navarra, Comunidad Foral de</c:v>
                </c:pt>
                <c:pt idx="6">
                  <c:v>Asturias, Principado de</c:v>
                </c:pt>
                <c:pt idx="7">
                  <c:v>Madrid, Comunidad de</c:v>
                </c:pt>
                <c:pt idx="8">
                  <c:v>Cantabria</c:v>
                </c:pt>
                <c:pt idx="9">
                  <c:v>Comunitat Valenciana</c:v>
                </c:pt>
                <c:pt idx="10">
                  <c:v>Media Nacional</c:v>
                </c:pt>
                <c:pt idx="11">
                  <c:v>Andalucía</c:v>
                </c:pt>
                <c:pt idx="12">
                  <c:v>Balears, Illes</c:v>
                </c:pt>
                <c:pt idx="13">
                  <c:v>Melilla</c:v>
                </c:pt>
                <c:pt idx="14">
                  <c:v>Canarias</c:v>
                </c:pt>
                <c:pt idx="15">
                  <c:v>Rioja, La</c:v>
                </c:pt>
                <c:pt idx="16">
                  <c:v>Extremadura</c:v>
                </c:pt>
                <c:pt idx="17">
                  <c:v>Murcia, Región de</c:v>
                </c:pt>
                <c:pt idx="18">
                  <c:v>País Vasco</c:v>
                </c:pt>
                <c:pt idx="19">
                  <c:v>Cataluña</c:v>
                </c:pt>
              </c:strCache>
            </c:strRef>
          </c:cat>
          <c:val>
            <c:numRef>
              <c:f>'11ListaEspera'!$P$13:$P$32</c:f>
              <c:numCache>
                <c:formatCode>0.00%</c:formatCode>
                <c:ptCount val="20"/>
                <c:pt idx="0">
                  <c:v>1.2790640835546577E-3</c:v>
                </c:pt>
                <c:pt idx="1">
                  <c:v>4.5903257650542944E-3</c:v>
                </c:pt>
                <c:pt idx="2">
                  <c:v>2.5044983065198985E-2</c:v>
                </c:pt>
                <c:pt idx="3">
                  <c:v>3.3112848266185609E-2</c:v>
                </c:pt>
                <c:pt idx="4">
                  <c:v>3.3311979500320305E-2</c:v>
                </c:pt>
                <c:pt idx="5">
                  <c:v>3.9223855722873638E-2</c:v>
                </c:pt>
                <c:pt idx="6">
                  <c:v>4.1339066339066338E-2</c:v>
                </c:pt>
                <c:pt idx="7">
                  <c:v>4.3377435340073281E-2</c:v>
                </c:pt>
                <c:pt idx="8">
                  <c:v>8.4431169662381997E-2</c:v>
                </c:pt>
                <c:pt idx="9">
                  <c:v>9.5808790352986256E-2</c:v>
                </c:pt>
                <c:pt idx="10">
                  <c:v>9.906215721070738E-2</c:v>
                </c:pt>
                <c:pt idx="11">
                  <c:v>0.11037441255533</c:v>
                </c:pt>
                <c:pt idx="12">
                  <c:v>0.12344827586206897</c:v>
                </c:pt>
                <c:pt idx="13">
                  <c:v>0.12413474850023073</c:v>
                </c:pt>
                <c:pt idx="14">
                  <c:v>0.12522838166068395</c:v>
                </c:pt>
                <c:pt idx="15">
                  <c:v>0.13770430208529025</c:v>
                </c:pt>
                <c:pt idx="16">
                  <c:v>0.14015982068898308</c:v>
                </c:pt>
                <c:pt idx="17">
                  <c:v>0.14913829340058848</c:v>
                </c:pt>
                <c:pt idx="18">
                  <c:v>0.17914195262181143</c:v>
                </c:pt>
                <c:pt idx="19">
                  <c:v>0.19373276310004398</c:v>
                </c:pt>
              </c:numCache>
            </c:numRef>
          </c:val>
          <c:extLst>
            <c:ext xmlns:c15="http://schemas.microsoft.com/office/drawing/2012/chart" uri="{02D57815-91ED-43cb-92C2-25804820EDAC}">
              <c15:datalabelsRange>
                <c15:f>'11ListaEspera'!$N$13:$N$32</c15:f>
                <c15:dlblRangeCache>
                  <c:ptCount val="20"/>
                  <c:pt idx="0">
                    <c:v>157</c:v>
                  </c:pt>
                  <c:pt idx="1">
                    <c:v>186</c:v>
                  </c:pt>
                  <c:pt idx="2">
                    <c:v>1.893</c:v>
                  </c:pt>
                  <c:pt idx="3">
                    <c:v>2.478</c:v>
                  </c:pt>
                  <c:pt idx="4">
                    <c:v>52</c:v>
                  </c:pt>
                  <c:pt idx="5">
                    <c:v>659</c:v>
                  </c:pt>
                  <c:pt idx="6">
                    <c:v>1.346</c:v>
                  </c:pt>
                  <c:pt idx="7">
                    <c:v>8.062</c:v>
                  </c:pt>
                  <c:pt idx="8">
                    <c:v>1.583</c:v>
                  </c:pt>
                  <c:pt idx="9">
                    <c:v>15.501</c:v>
                  </c:pt>
                  <c:pt idx="10">
                    <c:v>155.241</c:v>
                  </c:pt>
                  <c:pt idx="11">
                    <c:v>35.558</c:v>
                  </c:pt>
                  <c:pt idx="12">
                    <c:v>4.117</c:v>
                  </c:pt>
                  <c:pt idx="13">
                    <c:v>269</c:v>
                  </c:pt>
                  <c:pt idx="14">
                    <c:v>5.826</c:v>
                  </c:pt>
                  <c:pt idx="15">
                    <c:v>1.466</c:v>
                  </c:pt>
                  <c:pt idx="16">
                    <c:v>5.753</c:v>
                  </c:pt>
                  <c:pt idx="17">
                    <c:v>7.096</c:v>
                  </c:pt>
                  <c:pt idx="18">
                    <c:v>14.769</c:v>
                  </c:pt>
                  <c:pt idx="19">
                    <c:v>48.470</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Galicia</c:v>
                </c:pt>
                <c:pt idx="3">
                  <c:v>Castilla - La Mancha</c:v>
                </c:pt>
                <c:pt idx="4">
                  <c:v>Ceuta</c:v>
                </c:pt>
                <c:pt idx="5">
                  <c:v>Navarra, Comunidad Foral de</c:v>
                </c:pt>
                <c:pt idx="6">
                  <c:v>Asturias, Principado de</c:v>
                </c:pt>
                <c:pt idx="7">
                  <c:v>Madrid, Comunidad de</c:v>
                </c:pt>
                <c:pt idx="8">
                  <c:v>Cantabria</c:v>
                </c:pt>
                <c:pt idx="9">
                  <c:v>Comunitat Valenciana</c:v>
                </c:pt>
                <c:pt idx="10">
                  <c:v>Media Nacional</c:v>
                </c:pt>
                <c:pt idx="11">
                  <c:v>Andalucía</c:v>
                </c:pt>
                <c:pt idx="12">
                  <c:v>Balears, Illes</c:v>
                </c:pt>
                <c:pt idx="13">
                  <c:v>Melilla</c:v>
                </c:pt>
                <c:pt idx="14">
                  <c:v>Canarias</c:v>
                </c:pt>
                <c:pt idx="15">
                  <c:v>Rioja, La</c:v>
                </c:pt>
                <c:pt idx="16">
                  <c:v>Extremadura</c:v>
                </c:pt>
                <c:pt idx="17">
                  <c:v>Murcia, Región de</c:v>
                </c:pt>
                <c:pt idx="18">
                  <c:v>País Vasco</c:v>
                </c:pt>
                <c:pt idx="19">
                  <c:v>Cataluña</c:v>
                </c:pt>
              </c:strCache>
            </c:strRef>
          </c:cat>
          <c:val>
            <c:numRef>
              <c:f>'11ListaEspera'!$Q$13:$Q$32</c:f>
              <c:numCache>
                <c:formatCode>0.00%</c:formatCode>
                <c:ptCount val="20"/>
                <c:pt idx="0">
                  <c:v>0.90093784278929268</c:v>
                </c:pt>
                <c:pt idx="1">
                  <c:v>0.90093784278929268</c:v>
                </c:pt>
                <c:pt idx="2">
                  <c:v>0.90093784278929268</c:v>
                </c:pt>
                <c:pt idx="3">
                  <c:v>0.90093784278929268</c:v>
                </c:pt>
                <c:pt idx="4">
                  <c:v>0.90093784278929268</c:v>
                </c:pt>
                <c:pt idx="5">
                  <c:v>0.90093784278929268</c:v>
                </c:pt>
                <c:pt idx="6">
                  <c:v>0.90093784278929268</c:v>
                </c:pt>
                <c:pt idx="7">
                  <c:v>0.90093784278929268</c:v>
                </c:pt>
                <c:pt idx="8">
                  <c:v>0.90093784278929268</c:v>
                </c:pt>
                <c:pt idx="9">
                  <c:v>0.90093784278929268</c:v>
                </c:pt>
                <c:pt idx="10">
                  <c:v>0.90093784278929268</c:v>
                </c:pt>
                <c:pt idx="11">
                  <c:v>0.90093784278929268</c:v>
                </c:pt>
                <c:pt idx="12">
                  <c:v>0.90093784278929268</c:v>
                </c:pt>
                <c:pt idx="13">
                  <c:v>0.90093784278929268</c:v>
                </c:pt>
                <c:pt idx="14">
                  <c:v>0.90093784278929268</c:v>
                </c:pt>
                <c:pt idx="15">
                  <c:v>0.90093784278929268</c:v>
                </c:pt>
                <c:pt idx="16">
                  <c:v>0.90093784278929268</c:v>
                </c:pt>
                <c:pt idx="17">
                  <c:v>0.90093784278929268</c:v>
                </c:pt>
                <c:pt idx="18">
                  <c:v>0.90093784278929268</c:v>
                </c:pt>
                <c:pt idx="19">
                  <c:v>0.90093784278929268</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spPr>
              <a:solidFill>
                <a:schemeClr val="accent6">
                  <a:lumMod val="50000"/>
                </a:schemeClr>
              </a:solidFill>
            </c:spPr>
            <c:extLst>
              <c:ext xmlns:c16="http://schemas.microsoft.com/office/drawing/2014/chart" uri="{C3380CC4-5D6E-409C-BE32-E72D297353CC}">
                <c16:uniqueId val="{00000000-C55D-4E29-9CD8-90CA83D3C1E4}"/>
              </c:ext>
            </c:extLst>
          </c:dPt>
          <c:dPt>
            <c:idx val="9"/>
            <c:invertIfNegative val="0"/>
            <c:bubble3D val="0"/>
            <c:spPr>
              <a:solidFill>
                <a:schemeClr val="accent6"/>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7A45B2A5-EAB3-40A2-8820-B8DA0F04DD01}" type="CELLRANGE">
                      <a:rPr lang="en-US" baseline="0"/>
                      <a:pPr/>
                      <a:t>[CELLRANGE]</a:t>
                    </a:fld>
                    <a:r>
                      <a:rPr lang="en-US" baseline="0"/>
                      <a:t>
</a:t>
                    </a:r>
                    <a:fld id="{27E71604-066A-4537-9C9A-6838ED43C7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0FA5E177-CF36-4232-BDE0-787291D121CF}" type="CELLRANGE">
                      <a:rPr lang="en-US" baseline="0"/>
                      <a:pPr/>
                      <a:t>[CELLRANGE]</a:t>
                    </a:fld>
                    <a:r>
                      <a:rPr lang="en-US" baseline="0"/>
                      <a:t>
</a:t>
                    </a:r>
                    <a:fld id="{DE49BB4E-9182-427F-912F-8384889901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1C2CCA7B-72F1-47C2-A82F-6E12976C5D75}" type="CELLRANGE">
                      <a:rPr lang="en-US" baseline="0"/>
                      <a:pPr/>
                      <a:t>[CELLRANGE]</a:t>
                    </a:fld>
                    <a:r>
                      <a:rPr lang="en-US" baseline="0"/>
                      <a:t>
</a:t>
                    </a:r>
                    <a:fld id="{D1BE5D67-0409-4A6F-ACBC-23371E0FE0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4C908530-7898-4647-9E34-93BC54B30140}" type="CELLRANGE">
                      <a:rPr lang="en-US" baseline="0"/>
                      <a:pPr/>
                      <a:t>[CELLRANGE]</a:t>
                    </a:fld>
                    <a:r>
                      <a:rPr lang="en-US" baseline="0"/>
                      <a:t>
</a:t>
                    </a:r>
                    <a:fld id="{F0AFBDC6-DEE8-477E-8FB9-2F59BF92D5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B91878F9-A03C-4664-BAF6-92AABF102674}" type="CELLRANGE">
                      <a:rPr lang="en-US" baseline="0"/>
                      <a:pPr/>
                      <a:t>[CELLRANGE]</a:t>
                    </a:fld>
                    <a:r>
                      <a:rPr lang="en-US" baseline="0"/>
                      <a:t>
</a:t>
                    </a:r>
                    <a:fld id="{58EA5F1A-4413-43C8-8223-05C5ADFF8B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93CFDECC-028C-42B3-9630-77E922C087DF}" type="CELLRANGE">
                      <a:rPr lang="en-US" baseline="0"/>
                      <a:pPr/>
                      <a:t>[CELLRANGE]</a:t>
                    </a:fld>
                    <a:r>
                      <a:rPr lang="en-US" baseline="0"/>
                      <a:t>
</a:t>
                    </a:r>
                    <a:fld id="{B9F70BDC-476C-4E2A-9C21-C6CB047BE4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986E9573-B4EE-4A49-8203-1B89C4CE35E4}" type="CELLRANGE">
                      <a:rPr lang="en-US" baseline="0"/>
                      <a:pPr/>
                      <a:t>[CELLRANGE]</a:t>
                    </a:fld>
                    <a:r>
                      <a:rPr lang="en-US" baseline="0"/>
                      <a:t>
</a:t>
                    </a:r>
                    <a:fld id="{F76847F2-46DE-4FB0-99E4-65E6CCAAD3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A8920C1C-3234-4B9E-9658-5C8A18DD897D}" type="CELLRANGE">
                      <a:rPr lang="en-US" baseline="0"/>
                      <a:pPr/>
                      <a:t>[CELLRANGE]</a:t>
                    </a:fld>
                    <a:r>
                      <a:rPr lang="en-US" baseline="0"/>
                      <a:t>
</a:t>
                    </a:r>
                    <a:fld id="{038C3C21-DEF8-499D-9CCD-4C02408243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B3010D59-D24B-42CA-9428-13F48E22C603}" type="CELLRANGE">
                      <a:rPr lang="en-US" baseline="0"/>
                      <a:pPr/>
                      <a:t>[CELLRANGE]</a:t>
                    </a:fld>
                    <a:r>
                      <a:rPr lang="en-US" baseline="0"/>
                      <a:t>
</a:t>
                    </a:r>
                    <a:fld id="{71726777-0E0B-49E6-BC21-0F4D6D4B8E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D92BB91E-C62C-45CB-84EB-4095C7E5E17D}" type="CELLRANGE">
                      <a:rPr lang="en-US" baseline="0"/>
                      <a:pPr/>
                      <a:t>[CELLRANGE]</a:t>
                    </a:fld>
                    <a:r>
                      <a:rPr lang="en-US" baseline="0"/>
                      <a:t>
</a:t>
                    </a:r>
                    <a:fld id="{EC281556-2784-46F6-924E-860A617ECC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66BA6991-4D21-4EDF-B822-BACE1F19948D}" type="CELLRANGE">
                      <a:rPr lang="en-US" baseline="0"/>
                      <a:pPr/>
                      <a:t>[CELLRANGE]</a:t>
                    </a:fld>
                    <a:r>
                      <a:rPr lang="en-US" baseline="0"/>
                      <a:t>
</a:t>
                    </a:r>
                    <a:fld id="{E1465A90-C96F-46CF-9AF2-E2A58DE3AB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9B6EBFE8-1B84-4DB0-9C53-B66B595A0903}" type="CELLRANGE">
                      <a:rPr lang="en-US" baseline="0"/>
                      <a:pPr/>
                      <a:t>[CELLRANGE]</a:t>
                    </a:fld>
                    <a:r>
                      <a:rPr lang="en-US" baseline="0"/>
                      <a:t>
</a:t>
                    </a:r>
                    <a:fld id="{425058B6-DCF6-4009-A7B3-43BCC6B417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FAC87B3A-5C27-4822-8E4E-B45F4240981E}" type="CELLRANGE">
                      <a:rPr lang="en-US" baseline="0"/>
                      <a:pPr/>
                      <a:t>[CELLRANGE]</a:t>
                    </a:fld>
                    <a:r>
                      <a:rPr lang="en-US" baseline="0"/>
                      <a:t>
</a:t>
                    </a:r>
                    <a:fld id="{EBD8C809-027C-44A7-AA25-9607267E29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06316457-E57C-4B05-8109-CAFF3011131E}" type="CELLRANGE">
                      <a:rPr lang="en-US" baseline="0"/>
                      <a:pPr/>
                      <a:t>[CELLRANGE]</a:t>
                    </a:fld>
                    <a:r>
                      <a:rPr lang="en-US" baseline="0"/>
                      <a:t>
</a:t>
                    </a:r>
                    <a:fld id="{A0AB6449-B85E-4EA4-8C9C-4EF5CAE6A8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93D35152-A64E-4C27-8CD5-72C4F01FE296}" type="CELLRANGE">
                      <a:rPr lang="en-US" baseline="0"/>
                      <a:pPr/>
                      <a:t>[CELLRANGE]</a:t>
                    </a:fld>
                    <a:r>
                      <a:rPr lang="en-US" baseline="0"/>
                      <a:t>
</a:t>
                    </a:r>
                    <a:fld id="{A7ED2362-E5D0-4FC2-B09B-83077EE9C3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9A983ABB-7F65-44AF-B633-C773678D76A8}" type="CELLRANGE">
                      <a:rPr lang="en-US" baseline="0"/>
                      <a:pPr/>
                      <a:t>[CELLRANGE]</a:t>
                    </a:fld>
                    <a:r>
                      <a:rPr lang="en-US" baseline="0"/>
                      <a:t>
</a:t>
                    </a:r>
                    <a:fld id="{4E24BAB2-7045-4669-9E67-A7BB9028C0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BADA8398-505E-4A57-8944-0A2609B1BF25}" type="CELLRANGE">
                      <a:rPr lang="en-US" baseline="0"/>
                      <a:pPr/>
                      <a:t>[CELLRANGE]</a:t>
                    </a:fld>
                    <a:r>
                      <a:rPr lang="en-US" baseline="0"/>
                      <a:t>
</a:t>
                    </a:r>
                    <a:fld id="{5CD39137-F062-4797-9D48-F3E6293784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78BB4E43-F39C-4445-BDFF-E4192B06064D}" type="CELLRANGE">
                      <a:rPr lang="en-US" baseline="0"/>
                      <a:pPr/>
                      <a:t>[CELLRANGE]</a:t>
                    </a:fld>
                    <a:r>
                      <a:rPr lang="en-US" baseline="0"/>
                      <a:t>
</a:t>
                    </a:r>
                    <a:fld id="{33A9844D-FDDB-4297-91FA-8E08B952A2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3041BF1D-FF6D-452F-B1BF-50BDB1DF7257}" type="CELLRANGE">
                      <a:rPr lang="en-US" baseline="0"/>
                      <a:pPr/>
                      <a:t>[CELLRANGE]</a:t>
                    </a:fld>
                    <a:r>
                      <a:rPr lang="en-US" baseline="0"/>
                      <a:t>
</a:t>
                    </a:r>
                    <a:fld id="{46FF7212-780D-45FB-8A9E-796B83CE1A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9056866A-C611-45BE-B43B-2A7EB3D8E850}" type="CELLRANGE">
                      <a:rPr lang="en-US" baseline="0"/>
                      <a:pPr/>
                      <a:t>[CELLRANGE]</a:t>
                    </a:fld>
                    <a:r>
                      <a:rPr lang="en-US" baseline="0"/>
                      <a:t>
</a:t>
                    </a:r>
                    <a:fld id="{08D62BAE-B74C-4FD7-B74A-7AED583DB1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Castilla - La Mancha</c:v>
                </c:pt>
                <c:pt idx="4">
                  <c:v>Madrid, Comunidad de</c:v>
                </c:pt>
                <c:pt idx="5">
                  <c:v>Navarra, Comunidad Foral de</c:v>
                </c:pt>
                <c:pt idx="6">
                  <c:v>Ceuta</c:v>
                </c:pt>
                <c:pt idx="7">
                  <c:v>Asturias, Principado de</c:v>
                </c:pt>
                <c:pt idx="8">
                  <c:v>Media Nacional</c:v>
                </c:pt>
                <c:pt idx="9">
                  <c:v>Cantabria</c:v>
                </c:pt>
                <c:pt idx="10">
                  <c:v>Rioja, La</c:v>
                </c:pt>
                <c:pt idx="11">
                  <c:v>Andalucía</c:v>
                </c:pt>
                <c:pt idx="12">
                  <c:v>Comunitat Valenciana</c:v>
                </c:pt>
                <c:pt idx="13">
                  <c:v>Melilla</c:v>
                </c:pt>
                <c:pt idx="14">
                  <c:v>Extremadura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0.99908511307430592</c:v>
                </c:pt>
                <c:pt idx="1">
                  <c:v>0.99790689886135298</c:v>
                </c:pt>
                <c:pt idx="2">
                  <c:v>0.99435947910357358</c:v>
                </c:pt>
                <c:pt idx="3">
                  <c:v>0.98235737399707435</c:v>
                </c:pt>
                <c:pt idx="4">
                  <c:v>0.98116338083154397</c:v>
                </c:pt>
                <c:pt idx="5">
                  <c:v>0.97601115760111579</c:v>
                </c:pt>
                <c:pt idx="6">
                  <c:v>0.97122302158273377</c:v>
                </c:pt>
                <c:pt idx="7">
                  <c:v>0.96931520518897341</c:v>
                </c:pt>
                <c:pt idx="8">
                  <c:v>0.94336069162502689</c:v>
                </c:pt>
                <c:pt idx="9">
                  <c:v>0.93438833570412516</c:v>
                </c:pt>
                <c:pt idx="10">
                  <c:v>0.93194925028835063</c:v>
                </c:pt>
                <c:pt idx="11">
                  <c:v>0.93126793557833087</c:v>
                </c:pt>
                <c:pt idx="12">
                  <c:v>0.9291308337423444</c:v>
                </c:pt>
                <c:pt idx="13">
                  <c:v>0.92241379310344829</c:v>
                </c:pt>
                <c:pt idx="14">
                  <c:v>0.91853529633824083</c:v>
                </c:pt>
                <c:pt idx="15">
                  <c:v>0.91721262656343061</c:v>
                </c:pt>
                <c:pt idx="16">
                  <c:v>0.9027909702714173</c:v>
                </c:pt>
                <c:pt idx="17">
                  <c:v>0.89195588931736691</c:v>
                </c:pt>
                <c:pt idx="18">
                  <c:v>0.88582215857310243</c:v>
                </c:pt>
                <c:pt idx="19">
                  <c:v>0.86780416181459163</c:v>
                </c:pt>
              </c:numCache>
            </c:numRef>
          </c:val>
          <c:extLst>
            <c:ext xmlns:c15="http://schemas.microsoft.com/office/drawing/2012/chart" uri="{02D57815-91ED-43cb-92C2-25804820EDAC}">
              <c15:datalabelsRange>
                <c15:f>'11ListaEsperaGIII'!$M$13:$M$32</c15:f>
                <c15:dlblRangeCache>
                  <c:ptCount val="20"/>
                  <c:pt idx="0">
                    <c:v>34.945</c:v>
                  </c:pt>
                  <c:pt idx="1">
                    <c:v>11.919</c:v>
                  </c:pt>
                  <c:pt idx="2">
                    <c:v>26.267</c:v>
                  </c:pt>
                  <c:pt idx="3">
                    <c:v>22.161</c:v>
                  </c:pt>
                  <c:pt idx="4">
                    <c:v>60.318</c:v>
                  </c:pt>
                  <c:pt idx="5">
                    <c:v>3.499</c:v>
                  </c:pt>
                  <c:pt idx="6">
                    <c:v>405</c:v>
                  </c:pt>
                  <c:pt idx="7">
                    <c:v>7.771</c:v>
                  </c:pt>
                  <c:pt idx="8">
                    <c:v>407.229</c:v>
                  </c:pt>
                  <c:pt idx="9">
                    <c:v>5.255</c:v>
                  </c:pt>
                  <c:pt idx="10">
                    <c:v>2.424</c:v>
                  </c:pt>
                  <c:pt idx="11">
                    <c:v>79.507</c:v>
                  </c:pt>
                  <c:pt idx="12">
                    <c:v>43.540</c:v>
                  </c:pt>
                  <c:pt idx="13">
                    <c:v>749</c:v>
                  </c:pt>
                  <c:pt idx="14">
                    <c:v>12.166</c:v>
                  </c:pt>
                  <c:pt idx="15">
                    <c:v>7.700</c:v>
                  </c:pt>
                  <c:pt idx="16">
                    <c:v>44.671</c:v>
                  </c:pt>
                  <c:pt idx="17">
                    <c:v>13.184</c:v>
                  </c:pt>
                  <c:pt idx="18">
                    <c:v>13.608</c:v>
                  </c:pt>
                  <c:pt idx="19">
                    <c:v>17.140</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spPr>
              <a:solidFill>
                <a:schemeClr val="accent2">
                  <a:lumMod val="50000"/>
                </a:schemeClr>
              </a:solidFill>
            </c:spPr>
            <c:extLst>
              <c:ext xmlns:c16="http://schemas.microsoft.com/office/drawing/2014/chart" uri="{C3380CC4-5D6E-409C-BE32-E72D297353CC}">
                <c16:uniqueId val="{00000017-C55D-4E29-9CD8-90CA83D3C1E4}"/>
              </c:ext>
            </c:extLst>
          </c:dPt>
          <c:dPt>
            <c:idx val="9"/>
            <c:invertIfNegative val="0"/>
            <c:bubble3D val="0"/>
            <c:spPr>
              <a:solidFill>
                <a:schemeClr val="accent2"/>
              </a:solidFill>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22D6AAF7-C0F0-4235-B298-C4E5B2DC3377}" type="CELLRANGE">
                      <a:rPr lang="en-US" baseline="0"/>
                      <a:pPr/>
                      <a:t>[CELLRANGE]</a:t>
                    </a:fld>
                    <a:r>
                      <a:rPr lang="en-US" baseline="0"/>
                      <a:t>
</a:t>
                    </a:r>
                    <a:fld id="{C7EDC0EE-4C9E-4619-9E6F-06EE3C4DF0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3BAB6D00-5E76-494C-8784-6170907B2F4F}" type="CELLRANGE">
                      <a:rPr lang="en-US" baseline="0"/>
                      <a:pPr/>
                      <a:t>[CELLRANGE]</a:t>
                    </a:fld>
                    <a:r>
                      <a:rPr lang="en-US" baseline="0"/>
                      <a:t>
</a:t>
                    </a:r>
                    <a:fld id="{B3C2ABB0-0D05-4E61-8630-DD9018060A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660A23EC-7560-4063-934C-528C9B4311BA}" type="CELLRANGE">
                      <a:rPr lang="en-US" baseline="0"/>
                      <a:pPr/>
                      <a:t>[CELLRANGE]</a:t>
                    </a:fld>
                    <a:r>
                      <a:rPr lang="en-US" baseline="0"/>
                      <a:t>
</a:t>
                    </a:r>
                    <a:fld id="{2356E55F-CD85-4851-AFBA-EBBE2ED744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8955640E-7CFF-4854-B0BC-47872AB7EDF4}" type="CELLRANGE">
                      <a:rPr lang="en-US" baseline="0"/>
                      <a:pPr/>
                      <a:t>[CELLRANGE]</a:t>
                    </a:fld>
                    <a:r>
                      <a:rPr lang="en-US" baseline="0"/>
                      <a:t>
</a:t>
                    </a:r>
                    <a:fld id="{AE5B2C5F-3241-41CA-A0A4-086EEA6BE6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7901C465-F2BA-4152-8F74-C0D5D09B3808}" type="CELLRANGE">
                      <a:rPr lang="en-US" baseline="0"/>
                      <a:pPr/>
                      <a:t>[CELLRANGE]</a:t>
                    </a:fld>
                    <a:r>
                      <a:rPr lang="en-US" baseline="0"/>
                      <a:t>
</a:t>
                    </a:r>
                    <a:fld id="{827E3B81-EA94-4A5D-BB55-4FDBB85AF1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198CC9B9-2E5C-4A20-97AB-6AE6EEA39B04}" type="CELLRANGE">
                      <a:rPr lang="en-US" baseline="0"/>
                      <a:pPr/>
                      <a:t>[CELLRANGE]</a:t>
                    </a:fld>
                    <a:r>
                      <a:rPr lang="en-US" baseline="0"/>
                      <a:t>
</a:t>
                    </a:r>
                    <a:fld id="{D02B963F-035B-42F9-9D18-EEB7C01ED1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26B60327-4834-4D77-8D85-DE29CFB7AB8C}" type="CELLRANGE">
                      <a:rPr lang="en-US" baseline="0"/>
                      <a:pPr/>
                      <a:t>[CELLRANGE]</a:t>
                    </a:fld>
                    <a:r>
                      <a:rPr lang="en-US" baseline="0"/>
                      <a:t>
</a:t>
                    </a:r>
                    <a:fld id="{75CECD6C-EDB2-4FB5-B62A-91EA94E5C5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5D46BC37-EB8F-4CB3-BCE8-4A330AA91C0D}" type="CELLRANGE">
                      <a:rPr lang="en-US" baseline="0"/>
                      <a:pPr/>
                      <a:t>[CELLRANGE]</a:t>
                    </a:fld>
                    <a:r>
                      <a:rPr lang="en-US" baseline="0"/>
                      <a:t>
</a:t>
                    </a:r>
                    <a:fld id="{566F3D0A-5250-412A-890B-4CB6D59235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3913043478260359E-3"/>
                  <c:y val="6.6481876681302636E-3"/>
                </c:manualLayout>
              </c:layout>
              <c:tx>
                <c:rich>
                  <a:bodyPr/>
                  <a:lstStyle/>
                  <a:p>
                    <a:fld id="{0202A0C4-038E-4C30-894E-D6E2EE400812}" type="CELLRANGE">
                      <a:rPr lang="en-US" sz="600" baseline="0"/>
                      <a:pPr/>
                      <a:t>[CELLRANGE]</a:t>
                    </a:fld>
                    <a:r>
                      <a:rPr lang="en-US" sz="600" baseline="0"/>
                      <a:t>
</a:t>
                    </a:r>
                    <a:fld id="{0B943F2D-0CCF-4A79-A9D0-4AF2B186AF00}"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404348903808225E-3"/>
                  <c:y val="-1.6182343855868898E-3"/>
                </c:manualLayout>
              </c:layout>
              <c:tx>
                <c:rich>
                  <a:bodyPr/>
                  <a:lstStyle/>
                  <a:p>
                    <a:fld id="{CDBA774C-07CD-40C1-8EC9-9DDD702447FD}" type="CELLRANGE">
                      <a:rPr lang="en-US" sz="600" baseline="0"/>
                      <a:pPr/>
                      <a:t>[CELLRANGE]</a:t>
                    </a:fld>
                    <a:r>
                      <a:rPr lang="en-US" sz="600" baseline="0"/>
                      <a:t>
</a:t>
                    </a:r>
                    <a:fld id="{CDB5D4C9-EEA5-4C5E-B779-50F10F2BFB0B}"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684765124386241E-5"/>
                  <c:y val="-2.6043591157198349E-3"/>
                </c:manualLayout>
              </c:layout>
              <c:tx>
                <c:rich>
                  <a:bodyPr/>
                  <a:lstStyle/>
                  <a:p>
                    <a:fld id="{16ED910F-ED9F-44FE-A630-C4C246CB7043}" type="CELLRANGE">
                      <a:rPr lang="en-US" sz="600" baseline="0"/>
                      <a:pPr/>
                      <a:t>[CELLRANGE]</a:t>
                    </a:fld>
                    <a:r>
                      <a:rPr lang="en-US" sz="600" baseline="0"/>
                      <a:t>
</a:t>
                    </a:r>
                    <a:fld id="{248F235B-B7C4-479E-9C98-5690742E62EB}"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51649CCD-67A6-406B-87EB-B3258C655C53}" type="CELLRANGE">
                      <a:rPr lang="en-US" sz="600" baseline="0"/>
                      <a:pPr>
                        <a:defRPr sz="600" b="1" i="0" u="none" strike="noStrike" kern="1200" baseline="0">
                          <a:solidFill>
                            <a:schemeClr val="bg1"/>
                          </a:solidFill>
                          <a:latin typeface="+mn-lt"/>
                          <a:ea typeface="+mn-ea"/>
                          <a:cs typeface="+mn-cs"/>
                        </a:defRPr>
                      </a:pPr>
                      <a:t>[CELLRANGE]</a:t>
                    </a:fld>
                    <a:r>
                      <a:rPr lang="en-US" sz="600" baseline="0"/>
                      <a:t>
</a:t>
                    </a:r>
                    <a:fld id="{08F8D4BC-4925-4EE5-B0B9-3A33EB970143}" type="VALUE">
                      <a:rPr lang="en-US" sz="600" baseline="0"/>
                      <a:pPr>
                        <a:defRPr sz="600" b="1" i="0" u="none" strike="noStrike" kern="1200" baseline="0">
                          <a:solidFill>
                            <a:schemeClr val="bg1"/>
                          </a:solidFill>
                          <a:latin typeface="+mn-lt"/>
                          <a:ea typeface="+mn-ea"/>
                          <a:cs typeface="+mn-cs"/>
                        </a:defRPr>
                      </a:pPr>
                      <a:t>[VALOR]</a:t>
                    </a:fld>
                    <a:endParaRPr lang="en-US" sz="600"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FD6DAE99-801B-4E7E-ABE9-28611985B45B}" type="CELLRANGE">
                      <a:rPr lang="en-US" baseline="0"/>
                      <a:pPr/>
                      <a:t>[CELLRANGE]</a:t>
                    </a:fld>
                    <a:r>
                      <a:rPr lang="en-US" baseline="0"/>
                      <a:t>
</a:t>
                    </a:r>
                    <a:fld id="{1862DFC5-3D65-4D07-963E-029AFF887C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BE57412B-E849-4482-A255-9E31EED64129}" type="CELLRANGE">
                      <a:rPr lang="en-US" baseline="0"/>
                      <a:pPr/>
                      <a:t>[CELLRANGE]</a:t>
                    </a:fld>
                    <a:r>
                      <a:rPr lang="en-US" baseline="0"/>
                      <a:t>
</a:t>
                    </a:r>
                    <a:fld id="{228C50E7-4DB0-48B1-9C4C-09D4820C32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D908A97A-FD05-43EB-AB40-18E221767E44}" type="CELLRANGE">
                      <a:rPr lang="en-US" baseline="0"/>
                      <a:pPr/>
                      <a:t>[CELLRANGE]</a:t>
                    </a:fld>
                    <a:r>
                      <a:rPr lang="en-US" baseline="0"/>
                      <a:t>
</a:t>
                    </a:r>
                    <a:fld id="{D8E3C77E-E9A9-48A9-B5A3-67B4FCCB82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E1B91833-B794-4665-9CB0-6865F5F9077B}" type="CELLRANGE">
                      <a:rPr lang="en-US" baseline="0"/>
                      <a:pPr/>
                      <a:t>[CELLRANGE]</a:t>
                    </a:fld>
                    <a:r>
                      <a:rPr lang="en-US" baseline="0"/>
                      <a:t>
</a:t>
                    </a:r>
                    <a:fld id="{F1931F3D-4869-4541-AB3F-A4835428FC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43FFBD4-5E60-4159-9AF1-C30484B3A319}" type="CELLRANGE">
                      <a:rPr lang="en-US" baseline="0"/>
                      <a:pPr/>
                      <a:t>[CELLRANGE]</a:t>
                    </a:fld>
                    <a:r>
                      <a:rPr lang="en-US" baseline="0"/>
                      <a:t>
</a:t>
                    </a:r>
                    <a:fld id="{0F2FA82C-8A99-4EA7-86E4-B2BA9945DA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6C2A10B7-B003-42B4-BBD0-128E3534983B}" type="CELLRANGE">
                      <a:rPr lang="en-US" baseline="0"/>
                      <a:pPr/>
                      <a:t>[CELLRANGE]</a:t>
                    </a:fld>
                    <a:r>
                      <a:rPr lang="en-US" baseline="0"/>
                      <a:t>
</a:t>
                    </a:r>
                    <a:fld id="{E86FD817-9886-4787-B17A-586E548512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B1A9307E-93D3-4391-9F33-7F4C8A5EEBE3}" type="CELLRANGE">
                      <a:rPr lang="en-US" baseline="0"/>
                      <a:pPr/>
                      <a:t>[CELLRANGE]</a:t>
                    </a:fld>
                    <a:r>
                      <a:rPr lang="en-US" baseline="0"/>
                      <a:t>
</a:t>
                    </a:r>
                    <a:fld id="{E7F3939A-125E-4373-89B1-14C06A46E6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2C153872-F27F-4CC7-B723-2292341AE4B0}" type="CELLRANGE">
                      <a:rPr lang="en-US" baseline="0"/>
                      <a:pPr/>
                      <a:t>[CELLRANGE]</a:t>
                    </a:fld>
                    <a:r>
                      <a:rPr lang="en-US" baseline="0"/>
                      <a:t>
</a:t>
                    </a:r>
                    <a:fld id="{932A5BBF-12BB-4705-8659-D20F0BA22A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Castilla - La Mancha</c:v>
                </c:pt>
                <c:pt idx="4">
                  <c:v>Madrid, Comunidad de</c:v>
                </c:pt>
                <c:pt idx="5">
                  <c:v>Navarra, Comunidad Foral de</c:v>
                </c:pt>
                <c:pt idx="6">
                  <c:v>Ceuta</c:v>
                </c:pt>
                <c:pt idx="7">
                  <c:v>Asturias, Principado de</c:v>
                </c:pt>
                <c:pt idx="8">
                  <c:v>Media Nacional</c:v>
                </c:pt>
                <c:pt idx="9">
                  <c:v>Cantabria</c:v>
                </c:pt>
                <c:pt idx="10">
                  <c:v>Rioja, La</c:v>
                </c:pt>
                <c:pt idx="11">
                  <c:v>Andalucía</c:v>
                </c:pt>
                <c:pt idx="12">
                  <c:v>Comunitat Valenciana</c:v>
                </c:pt>
                <c:pt idx="13">
                  <c:v>Melilla</c:v>
                </c:pt>
                <c:pt idx="14">
                  <c:v>Extremadura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9.1488692569402746E-4</c:v>
                </c:pt>
                <c:pt idx="1">
                  <c:v>2.0931011386470196E-3</c:v>
                </c:pt>
                <c:pt idx="2">
                  <c:v>5.6405208964264084E-3</c:v>
                </c:pt>
                <c:pt idx="3">
                  <c:v>1.7642626002925661E-2</c:v>
                </c:pt>
                <c:pt idx="4">
                  <c:v>1.8836619168455984E-2</c:v>
                </c:pt>
                <c:pt idx="5">
                  <c:v>2.3988842398884241E-2</c:v>
                </c:pt>
                <c:pt idx="6">
                  <c:v>2.8776978417266189E-2</c:v>
                </c:pt>
                <c:pt idx="7">
                  <c:v>3.068479481102657E-2</c:v>
                </c:pt>
                <c:pt idx="8">
                  <c:v>5.6639308374973073E-2</c:v>
                </c:pt>
                <c:pt idx="9">
                  <c:v>6.5611664295874825E-2</c:v>
                </c:pt>
                <c:pt idx="10">
                  <c:v>6.8050749711649372E-2</c:v>
                </c:pt>
                <c:pt idx="11">
                  <c:v>6.8732064421669112E-2</c:v>
                </c:pt>
                <c:pt idx="12">
                  <c:v>7.0869166257655616E-2</c:v>
                </c:pt>
                <c:pt idx="13">
                  <c:v>7.7586206896551727E-2</c:v>
                </c:pt>
                <c:pt idx="14">
                  <c:v>8.1464703661759161E-2</c:v>
                </c:pt>
                <c:pt idx="15">
                  <c:v>8.2787373436569389E-2</c:v>
                </c:pt>
                <c:pt idx="16">
                  <c:v>9.7209029728582683E-2</c:v>
                </c:pt>
                <c:pt idx="17">
                  <c:v>0.10804411068263312</c:v>
                </c:pt>
                <c:pt idx="18">
                  <c:v>0.11417784142689753</c:v>
                </c:pt>
                <c:pt idx="19">
                  <c:v>0.13219583818540834</c:v>
                </c:pt>
              </c:numCache>
            </c:numRef>
          </c:val>
          <c:extLst>
            <c:ext xmlns:c15="http://schemas.microsoft.com/office/drawing/2012/chart" uri="{02D57815-91ED-43cb-92C2-25804820EDAC}">
              <c15:datalabelsRange>
                <c15:f>'11ListaEsperaGIII'!$N$13:$N$32</c15:f>
                <c15:dlblRangeCache>
                  <c:ptCount val="20"/>
                  <c:pt idx="0">
                    <c:v>32</c:v>
                  </c:pt>
                  <c:pt idx="1">
                    <c:v>25</c:v>
                  </c:pt>
                  <c:pt idx="2">
                    <c:v>149</c:v>
                  </c:pt>
                  <c:pt idx="3">
                    <c:v>398</c:v>
                  </c:pt>
                  <c:pt idx="4">
                    <c:v>1.158</c:v>
                  </c:pt>
                  <c:pt idx="5">
                    <c:v>86</c:v>
                  </c:pt>
                  <c:pt idx="6">
                    <c:v>12</c:v>
                  </c:pt>
                  <c:pt idx="7">
                    <c:v>246</c:v>
                  </c:pt>
                  <c:pt idx="8">
                    <c:v>24.450</c:v>
                  </c:pt>
                  <c:pt idx="9">
                    <c:v>369</c:v>
                  </c:pt>
                  <c:pt idx="10">
                    <c:v>177</c:v>
                  </c:pt>
                  <c:pt idx="11">
                    <c:v>5.868</c:v>
                  </c:pt>
                  <c:pt idx="12">
                    <c:v>3.321</c:v>
                  </c:pt>
                  <c:pt idx="13">
                    <c:v>63</c:v>
                  </c:pt>
                  <c:pt idx="14">
                    <c:v>1.079</c:v>
                  </c:pt>
                  <c:pt idx="15">
                    <c:v>695</c:v>
                  </c:pt>
                  <c:pt idx="16">
                    <c:v>4.810</c:v>
                  </c:pt>
                  <c:pt idx="17">
                    <c:v>1.597</c:v>
                  </c:pt>
                  <c:pt idx="18">
                    <c:v>1.754</c:v>
                  </c:pt>
                  <c:pt idx="19">
                    <c:v>2.611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Aragón</c:v>
                </c:pt>
                <c:pt idx="2">
                  <c:v>Galicia</c:v>
                </c:pt>
                <c:pt idx="3">
                  <c:v>Castilla - La Mancha</c:v>
                </c:pt>
                <c:pt idx="4">
                  <c:v>Madrid, Comunidad de</c:v>
                </c:pt>
                <c:pt idx="5">
                  <c:v>Navarra, Comunidad Foral de</c:v>
                </c:pt>
                <c:pt idx="6">
                  <c:v>Ceuta</c:v>
                </c:pt>
                <c:pt idx="7">
                  <c:v>Asturias, Principado de</c:v>
                </c:pt>
                <c:pt idx="8">
                  <c:v>Media Nacional</c:v>
                </c:pt>
                <c:pt idx="9">
                  <c:v>Cantabria</c:v>
                </c:pt>
                <c:pt idx="10">
                  <c:v>Rioja, La</c:v>
                </c:pt>
                <c:pt idx="11">
                  <c:v>Andalucía</c:v>
                </c:pt>
                <c:pt idx="12">
                  <c:v>Comunitat Valenciana</c:v>
                </c:pt>
                <c:pt idx="13">
                  <c:v>Melilla</c:v>
                </c:pt>
                <c:pt idx="14">
                  <c:v>Extremadura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0.94336069162502689</c:v>
                </c:pt>
                <c:pt idx="1">
                  <c:v>0.94336069162502689</c:v>
                </c:pt>
                <c:pt idx="2">
                  <c:v>0.94336069162502689</c:v>
                </c:pt>
                <c:pt idx="3">
                  <c:v>0.94336069162502689</c:v>
                </c:pt>
                <c:pt idx="4">
                  <c:v>0.94336069162502689</c:v>
                </c:pt>
                <c:pt idx="5">
                  <c:v>0.94336069162502689</c:v>
                </c:pt>
                <c:pt idx="6">
                  <c:v>0.94336069162502689</c:v>
                </c:pt>
                <c:pt idx="7">
                  <c:v>0.94336069162502689</c:v>
                </c:pt>
                <c:pt idx="8">
                  <c:v>0.94336069162502689</c:v>
                </c:pt>
                <c:pt idx="9">
                  <c:v>0.94336069162502689</c:v>
                </c:pt>
                <c:pt idx="10">
                  <c:v>0.94336069162502689</c:v>
                </c:pt>
                <c:pt idx="11">
                  <c:v>0.94336069162502689</c:v>
                </c:pt>
                <c:pt idx="12">
                  <c:v>0.94336069162502689</c:v>
                </c:pt>
                <c:pt idx="13">
                  <c:v>0.94336069162502689</c:v>
                </c:pt>
                <c:pt idx="14">
                  <c:v>0.94336069162502689</c:v>
                </c:pt>
                <c:pt idx="15">
                  <c:v>0.94336069162502689</c:v>
                </c:pt>
                <c:pt idx="16">
                  <c:v>0.94336069162502689</c:v>
                </c:pt>
                <c:pt idx="17">
                  <c:v>0.94336069162502689</c:v>
                </c:pt>
                <c:pt idx="18">
                  <c:v>0.94336069162502689</c:v>
                </c:pt>
                <c:pt idx="19">
                  <c:v>0.94336069162502689</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spPr>
              <a:solidFill>
                <a:schemeClr val="accent6">
                  <a:lumMod val="50000"/>
                </a:schemeClr>
              </a:solidFill>
            </c:spPr>
            <c:extLst>
              <c:ext xmlns:c16="http://schemas.microsoft.com/office/drawing/2014/chart" uri="{C3380CC4-5D6E-409C-BE32-E72D297353CC}">
                <c16:uniqueId val="{00000000-5DC1-4B08-97F0-0CCFE9C60108}"/>
              </c:ext>
            </c:extLst>
          </c:dPt>
          <c:dPt>
            <c:idx val="10"/>
            <c:invertIfNegative val="0"/>
            <c:bubble3D val="0"/>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EF7A5650-BA3F-42B1-A2AF-41FBCE5C3379}" type="CELLRANGE">
                      <a:rPr lang="en-US" baseline="0"/>
                      <a:pPr/>
                      <a:t>[CELLRANGE]</a:t>
                    </a:fld>
                    <a:r>
                      <a:rPr lang="en-US" baseline="0"/>
                      <a:t>
</a:t>
                    </a:r>
                    <a:fld id="{5D7FC807-FCED-44E4-A8DA-1664FB5B8E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9199F9E9-DAE1-4630-A5BE-5B5EF015AC3A}" type="CELLRANGE">
                      <a:rPr lang="en-US" baseline="0"/>
                      <a:pPr/>
                      <a:t>[CELLRANGE]</a:t>
                    </a:fld>
                    <a:r>
                      <a:rPr lang="en-US" baseline="0"/>
                      <a:t>
</a:t>
                    </a:r>
                    <a:fld id="{EE9675B1-4410-42CE-A5C7-8D5F9069DB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CA9AF6CC-30D4-4435-B0BA-BE5A2A00E92B}" type="CELLRANGE">
                      <a:rPr lang="en-US" baseline="0"/>
                      <a:pPr/>
                      <a:t>[CELLRANGE]</a:t>
                    </a:fld>
                    <a:r>
                      <a:rPr lang="en-US" baseline="0"/>
                      <a:t>
</a:t>
                    </a:r>
                    <a:fld id="{2E2770CB-11E8-486A-8584-A2A227D592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77DC0D2E-80C6-4E53-9248-7AF908E96E0C}" type="CELLRANGE">
                      <a:rPr lang="en-US" baseline="0"/>
                      <a:pPr/>
                      <a:t>[CELLRANGE]</a:t>
                    </a:fld>
                    <a:r>
                      <a:rPr lang="en-US" baseline="0"/>
                      <a:t>
</a:t>
                    </a:r>
                    <a:fld id="{665025E9-2FBE-4C23-96E0-B89CAD5B68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243B24EC-42B5-48A9-8E26-489CD1E8A9F4}" type="CELLRANGE">
                      <a:rPr lang="en-US" baseline="0"/>
                      <a:pPr/>
                      <a:t>[CELLRANGE]</a:t>
                    </a:fld>
                    <a:r>
                      <a:rPr lang="en-US" baseline="0"/>
                      <a:t>
</a:t>
                    </a:r>
                    <a:fld id="{7D5C53E0-EA96-418E-A05A-86587733EB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BC63292D-04E7-4B07-AE95-F59CD2DB64A4}" type="CELLRANGE">
                      <a:rPr lang="en-US" baseline="0"/>
                      <a:pPr/>
                      <a:t>[CELLRANGE]</a:t>
                    </a:fld>
                    <a:r>
                      <a:rPr lang="en-US" baseline="0"/>
                      <a:t>
</a:t>
                    </a:r>
                    <a:fld id="{EABD4343-1030-41EB-865F-3727E2CF8F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D6CC287B-F1EB-4AFC-A5A2-9C6E47D0CCB0}" type="CELLRANGE">
                      <a:rPr lang="en-US" baseline="0"/>
                      <a:pPr/>
                      <a:t>[CELLRANGE]</a:t>
                    </a:fld>
                    <a:r>
                      <a:rPr lang="en-US" baseline="0"/>
                      <a:t>
</a:t>
                    </a:r>
                    <a:fld id="{A360937D-2B21-4C95-84BE-B2DFFE0FDF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4CA258E9-0A80-4AE0-B59B-10460939A139}" type="CELLRANGE">
                      <a:rPr lang="en-US" baseline="0"/>
                      <a:pPr/>
                      <a:t>[CELLRANGE]</a:t>
                    </a:fld>
                    <a:r>
                      <a:rPr lang="en-US" baseline="0"/>
                      <a:t>
</a:t>
                    </a:r>
                    <a:fld id="{54FEF7A2-B9D5-4C0B-947D-23EBC2CF49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12932365-DE1A-427D-9942-881445705E10}" type="CELLRANGE">
                      <a:rPr lang="en-US" baseline="0"/>
                      <a:pPr/>
                      <a:t>[CELLRANGE]</a:t>
                    </a:fld>
                    <a:r>
                      <a:rPr lang="en-US" baseline="0"/>
                      <a:t>
</a:t>
                    </a:r>
                    <a:fld id="{3677D648-1130-4943-98BE-138D7954B3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7AA32E66-3CFF-4252-836A-F2AE1A830E96}" type="CELLRANGE">
                      <a:rPr lang="en-US" baseline="0"/>
                      <a:pPr/>
                      <a:t>[CELLRANGE]</a:t>
                    </a:fld>
                    <a:r>
                      <a:rPr lang="en-US" baseline="0"/>
                      <a:t>
</a:t>
                    </a:r>
                    <a:fld id="{3506C156-3D19-4983-9553-7EAB1FE3CD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C4969E33-229B-4513-9AC1-7DF9B6946478}" type="CELLRANGE">
                      <a:rPr lang="en-US" baseline="0"/>
                      <a:pPr/>
                      <a:t>[CELLRANGE]</a:t>
                    </a:fld>
                    <a:r>
                      <a:rPr lang="en-US" baseline="0"/>
                      <a:t>
</a:t>
                    </a:r>
                    <a:fld id="{B149B2CB-D30A-42E4-B8BE-6ED570154F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545E1D37-7777-40FB-963A-4C989C20412B}" type="CELLRANGE">
                      <a:rPr lang="en-US" baseline="0"/>
                      <a:pPr/>
                      <a:t>[CELLRANGE]</a:t>
                    </a:fld>
                    <a:r>
                      <a:rPr lang="en-US" baseline="0"/>
                      <a:t>
</a:t>
                    </a:r>
                    <a:fld id="{26DC1126-C72C-44CB-828F-F454E722EC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C575E72B-3C7A-4952-8835-AA1220CADF8A}" type="CELLRANGE">
                      <a:rPr lang="en-US" baseline="0"/>
                      <a:pPr/>
                      <a:t>[CELLRANGE]</a:t>
                    </a:fld>
                    <a:r>
                      <a:rPr lang="en-US" baseline="0"/>
                      <a:t>
</a:t>
                    </a:r>
                    <a:fld id="{31DA8DE9-86C1-49F8-96EF-0B6A499DD5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97C76AB5-F206-402B-A809-5F0A48BB3138}" type="CELLRANGE">
                      <a:rPr lang="en-US" baseline="0"/>
                      <a:pPr/>
                      <a:t>[CELLRANGE]</a:t>
                    </a:fld>
                    <a:r>
                      <a:rPr lang="en-US" baseline="0"/>
                      <a:t>
</a:t>
                    </a:r>
                    <a:fld id="{44339115-DFFE-4A81-8735-91CA287FDC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CEDE1962-5C84-4225-A78B-ADE6BE24BCCF}" type="CELLRANGE">
                      <a:rPr lang="en-US" baseline="0"/>
                      <a:pPr/>
                      <a:t>[CELLRANGE]</a:t>
                    </a:fld>
                    <a:r>
                      <a:rPr lang="en-US" baseline="0"/>
                      <a:t>
</a:t>
                    </a:r>
                    <a:fld id="{F33280FA-DCBA-4DDB-AEB7-F90D920411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5314A94C-D67D-44BE-992A-074E04B55B04}" type="CELLRANGE">
                      <a:rPr lang="en-US" baseline="0"/>
                      <a:pPr/>
                      <a:t>[CELLRANGE]</a:t>
                    </a:fld>
                    <a:r>
                      <a:rPr lang="en-US" baseline="0"/>
                      <a:t>
</a:t>
                    </a:r>
                    <a:fld id="{6C0D7CBD-46F1-4163-9000-FB46CDC301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CE9939A3-1EF7-4B8F-9958-3738AE63B487}" type="CELLRANGE">
                      <a:rPr lang="en-US" baseline="0"/>
                      <a:pPr/>
                      <a:t>[CELLRANGE]</a:t>
                    </a:fld>
                    <a:r>
                      <a:rPr lang="en-US" baseline="0"/>
                      <a:t>
</a:t>
                    </a:r>
                    <a:fld id="{DCB08B0F-7923-4768-9156-BB80166E86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8E57037E-B54E-455F-89ED-785F1697B351}" type="CELLRANGE">
                      <a:rPr lang="en-US" baseline="0"/>
                      <a:pPr/>
                      <a:t>[CELLRANGE]</a:t>
                    </a:fld>
                    <a:r>
                      <a:rPr lang="en-US" baseline="0"/>
                      <a:t>
</a:t>
                    </a:r>
                    <a:fld id="{B1D41B2D-9861-43A4-A0F3-061F291113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54284171-558B-4B3A-B9BA-5F9D2A3FF053}" type="CELLRANGE">
                      <a:rPr lang="en-US" baseline="0"/>
                      <a:pPr/>
                      <a:t>[CELLRANGE]</a:t>
                    </a:fld>
                    <a:r>
                      <a:rPr lang="en-US" baseline="0"/>
                      <a:t>
</a:t>
                    </a:r>
                    <a:fld id="{E6B91066-3625-4C79-BC3C-E306C696DA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10775219-3EFF-417C-9E65-9675E90AD3F3}" type="CELLRANGE">
                      <a:rPr lang="en-US" baseline="0"/>
                      <a:pPr/>
                      <a:t>[CELLRANGE]</a:t>
                    </a:fld>
                    <a:r>
                      <a:rPr lang="en-US" baseline="0"/>
                      <a:t>
</a:t>
                    </a:r>
                    <a:fld id="{E687ADCD-2DDF-4C96-998B-F04C46BC46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Andalucía</c:v>
                </c:pt>
                <c:pt idx="11">
                  <c:v>Comunitat Valenciana</c:v>
                </c:pt>
                <c:pt idx="12">
                  <c:v>Rioja, La</c:v>
                </c:pt>
                <c:pt idx="13">
                  <c:v>Balears, Illes</c:v>
                </c:pt>
                <c:pt idx="14">
                  <c:v>Melilla</c:v>
                </c:pt>
                <c:pt idx="15">
                  <c:v>Canarias</c:v>
                </c:pt>
                <c:pt idx="16">
                  <c:v>Extremadura</c:v>
                </c:pt>
                <c:pt idx="17">
                  <c:v>Murcia, Región de</c:v>
                </c:pt>
                <c:pt idx="18">
                  <c:v>País Vasco</c:v>
                </c:pt>
                <c:pt idx="19">
                  <c:v>Cataluña</c:v>
                </c:pt>
              </c:strCache>
            </c:strRef>
          </c:cat>
          <c:val>
            <c:numRef>
              <c:f>'11ListaEsperaGII'!$O$13:$O$32</c:f>
              <c:numCache>
                <c:formatCode>0.00%</c:formatCode>
                <c:ptCount val="20"/>
                <c:pt idx="0">
                  <c:v>0.99841807351014655</c:v>
                </c:pt>
                <c:pt idx="1">
                  <c:v>0.99673402735252092</c:v>
                </c:pt>
                <c:pt idx="2">
                  <c:v>0.98794901506373112</c:v>
                </c:pt>
                <c:pt idx="3">
                  <c:v>0.97951582867783982</c:v>
                </c:pt>
                <c:pt idx="4">
                  <c:v>0.97526061926248642</c:v>
                </c:pt>
                <c:pt idx="5">
                  <c:v>0.9683296649547567</c:v>
                </c:pt>
                <c:pt idx="6">
                  <c:v>0.96247260774287802</c:v>
                </c:pt>
                <c:pt idx="7">
                  <c:v>0.95806828508373365</c:v>
                </c:pt>
                <c:pt idx="8">
                  <c:v>0.93460421663931326</c:v>
                </c:pt>
                <c:pt idx="9">
                  <c:v>0.92007498353402128</c:v>
                </c:pt>
                <c:pt idx="10">
                  <c:v>0.91462064836794221</c:v>
                </c:pt>
                <c:pt idx="11">
                  <c:v>0.91175689139820659</c:v>
                </c:pt>
                <c:pt idx="12">
                  <c:v>0.9013005109150023</c:v>
                </c:pt>
                <c:pt idx="13">
                  <c:v>0.89549143372407569</c:v>
                </c:pt>
                <c:pt idx="14">
                  <c:v>0.88929889298892983</c:v>
                </c:pt>
                <c:pt idx="15">
                  <c:v>0.8820882642998028</c:v>
                </c:pt>
                <c:pt idx="16">
                  <c:v>0.87412795012616895</c:v>
                </c:pt>
                <c:pt idx="17">
                  <c:v>0.87257767673487063</c:v>
                </c:pt>
                <c:pt idx="18">
                  <c:v>0.86939423731377141</c:v>
                </c:pt>
                <c:pt idx="19">
                  <c:v>0.86090311103756412</c:v>
                </c:pt>
              </c:numCache>
            </c:numRef>
          </c:val>
          <c:extLst>
            <c:ext xmlns:c15="http://schemas.microsoft.com/office/drawing/2012/chart" uri="{02D57815-91ED-43cb-92C2-25804820EDAC}">
              <c15:datalabelsRange>
                <c15:f>'11ListaEsperaGII'!$M$13:$M$32</c15:f>
                <c15:dlblRangeCache>
                  <c:ptCount val="20"/>
                  <c:pt idx="0">
                    <c:v>40.393</c:v>
                  </c:pt>
                  <c:pt idx="1">
                    <c:v>14.649</c:v>
                  </c:pt>
                  <c:pt idx="2">
                    <c:v>25.578</c:v>
                  </c:pt>
                  <c:pt idx="3">
                    <c:v>526</c:v>
                  </c:pt>
                  <c:pt idx="4">
                    <c:v>6.268</c:v>
                  </c:pt>
                  <c:pt idx="5">
                    <c:v>23.757</c:v>
                  </c:pt>
                  <c:pt idx="6">
                    <c:v>10.541</c:v>
                  </c:pt>
                  <c:pt idx="7">
                    <c:v>66.420</c:v>
                  </c:pt>
                  <c:pt idx="8">
                    <c:v>7.403</c:v>
                  </c:pt>
                  <c:pt idx="9">
                    <c:v>544.804</c:v>
                  </c:pt>
                  <c:pt idx="10">
                    <c:v>131.388</c:v>
                  </c:pt>
                  <c:pt idx="11">
                    <c:v>54.906</c:v>
                  </c:pt>
                  <c:pt idx="12">
                    <c:v>3.881</c:v>
                  </c:pt>
                  <c:pt idx="13">
                    <c:v>9.931</c:v>
                  </c:pt>
                  <c:pt idx="14">
                    <c:v>723</c:v>
                  </c:pt>
                  <c:pt idx="15">
                    <c:v>14.311</c:v>
                  </c:pt>
                  <c:pt idx="16">
                    <c:v>11.778</c:v>
                  </c:pt>
                  <c:pt idx="17">
                    <c:v>16.120</c:v>
                  </c:pt>
                  <c:pt idx="18">
                    <c:v>22.992</c:v>
                  </c:pt>
                  <c:pt idx="19">
                    <c:v>83.239</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spPr>
              <a:solidFill>
                <a:schemeClr val="accent2">
                  <a:lumMod val="50000"/>
                </a:schemeClr>
              </a:solidFill>
            </c:spPr>
            <c:extLst>
              <c:ext xmlns:c16="http://schemas.microsoft.com/office/drawing/2014/chart" uri="{C3380CC4-5D6E-409C-BE32-E72D297353CC}">
                <c16:uniqueId val="{00000016-5DC1-4B08-97F0-0CCFE9C60108}"/>
              </c:ext>
            </c:extLst>
          </c:dPt>
          <c:dPt>
            <c:idx val="10"/>
            <c:invertIfNegative val="0"/>
            <c:bubble3D val="0"/>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E507C94D-D9B8-4B45-A62B-8C12D1EC43B1}" type="CELLRANGE">
                      <a:rPr lang="en-US" baseline="0"/>
                      <a:pPr/>
                      <a:t>[CELLRANGE]</a:t>
                    </a:fld>
                    <a:r>
                      <a:rPr lang="en-US" baseline="0"/>
                      <a:t>
</a:t>
                    </a:r>
                    <a:fld id="{4C043175-A025-4E53-814C-52181A8958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CC03D887-E570-4B46-8102-DFE522208369}" type="CELLRANGE">
                      <a:rPr lang="en-US" baseline="0"/>
                      <a:pPr/>
                      <a:t>[CELLRANGE]</a:t>
                    </a:fld>
                    <a:r>
                      <a:rPr lang="en-US" baseline="0"/>
                      <a:t>
</a:t>
                    </a:r>
                    <a:fld id="{D4D834DB-DCB3-457D-8A41-1E4E8C8E3B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88A9CB98-B1BD-4F1C-BD60-568ED2D1B0FF}" type="CELLRANGE">
                      <a:rPr lang="en-US" baseline="0"/>
                      <a:pPr/>
                      <a:t>[CELLRANGE]</a:t>
                    </a:fld>
                    <a:r>
                      <a:rPr lang="en-US" baseline="0"/>
                      <a:t>
</a:t>
                    </a:r>
                    <a:fld id="{3289D9EA-468B-4C67-8F72-4D28BF9D82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08C59E0F-42D1-46E9-BB90-56CB37CDDEB0}" type="CELLRANGE">
                      <a:rPr lang="en-US" baseline="0"/>
                      <a:pPr/>
                      <a:t>[CELLRANGE]</a:t>
                    </a:fld>
                    <a:r>
                      <a:rPr lang="en-US" baseline="0"/>
                      <a:t>
</a:t>
                    </a:r>
                    <a:fld id="{5A7FC98F-F7CA-414A-9261-ADA27B7BC4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3BC243E0-CF04-421A-A0B0-BB1B24E5408F}" type="CELLRANGE">
                      <a:rPr lang="en-US" baseline="0"/>
                      <a:pPr/>
                      <a:t>[CELLRANGE]</a:t>
                    </a:fld>
                    <a:r>
                      <a:rPr lang="en-US" baseline="0"/>
                      <a:t>
</a:t>
                    </a:r>
                    <a:fld id="{290C7D89-1851-4839-A138-5DDC874C5F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2AF24FC7-971E-4D97-B673-2EC2D77C0E75}" type="CELLRANGE">
                      <a:rPr lang="en-US" baseline="0"/>
                      <a:pPr/>
                      <a:t>[CELLRANGE]</a:t>
                    </a:fld>
                    <a:r>
                      <a:rPr lang="en-US" baseline="0"/>
                      <a:t>
</a:t>
                    </a:r>
                    <a:fld id="{6E958B49-521F-49FE-8797-3E528E05F8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1A56992D-1230-46DA-ACDA-F4E500017385}" type="CELLRANGE">
                      <a:rPr lang="en-US" baseline="0"/>
                      <a:pPr/>
                      <a:t>[CELLRANGE]</a:t>
                    </a:fld>
                    <a:r>
                      <a:rPr lang="en-US" baseline="0"/>
                      <a:t>
</a:t>
                    </a:r>
                    <a:fld id="{FCB56BF5-2F03-4BF1-92D6-C811E4C829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7DE6160B-38DA-4B22-97D8-CD992A9F1CF5}" type="CELLRANGE">
                      <a:rPr lang="en-US" baseline="0"/>
                      <a:pPr/>
                      <a:t>[CELLRANGE]</a:t>
                    </a:fld>
                    <a:r>
                      <a:rPr lang="en-US" baseline="0"/>
                      <a:t>
</a:t>
                    </a:r>
                    <a:fld id="{FFFB04B2-71DA-4CB2-8BE0-F053C2D6C5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41AFF702-5E8C-48B1-A19D-5052FE5463D5}" type="CELLRANGE">
                      <a:rPr lang="en-US" baseline="0"/>
                      <a:pPr/>
                      <a:t>[CELLRANGE]</a:t>
                    </a:fld>
                    <a:r>
                      <a:rPr lang="en-US" baseline="0"/>
                      <a:t>
</a:t>
                    </a:r>
                    <a:fld id="{56593E5B-7128-4095-B575-C0931410C7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1.8013862644507758E-3"/>
                </c:manualLayout>
              </c:layout>
              <c:tx>
                <c:rich>
                  <a:bodyPr/>
                  <a:lstStyle/>
                  <a:p>
                    <a:fld id="{8E3AE64A-44DC-4275-8D5E-E83BC79C06E0}" type="CELLRANGE">
                      <a:rPr lang="en-US" baseline="0"/>
                      <a:pPr/>
                      <a:t>[CELLRANGE]</a:t>
                    </a:fld>
                    <a:r>
                      <a:rPr lang="en-US" baseline="0"/>
                      <a:t>
</a:t>
                    </a:r>
                    <a:fld id="{9E4E3471-D485-40CC-ABFF-4CD8153277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5.1684765124386241E-5"/>
                  <c:y val="-4.7422532899582103E-3"/>
                </c:manualLayout>
              </c:layout>
              <c:tx>
                <c:rich>
                  <a:bodyPr/>
                  <a:lstStyle/>
                  <a:p>
                    <a:fld id="{22D2D484-5640-4E55-A377-97383A6F334D}" type="CELLRANGE">
                      <a:rPr lang="en-US" baseline="0"/>
                      <a:pPr/>
                      <a:t>[CELLRANGE]</a:t>
                    </a:fld>
                    <a:r>
                      <a:rPr lang="en-US" baseline="0"/>
                      <a:t>
</a:t>
                    </a:r>
                    <a:fld id="{0DFC3D29-0240-4D3B-B712-F94C5B4175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3C5DEA1F-A9AE-48D2-BB16-40E9C5330F6A}" type="CELLRANGE">
                      <a:rPr lang="en-US" baseline="0"/>
                      <a:pPr/>
                      <a:t>[CELLRANGE]</a:t>
                    </a:fld>
                    <a:r>
                      <a:rPr lang="en-US" baseline="0"/>
                      <a:t>
</a:t>
                    </a:r>
                    <a:fld id="{38DC698F-B120-4A33-B6D9-FAF03C0FCB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207B397E-5A84-4561-8E8B-8613561B93D6}" type="CELLRANGE">
                      <a:rPr lang="en-US" baseline="0"/>
                      <a:pPr/>
                      <a:t>[CELLRANGE]</a:t>
                    </a:fld>
                    <a:r>
                      <a:rPr lang="en-US" baseline="0"/>
                      <a:t>
</a:t>
                    </a:r>
                    <a:fld id="{87C82DEB-1BC7-4B46-B934-4A545D182F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C4351D08-0A6A-4A92-B903-89C22EA28985}" type="CELLRANGE">
                      <a:rPr lang="en-US" baseline="0"/>
                      <a:pPr/>
                      <a:t>[CELLRANGE]</a:t>
                    </a:fld>
                    <a:r>
                      <a:rPr lang="en-US" baseline="0"/>
                      <a:t>
</a:t>
                    </a:r>
                    <a:fld id="{4D5D0494-31AD-4B97-8298-ACBE06D5F0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971ECE53-FA31-4BEB-978C-79CE7776BAB7}" type="CELLRANGE">
                      <a:rPr lang="en-US" baseline="0"/>
                      <a:pPr/>
                      <a:t>[CELLRANGE]</a:t>
                    </a:fld>
                    <a:r>
                      <a:rPr lang="en-US" baseline="0"/>
                      <a:t>
</a:t>
                    </a:r>
                    <a:fld id="{28380497-322F-46FF-AED0-9461372647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513A8487-BE6C-4922-9050-1BA65246D963}" type="CELLRANGE">
                      <a:rPr lang="en-US" baseline="0"/>
                      <a:pPr/>
                      <a:t>[CELLRANGE]</a:t>
                    </a:fld>
                    <a:r>
                      <a:rPr lang="en-US" baseline="0"/>
                      <a:t>
</a:t>
                    </a:r>
                    <a:fld id="{A1940D38-23EF-4475-B637-FC8348A2E5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686AB80C-F4F2-40B4-840A-8DDC54B1D256}" type="CELLRANGE">
                      <a:rPr lang="en-US" baseline="0"/>
                      <a:pPr/>
                      <a:t>[CELLRANGE]</a:t>
                    </a:fld>
                    <a:r>
                      <a:rPr lang="en-US" baseline="0"/>
                      <a:t>
</a:t>
                    </a:r>
                    <a:fld id="{567C3920-3496-433F-B105-C6A9AD1D31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8FE9F223-334F-4FA0-BCF5-410D7D027B1F}" type="CELLRANGE">
                      <a:rPr lang="en-US" baseline="0"/>
                      <a:pPr/>
                      <a:t>[CELLRANGE]</a:t>
                    </a:fld>
                    <a:r>
                      <a:rPr lang="en-US" baseline="0"/>
                      <a:t>
</a:t>
                    </a:r>
                    <a:fld id="{0DF9E879-C9A6-4BE3-ADAC-F3484AA78A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29C5182C-89EE-4A7B-AC74-9393AFC4A023}" type="CELLRANGE">
                      <a:rPr lang="en-US" baseline="0"/>
                      <a:pPr/>
                      <a:t>[CELLRANGE]</a:t>
                    </a:fld>
                    <a:r>
                      <a:rPr lang="en-US" baseline="0"/>
                      <a:t>
</a:t>
                    </a:r>
                    <a:fld id="{94CBA821-EA5A-4D5A-A747-77D21E4284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19B55D47-71CC-424E-BF3A-8A090C1D434F}" type="CELLRANGE">
                      <a:rPr lang="en-US" baseline="0"/>
                      <a:pPr/>
                      <a:t>[CELLRANGE]</a:t>
                    </a:fld>
                    <a:r>
                      <a:rPr lang="en-US" baseline="0"/>
                      <a:t>
</a:t>
                    </a:r>
                    <a:fld id="{098D4385-2471-4329-8D72-E67F6F28E9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Andalucía</c:v>
                </c:pt>
                <c:pt idx="11">
                  <c:v>Comunitat Valenciana</c:v>
                </c:pt>
                <c:pt idx="12">
                  <c:v>Rioja, La</c:v>
                </c:pt>
                <c:pt idx="13">
                  <c:v>Balears, Illes</c:v>
                </c:pt>
                <c:pt idx="14">
                  <c:v>Melilla</c:v>
                </c:pt>
                <c:pt idx="15">
                  <c:v>Canarias</c:v>
                </c:pt>
                <c:pt idx="16">
                  <c:v>Extremadura</c:v>
                </c:pt>
                <c:pt idx="17">
                  <c:v>Murcia, Región de</c:v>
                </c:pt>
                <c:pt idx="18">
                  <c:v>País Vasco</c:v>
                </c:pt>
                <c:pt idx="19">
                  <c:v>Cataluña</c:v>
                </c:pt>
              </c:strCache>
            </c:strRef>
          </c:cat>
          <c:val>
            <c:numRef>
              <c:f>'11ListaEsperaGII'!$P$13:$P$32</c:f>
              <c:numCache>
                <c:formatCode>0.00%</c:formatCode>
                <c:ptCount val="20"/>
                <c:pt idx="0">
                  <c:v>1.5819264898534245E-3</c:v>
                </c:pt>
                <c:pt idx="1">
                  <c:v>3.2659726474790775E-3</c:v>
                </c:pt>
                <c:pt idx="2">
                  <c:v>1.2050984936268831E-2</c:v>
                </c:pt>
                <c:pt idx="3">
                  <c:v>2.0484171322160148E-2</c:v>
                </c:pt>
                <c:pt idx="4">
                  <c:v>2.4739380737513614E-2</c:v>
                </c:pt>
                <c:pt idx="5">
                  <c:v>3.1670335045243338E-2</c:v>
                </c:pt>
                <c:pt idx="6">
                  <c:v>3.752739225712199E-2</c:v>
                </c:pt>
                <c:pt idx="7">
                  <c:v>4.1931714916266391E-2</c:v>
                </c:pt>
                <c:pt idx="8">
                  <c:v>6.5395783360686785E-2</c:v>
                </c:pt>
                <c:pt idx="9">
                  <c:v>7.9925016465978757E-2</c:v>
                </c:pt>
                <c:pt idx="10">
                  <c:v>8.5379351632057801E-2</c:v>
                </c:pt>
                <c:pt idx="11">
                  <c:v>8.8243108601793421E-2</c:v>
                </c:pt>
                <c:pt idx="12">
                  <c:v>9.8699489084997677E-2</c:v>
                </c:pt>
                <c:pt idx="13">
                  <c:v>0.10450856627592425</c:v>
                </c:pt>
                <c:pt idx="14">
                  <c:v>0.11070110701107011</c:v>
                </c:pt>
                <c:pt idx="15">
                  <c:v>0.11791173570019724</c:v>
                </c:pt>
                <c:pt idx="16">
                  <c:v>0.12587204987383108</c:v>
                </c:pt>
                <c:pt idx="17">
                  <c:v>0.12742232326512937</c:v>
                </c:pt>
                <c:pt idx="18">
                  <c:v>0.13060576268622853</c:v>
                </c:pt>
                <c:pt idx="19">
                  <c:v>0.13909688896243588</c:v>
                </c:pt>
              </c:numCache>
            </c:numRef>
          </c:val>
          <c:extLst>
            <c:ext xmlns:c15="http://schemas.microsoft.com/office/drawing/2012/chart" uri="{02D57815-91ED-43cb-92C2-25804820EDAC}">
              <c15:datalabelsRange>
                <c15:f>'11ListaEsperaGII'!$N$13:$N$32</c15:f>
                <c15:dlblRangeCache>
                  <c:ptCount val="20"/>
                  <c:pt idx="0">
                    <c:v>64</c:v>
                  </c:pt>
                  <c:pt idx="1">
                    <c:v>48</c:v>
                  </c:pt>
                  <c:pt idx="2">
                    <c:v>312</c:v>
                  </c:pt>
                  <c:pt idx="3">
                    <c:v>11</c:v>
                  </c:pt>
                  <c:pt idx="4">
                    <c:v>159</c:v>
                  </c:pt>
                  <c:pt idx="5">
                    <c:v>777</c:v>
                  </c:pt>
                  <c:pt idx="6">
                    <c:v>411</c:v>
                  </c:pt>
                  <c:pt idx="7">
                    <c:v>2.907</c:v>
                  </c:pt>
                  <c:pt idx="8">
                    <c:v>518</c:v>
                  </c:pt>
                  <c:pt idx="9">
                    <c:v>47.326</c:v>
                  </c:pt>
                  <c:pt idx="10">
                    <c:v>12.265</c:v>
                  </c:pt>
                  <c:pt idx="11">
                    <c:v>5.314</c:v>
                  </c:pt>
                  <c:pt idx="12">
                    <c:v>425</c:v>
                  </c:pt>
                  <c:pt idx="13">
                    <c:v>1.159</c:v>
                  </c:pt>
                  <c:pt idx="14">
                    <c:v>90</c:v>
                  </c:pt>
                  <c:pt idx="15">
                    <c:v>1.913</c:v>
                  </c:pt>
                  <c:pt idx="16">
                    <c:v>1.696</c:v>
                  </c:pt>
                  <c:pt idx="17">
                    <c:v>2.354</c:v>
                  </c:pt>
                  <c:pt idx="18">
                    <c:v>3.454</c:v>
                  </c:pt>
                  <c:pt idx="19">
                    <c:v>13.449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Andalucía</c:v>
                </c:pt>
                <c:pt idx="11">
                  <c:v>Comunitat Valenciana</c:v>
                </c:pt>
                <c:pt idx="12">
                  <c:v>Rioja, La</c:v>
                </c:pt>
                <c:pt idx="13">
                  <c:v>Balears, Illes</c:v>
                </c:pt>
                <c:pt idx="14">
                  <c:v>Melilla</c:v>
                </c:pt>
                <c:pt idx="15">
                  <c:v>Canarias</c:v>
                </c:pt>
                <c:pt idx="16">
                  <c:v>Extremadura</c:v>
                </c:pt>
                <c:pt idx="17">
                  <c:v>Murcia, Región de</c:v>
                </c:pt>
                <c:pt idx="18">
                  <c:v>País Vasco</c:v>
                </c:pt>
                <c:pt idx="19">
                  <c:v>Cataluña</c:v>
                </c:pt>
              </c:strCache>
            </c:strRef>
          </c:cat>
          <c:val>
            <c:numRef>
              <c:f>'11ListaEsperaGII'!$Q$13:$Q$32</c:f>
              <c:numCache>
                <c:formatCode>0.00%</c:formatCode>
                <c:ptCount val="20"/>
                <c:pt idx="0">
                  <c:v>0.92007498353402128</c:v>
                </c:pt>
                <c:pt idx="1">
                  <c:v>0.92007498353402128</c:v>
                </c:pt>
                <c:pt idx="2">
                  <c:v>0.92007498353402128</c:v>
                </c:pt>
                <c:pt idx="3">
                  <c:v>0.92007498353402128</c:v>
                </c:pt>
                <c:pt idx="4">
                  <c:v>0.92007498353402128</c:v>
                </c:pt>
                <c:pt idx="5">
                  <c:v>0.92007498353402128</c:v>
                </c:pt>
                <c:pt idx="6">
                  <c:v>0.92007498353402128</c:v>
                </c:pt>
                <c:pt idx="7">
                  <c:v>0.92007498353402128</c:v>
                </c:pt>
                <c:pt idx="8">
                  <c:v>0.92007498353402128</c:v>
                </c:pt>
                <c:pt idx="9">
                  <c:v>0.92007498353402128</c:v>
                </c:pt>
                <c:pt idx="10">
                  <c:v>0.92007498353402128</c:v>
                </c:pt>
                <c:pt idx="11">
                  <c:v>0.92007498353402128</c:v>
                </c:pt>
                <c:pt idx="12">
                  <c:v>0.92007498353402128</c:v>
                </c:pt>
                <c:pt idx="13">
                  <c:v>0.92007498353402128</c:v>
                </c:pt>
                <c:pt idx="14">
                  <c:v>0.92007498353402128</c:v>
                </c:pt>
                <c:pt idx="15">
                  <c:v>0.92007498353402128</c:v>
                </c:pt>
                <c:pt idx="16">
                  <c:v>0.92007498353402128</c:v>
                </c:pt>
                <c:pt idx="17">
                  <c:v>0.92007498353402128</c:v>
                </c:pt>
                <c:pt idx="18">
                  <c:v>0.92007498353402128</c:v>
                </c:pt>
                <c:pt idx="19">
                  <c:v>0.92007498353402128</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E6BD-407D-8DB5-88274B443806}"/>
              </c:ext>
            </c:extLst>
          </c:dPt>
          <c:dPt>
            <c:idx val="12"/>
            <c:invertIfNegative val="0"/>
            <c:bubble3D val="0"/>
            <c:spPr>
              <a:solidFill>
                <a:schemeClr val="accent6"/>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DC260DC3-C1AF-4314-8716-244C73FB993A}" type="CELLRANGE">
                      <a:rPr lang="en-US" baseline="0"/>
                      <a:pPr/>
                      <a:t>[CELLRANGE]</a:t>
                    </a:fld>
                    <a:r>
                      <a:rPr lang="en-US" baseline="0"/>
                      <a:t>
</a:t>
                    </a:r>
                    <a:fld id="{A722C51F-3C9B-4CEE-9448-C1284DDDEF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F3FB11FB-53FE-4D52-AC0C-333E0C70F3E6}" type="CELLRANGE">
                      <a:rPr lang="en-US" baseline="0"/>
                      <a:pPr/>
                      <a:t>[CELLRANGE]</a:t>
                    </a:fld>
                    <a:r>
                      <a:rPr lang="en-US" baseline="0"/>
                      <a:t>
</a:t>
                    </a:r>
                    <a:fld id="{994F5AE6-2A7B-4A99-A7F0-8808414C0C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BD085169-4693-4F0B-9087-5BF31A6D1857}" type="CELLRANGE">
                      <a:rPr lang="en-US" baseline="0"/>
                      <a:pPr/>
                      <a:t>[CELLRANGE]</a:t>
                    </a:fld>
                    <a:r>
                      <a:rPr lang="en-US" baseline="0"/>
                      <a:t>
</a:t>
                    </a:r>
                    <a:fld id="{27046354-4663-4DE0-8192-2995146289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59695DE4-AB62-4994-BEAC-F2081FE15D27}" type="CELLRANGE">
                      <a:rPr lang="en-US" baseline="0"/>
                      <a:pPr/>
                      <a:t>[CELLRANGE]</a:t>
                    </a:fld>
                    <a:r>
                      <a:rPr lang="en-US" baseline="0"/>
                      <a:t>
</a:t>
                    </a:r>
                    <a:fld id="{9AF6F74E-066F-4F7D-9971-2FA25137BC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6FC98669-9605-422F-AD09-09EA1FE07F37}" type="CELLRANGE">
                      <a:rPr lang="en-US" baseline="0"/>
                      <a:pPr/>
                      <a:t>[CELLRANGE]</a:t>
                    </a:fld>
                    <a:r>
                      <a:rPr lang="en-US" baseline="0"/>
                      <a:t>
</a:t>
                    </a:r>
                    <a:fld id="{C9FF52AB-617C-4140-B8AF-69199E17AC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8B7E6CF8-EB36-470C-A206-E639248EE714}" type="CELLRANGE">
                      <a:rPr lang="en-US" baseline="0"/>
                      <a:pPr/>
                      <a:t>[CELLRANGE]</a:t>
                    </a:fld>
                    <a:r>
                      <a:rPr lang="en-US" baseline="0"/>
                      <a:t>
</a:t>
                    </a:r>
                    <a:fld id="{9800134E-7EE4-4FF9-A171-F238E304EA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48F7892F-BA48-47EF-8ED3-3535FF90B89D}" type="CELLRANGE">
                      <a:rPr lang="en-US" baseline="0"/>
                      <a:pPr/>
                      <a:t>[CELLRANGE]</a:t>
                    </a:fld>
                    <a:r>
                      <a:rPr lang="en-US" baseline="0"/>
                      <a:t>
</a:t>
                    </a:r>
                    <a:fld id="{4E55FCC0-3C60-47E4-AA5F-9AB09F5583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F04B56B6-0C96-4D7E-B33E-44797CF1E350}" type="CELLRANGE">
                      <a:rPr lang="en-US" baseline="0"/>
                      <a:pPr/>
                      <a:t>[CELLRANGE]</a:t>
                    </a:fld>
                    <a:r>
                      <a:rPr lang="en-US" baseline="0"/>
                      <a:t>
</a:t>
                    </a:r>
                    <a:fld id="{18431F41-CC44-436D-9D09-CD04E43D7F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477F8DDD-75E4-483A-9A0A-E51197800E1A}" type="CELLRANGE">
                      <a:rPr lang="en-US" baseline="0"/>
                      <a:pPr/>
                      <a:t>[CELLRANGE]</a:t>
                    </a:fld>
                    <a:r>
                      <a:rPr lang="en-US" baseline="0"/>
                      <a:t>
</a:t>
                    </a:r>
                    <a:fld id="{D0F484B5-0460-4022-AB86-6604A75D88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5B2DB228-2D2D-4418-9718-F83BBBDD52F8}" type="CELLRANGE">
                      <a:rPr lang="en-US" baseline="0"/>
                      <a:pPr/>
                      <a:t>[CELLRANGE]</a:t>
                    </a:fld>
                    <a:r>
                      <a:rPr lang="en-US" baseline="0"/>
                      <a:t>
</a:t>
                    </a:r>
                    <a:fld id="{D1817CB0-A492-45BD-9CA8-29BB21C126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0CCBA874-A627-42C9-A8C9-C74B68FC2B57}" type="CELLRANGE">
                      <a:rPr lang="en-US" baseline="0"/>
                      <a:pPr/>
                      <a:t>[CELLRANGE]</a:t>
                    </a:fld>
                    <a:r>
                      <a:rPr lang="en-US" baseline="0"/>
                      <a:t>
</a:t>
                    </a:r>
                    <a:fld id="{500FF4E0-4D1B-443E-9AE2-9467E2C176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46497739-9E49-47E1-AE8B-F970FAE7AFBF}" type="CELLRANGE">
                      <a:rPr lang="en-US" baseline="0"/>
                      <a:pPr/>
                      <a:t>[CELLRANGE]</a:t>
                    </a:fld>
                    <a:r>
                      <a:rPr lang="en-US" baseline="0"/>
                      <a:t>
</a:t>
                    </a:r>
                    <a:fld id="{0EA0AB82-6925-43BE-ACCB-E0B471A746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7293DC03-C72B-47F2-93DE-AE37BC3F3934}" type="CELLRANGE">
                      <a:rPr lang="en-US" baseline="0"/>
                      <a:pPr/>
                      <a:t>[CELLRANGE]</a:t>
                    </a:fld>
                    <a:r>
                      <a:rPr lang="en-US" baseline="0"/>
                      <a:t>
</a:t>
                    </a:r>
                    <a:fld id="{5B2EDD41-3AF2-4DB0-A154-B6F214BF0F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026B87FF-EA5D-4920-9642-1E016674B744}" type="CELLRANGE">
                      <a:rPr lang="en-US" baseline="0"/>
                      <a:pPr/>
                      <a:t>[CELLRANGE]</a:t>
                    </a:fld>
                    <a:r>
                      <a:rPr lang="en-US" baseline="0"/>
                      <a:t>
</a:t>
                    </a:r>
                    <a:fld id="{933F50A9-B629-40F6-B9EB-50E6D32238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3CE40113-FCDB-4AC6-9CDF-D02B7E7AA8C5}" type="CELLRANGE">
                      <a:rPr lang="en-US" baseline="0"/>
                      <a:pPr/>
                      <a:t>[CELLRANGE]</a:t>
                    </a:fld>
                    <a:r>
                      <a:rPr lang="en-US" baseline="0"/>
                      <a:t>
</a:t>
                    </a:r>
                    <a:fld id="{172959BF-72D1-4EAF-9A1A-1B74DFEBE0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C9A7CEC-F600-47B8-A693-D9FD61B153F2}" type="CELLRANGE">
                      <a:rPr lang="en-US" baseline="0"/>
                      <a:pPr/>
                      <a:t>[CELLRANGE]</a:t>
                    </a:fld>
                    <a:r>
                      <a:rPr lang="en-US" baseline="0"/>
                      <a:t>
</a:t>
                    </a:r>
                    <a:fld id="{419A25F3-E20A-4C4D-B9FF-AE34A456C3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30B08E11-5783-4F72-9EC6-762CE7816062}" type="CELLRANGE">
                      <a:rPr lang="en-US" baseline="0"/>
                      <a:pPr/>
                      <a:t>[CELLRANGE]</a:t>
                    </a:fld>
                    <a:r>
                      <a:rPr lang="en-US" baseline="0"/>
                      <a:t>
</a:t>
                    </a:r>
                    <a:fld id="{758645A3-BE45-4414-BEB1-0CC26F9FB0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62822C5F-2C8A-48B9-B0C0-A062BD4A4969}" type="CELLRANGE">
                      <a:rPr lang="en-US" baseline="0"/>
                      <a:pPr/>
                      <a:t>[CELLRANGE]</a:t>
                    </a:fld>
                    <a:r>
                      <a:rPr lang="en-US" baseline="0"/>
                      <a:t>
</a:t>
                    </a:r>
                    <a:fld id="{92BBAF52-8D9C-4768-8C7F-37C7C92B24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AA96F862-1127-40AB-9440-C3A349300054}" type="CELLRANGE">
                      <a:rPr lang="en-US" baseline="0"/>
                      <a:pPr/>
                      <a:t>[CELLRANGE]</a:t>
                    </a:fld>
                    <a:r>
                      <a:rPr lang="en-US" baseline="0"/>
                      <a:t>
</a:t>
                    </a:r>
                    <a:fld id="{E7EADDFE-3BDF-484C-A501-20500C615C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183A2268-E336-4A7F-9DD3-48C4DFD39410}" type="CELLRANGE">
                      <a:rPr lang="en-US" baseline="0"/>
                      <a:pPr/>
                      <a:t>[CELLRANGE]</a:t>
                    </a:fld>
                    <a:r>
                      <a:rPr lang="en-US" baseline="0"/>
                      <a:t>
</a:t>
                    </a:r>
                    <a:fld id="{F3DC4AAC-06E6-4D2B-8183-3493990306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Castilla - La Mancha</c:v>
                </c:pt>
                <c:pt idx="3">
                  <c:v>Ceuta</c:v>
                </c:pt>
                <c:pt idx="4">
                  <c:v>Asturias, Principado de</c:v>
                </c:pt>
                <c:pt idx="5">
                  <c:v>Navarra, Comunidad Foral de</c:v>
                </c:pt>
                <c:pt idx="6">
                  <c:v>Galicia</c:v>
                </c:pt>
                <c:pt idx="7">
                  <c:v>Madrid, Comunidad de</c:v>
                </c:pt>
                <c:pt idx="8">
                  <c:v>Comunitat Valenciana</c:v>
                </c:pt>
                <c:pt idx="9">
                  <c:v>Cantabria</c:v>
                </c:pt>
                <c:pt idx="10">
                  <c:v>Canarias</c:v>
                </c:pt>
                <c:pt idx="11">
                  <c:v>Media Nacional</c:v>
                </c:pt>
                <c:pt idx="12">
                  <c:v>Balears, Illes</c:v>
                </c:pt>
                <c:pt idx="13">
                  <c:v>Andalucía</c:v>
                </c:pt>
                <c:pt idx="14">
                  <c:v>Extremadura</c:v>
                </c:pt>
                <c:pt idx="15">
                  <c:v>Melilla</c:v>
                </c:pt>
                <c:pt idx="16">
                  <c:v>Murcia, Región de</c:v>
                </c:pt>
                <c:pt idx="17">
                  <c:v>Rioja, La</c:v>
                </c:pt>
                <c:pt idx="18">
                  <c:v>País Vasco</c:v>
                </c:pt>
                <c:pt idx="19">
                  <c:v>Cataluña</c:v>
                </c:pt>
              </c:strCache>
            </c:strRef>
          </c:cat>
          <c:val>
            <c:numRef>
              <c:f>'11ListaEsperaGI'!$O$13:$O$32</c:f>
              <c:numCache>
                <c:formatCode>0.00%</c:formatCode>
                <c:ptCount val="20"/>
                <c:pt idx="0">
                  <c:v>0.99871068650659456</c:v>
                </c:pt>
                <c:pt idx="1">
                  <c:v>0.99185820304056493</c:v>
                </c:pt>
                <c:pt idx="2">
                  <c:v>0.95303150457789632</c:v>
                </c:pt>
                <c:pt idx="3">
                  <c:v>0.9522240527182867</c:v>
                </c:pt>
                <c:pt idx="4">
                  <c:v>0.94930468692517112</c:v>
                </c:pt>
                <c:pt idx="5">
                  <c:v>0.93901900132567384</c:v>
                </c:pt>
                <c:pt idx="6">
                  <c:v>0.93848268751610964</c:v>
                </c:pt>
                <c:pt idx="7">
                  <c:v>0.92739855414683769</c:v>
                </c:pt>
                <c:pt idx="8">
                  <c:v>0.87450191921038201</c:v>
                </c:pt>
                <c:pt idx="9">
                  <c:v>0.86625672559569566</c:v>
                </c:pt>
                <c:pt idx="10">
                  <c:v>0.85545959697395724</c:v>
                </c:pt>
                <c:pt idx="11">
                  <c:v>0.84637344514428547</c:v>
                </c:pt>
                <c:pt idx="12">
                  <c:v>0.83678326721961771</c:v>
                </c:pt>
                <c:pt idx="13">
                  <c:v>0.81289595189520025</c:v>
                </c:pt>
                <c:pt idx="14">
                  <c:v>0.79214071333845193</c:v>
                </c:pt>
                <c:pt idx="15">
                  <c:v>0.7859778597785978</c:v>
                </c:pt>
                <c:pt idx="16">
                  <c:v>0.78045375218150093</c:v>
                </c:pt>
                <c:pt idx="17">
                  <c:v>0.76892217170366406</c:v>
                </c:pt>
                <c:pt idx="18">
                  <c:v>0.75986315731391052</c:v>
                </c:pt>
                <c:pt idx="19">
                  <c:v>0.70956826025514075</c:v>
                </c:pt>
              </c:numCache>
            </c:numRef>
          </c:val>
          <c:extLst>
            <c:ext xmlns:c15="http://schemas.microsoft.com/office/drawing/2012/chart" uri="{02D57815-91ED-43cb-92C2-25804820EDAC}">
              <c15:datalabelsRange>
                <c15:f>'11ListaEsperaGI'!$M$13:$M$32</c15:f>
                <c15:dlblRangeCache>
                  <c:ptCount val="20"/>
                  <c:pt idx="0">
                    <c:v>47.251</c:v>
                  </c:pt>
                  <c:pt idx="1">
                    <c:v>13.766</c:v>
                  </c:pt>
                  <c:pt idx="2">
                    <c:v>26.439</c:v>
                  </c:pt>
                  <c:pt idx="3">
                    <c:v>578</c:v>
                  </c:pt>
                  <c:pt idx="4">
                    <c:v>12.902</c:v>
                  </c:pt>
                  <c:pt idx="5">
                    <c:v>6.375</c:v>
                  </c:pt>
                  <c:pt idx="6">
                    <c:v>21.846</c:v>
                  </c:pt>
                  <c:pt idx="7">
                    <c:v>51.057</c:v>
                  </c:pt>
                  <c:pt idx="8">
                    <c:v>47.844</c:v>
                  </c:pt>
                  <c:pt idx="9">
                    <c:v>4.508</c:v>
                  </c:pt>
                  <c:pt idx="10">
                    <c:v>12.778</c:v>
                  </c:pt>
                  <c:pt idx="11">
                    <c:v>459.833</c:v>
                  </c:pt>
                  <c:pt idx="12">
                    <c:v>11.602</c:v>
                  </c:pt>
                  <c:pt idx="13">
                    <c:v>75.705</c:v>
                  </c:pt>
                  <c:pt idx="14">
                    <c:v>11.349</c:v>
                  </c:pt>
                  <c:pt idx="15">
                    <c:v>426</c:v>
                  </c:pt>
                  <c:pt idx="16">
                    <c:v>11.180</c:v>
                  </c:pt>
                  <c:pt idx="17">
                    <c:v>2.875</c:v>
                  </c:pt>
                  <c:pt idx="18">
                    <c:v>27.542</c:v>
                  </c:pt>
                  <c:pt idx="19">
                    <c:v>73.810</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B7E74F15-B6DB-48FC-829B-976041DE6D90}" type="CELLRANGE">
                      <a:rPr lang="en-US" baseline="0"/>
                      <a:pPr/>
                      <a:t>[CELLRANGE]</a:t>
                    </a:fld>
                    <a:r>
                      <a:rPr lang="en-US" baseline="0"/>
                      <a:t>
</a:t>
                    </a:r>
                    <a:fld id="{A5BAF885-B4D6-46E5-AEF1-0FB2137BC9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A56A7D5F-12BE-435F-88B2-D8D6CB8E7166}" type="CELLRANGE">
                      <a:rPr lang="en-US" baseline="0"/>
                      <a:pPr/>
                      <a:t>[CELLRANGE]</a:t>
                    </a:fld>
                    <a:r>
                      <a:rPr lang="en-US" baseline="0"/>
                      <a:t>
</a:t>
                    </a:r>
                    <a:fld id="{61F0BB26-8FBB-448D-AA75-92B44F8B4E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1B945748-F2E6-479E-A6A1-D22BD30040FF}" type="CELLRANGE">
                      <a:rPr lang="en-US" baseline="0"/>
                      <a:pPr/>
                      <a:t>[CELLRANGE]</a:t>
                    </a:fld>
                    <a:r>
                      <a:rPr lang="en-US" baseline="0"/>
                      <a:t>
</a:t>
                    </a:r>
                    <a:fld id="{C9176B5F-1640-420A-9A4A-1C287D5814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1629D325-8087-4C5F-A75B-BF62EDFE8C96}" type="CELLRANGE">
                      <a:rPr lang="en-US" baseline="0"/>
                      <a:pPr/>
                      <a:t>[CELLRANGE]</a:t>
                    </a:fld>
                    <a:r>
                      <a:rPr lang="en-US" baseline="0"/>
                      <a:t>
</a:t>
                    </a:r>
                    <a:fld id="{9416EBB0-0312-47EF-91B1-B71230A998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BB8F9EF6-2769-4D70-A757-54FB13C0BC32}" type="CELLRANGE">
                      <a:rPr lang="en-US" baseline="0"/>
                      <a:pPr/>
                      <a:t>[CELLRANGE]</a:t>
                    </a:fld>
                    <a:r>
                      <a:rPr lang="en-US" baseline="0"/>
                      <a:t>
</a:t>
                    </a:r>
                    <a:fld id="{CEEF3043-3578-4D77-9026-5596B69E18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C347CAA0-06A9-4EE1-A968-E8346D656586}" type="CELLRANGE">
                      <a:rPr lang="en-US" baseline="0"/>
                      <a:pPr/>
                      <a:t>[CELLRANGE]</a:t>
                    </a:fld>
                    <a:r>
                      <a:rPr lang="en-US" baseline="0"/>
                      <a:t>
</a:t>
                    </a:r>
                    <a:fld id="{D8BD9F68-A3F4-4D75-9D46-ED2901D935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C753E934-F454-4886-A7D0-81EF69518D04}" type="CELLRANGE">
                      <a:rPr lang="en-US" baseline="0"/>
                      <a:pPr/>
                      <a:t>[CELLRANGE]</a:t>
                    </a:fld>
                    <a:r>
                      <a:rPr lang="en-US" baseline="0"/>
                      <a:t>
</a:t>
                    </a:r>
                    <a:fld id="{3E0B6276-A1D5-45E1-A396-1ABC4B70C5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1C5C8E37-3F5E-4B58-B74A-4E793F03B797}" type="CELLRANGE">
                      <a:rPr lang="en-US" baseline="0"/>
                      <a:pPr/>
                      <a:t>[CELLRANGE]</a:t>
                    </a:fld>
                    <a:r>
                      <a:rPr lang="en-US" baseline="0"/>
                      <a:t>
</a:t>
                    </a:r>
                    <a:fld id="{4587BCAF-7DF7-4E2C-A132-A242829D3E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FC9776D2-25D9-424E-837C-6DF0CC5DEF58}" type="CELLRANGE">
                      <a:rPr lang="en-US" baseline="0"/>
                      <a:pPr/>
                      <a:t>[CELLRANGE]</a:t>
                    </a:fld>
                    <a:r>
                      <a:rPr lang="en-US" baseline="0"/>
                      <a:t>
</a:t>
                    </a:r>
                    <a:fld id="{3BD13B67-968C-4307-9AF8-13E3E9E4FF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7535064C-7FCD-4152-BB42-D839B1E3C088}" type="CELLRANGE">
                      <a:rPr lang="en-US" baseline="0"/>
                      <a:pPr/>
                      <a:t>[CELLRANGE]</a:t>
                    </a:fld>
                    <a:r>
                      <a:rPr lang="en-US" baseline="0"/>
                      <a:t>
</a:t>
                    </a:r>
                    <a:fld id="{B22F0561-8834-41B7-83D5-53BAF26E0A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CC6C044D-77A7-461B-B366-01D2B7FB5315}" type="CELLRANGE">
                      <a:rPr lang="en-US" baseline="0"/>
                      <a:pPr/>
                      <a:t>[CELLRANGE]</a:t>
                    </a:fld>
                    <a:r>
                      <a:rPr lang="en-US" baseline="0"/>
                      <a:t>
</a:t>
                    </a:r>
                    <a:fld id="{105AE463-AADA-43F4-9D84-E5367CC600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62FDE6F3-E9FB-4141-BD22-BA8935337622}" type="CELLRANGE">
                      <a:rPr lang="en-US" baseline="0"/>
                      <a:pPr/>
                      <a:t>[CELLRANGE]</a:t>
                    </a:fld>
                    <a:r>
                      <a:rPr lang="en-US" baseline="0"/>
                      <a:t>
</a:t>
                    </a:r>
                    <a:fld id="{7FD50799-453F-4264-985C-D517109F93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F18D8AA1-DB6B-463D-BEFF-BFDBABFA14CA}" type="CELLRANGE">
                      <a:rPr lang="en-US" baseline="0"/>
                      <a:pPr/>
                      <a:t>[CELLRANGE]</a:t>
                    </a:fld>
                    <a:r>
                      <a:rPr lang="en-US" baseline="0"/>
                      <a:t>
</a:t>
                    </a:r>
                    <a:fld id="{19E4CB4C-CE22-4068-9DA3-D8FE775E3D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6EE068A6-4642-473E-978A-6BFF0E27D8F7}" type="CELLRANGE">
                      <a:rPr lang="en-US" baseline="0"/>
                      <a:pPr/>
                      <a:t>[CELLRANGE]</a:t>
                    </a:fld>
                    <a:r>
                      <a:rPr lang="en-US" baseline="0"/>
                      <a:t>
</a:t>
                    </a:r>
                    <a:fld id="{626B1498-52AA-42D1-88CF-D5A297E695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D878A694-AE71-46A9-906E-542B642CCCEB}" type="CELLRANGE">
                      <a:rPr lang="en-US" baseline="0"/>
                      <a:pPr/>
                      <a:t>[CELLRANGE]</a:t>
                    </a:fld>
                    <a:r>
                      <a:rPr lang="en-US" baseline="0"/>
                      <a:t>
</a:t>
                    </a:r>
                    <a:fld id="{ADEDB2FD-605F-48CA-8415-D4447E9E8A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4108C64E-CC45-434F-AF40-3E79B2994B1F}" type="CELLRANGE">
                      <a:rPr lang="en-US" baseline="0"/>
                      <a:pPr/>
                      <a:t>[CELLRANGE]</a:t>
                    </a:fld>
                    <a:r>
                      <a:rPr lang="en-US" baseline="0"/>
                      <a:t>
</a:t>
                    </a:r>
                    <a:fld id="{0422D68F-8906-4BA2-B9C2-72CE43FA67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81A840D8-DC14-4722-BABC-1F0B12AEFAAF}" type="CELLRANGE">
                      <a:rPr lang="en-US" baseline="0"/>
                      <a:pPr/>
                      <a:t>[CELLRANGE]</a:t>
                    </a:fld>
                    <a:r>
                      <a:rPr lang="en-US" baseline="0"/>
                      <a:t>
</a:t>
                    </a:r>
                    <a:fld id="{E11A2D98-6CEC-4A90-8522-BAD97393CB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EF72D6CC-55F2-4597-B954-55A9AE9CF639}" type="CELLRANGE">
                      <a:rPr lang="en-US" baseline="0"/>
                      <a:pPr/>
                      <a:t>[CELLRANGE]</a:t>
                    </a:fld>
                    <a:r>
                      <a:rPr lang="en-US" baseline="0"/>
                      <a:t>
</a:t>
                    </a:r>
                    <a:fld id="{6CD05DC8-29D5-45BF-86E1-36616E5257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AB99F12D-7BB8-4FFD-AF4D-2E0E33C00978}" type="CELLRANGE">
                      <a:rPr lang="en-US" baseline="0"/>
                      <a:pPr/>
                      <a:t>[CELLRANGE]</a:t>
                    </a:fld>
                    <a:r>
                      <a:rPr lang="en-US" baseline="0"/>
                      <a:t>
</a:t>
                    </a:r>
                    <a:fld id="{2ABD7A91-AC59-4AEB-89B0-037494E2B4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70EFFED1-BA80-4825-B6D7-3B719A4F572A}" type="CELLRANGE">
                      <a:rPr lang="en-US" baseline="0"/>
                      <a:pPr/>
                      <a:t>[CELLRANGE]</a:t>
                    </a:fld>
                    <a:r>
                      <a:rPr lang="en-US" baseline="0"/>
                      <a:t>
</a:t>
                    </a:r>
                    <a:fld id="{7C7DBCCD-C83C-4975-9627-E941E3B764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Castilla - La Mancha</c:v>
                </c:pt>
                <c:pt idx="3">
                  <c:v>Ceuta</c:v>
                </c:pt>
                <c:pt idx="4">
                  <c:v>Asturias, Principado de</c:v>
                </c:pt>
                <c:pt idx="5">
                  <c:v>Navarra, Comunidad Foral de</c:v>
                </c:pt>
                <c:pt idx="6">
                  <c:v>Galicia</c:v>
                </c:pt>
                <c:pt idx="7">
                  <c:v>Madrid, Comunidad de</c:v>
                </c:pt>
                <c:pt idx="8">
                  <c:v>Comunitat Valenciana</c:v>
                </c:pt>
                <c:pt idx="9">
                  <c:v>Cantabria</c:v>
                </c:pt>
                <c:pt idx="10">
                  <c:v>Canarias</c:v>
                </c:pt>
                <c:pt idx="11">
                  <c:v>Media Nacional</c:v>
                </c:pt>
                <c:pt idx="12">
                  <c:v>Balears, Illes</c:v>
                </c:pt>
                <c:pt idx="13">
                  <c:v>Andalucía</c:v>
                </c:pt>
                <c:pt idx="14">
                  <c:v>Extremadura</c:v>
                </c:pt>
                <c:pt idx="15">
                  <c:v>Melilla</c:v>
                </c:pt>
                <c:pt idx="16">
                  <c:v>Murcia, Región de</c:v>
                </c:pt>
                <c:pt idx="17">
                  <c:v>Rioja, La</c:v>
                </c:pt>
                <c:pt idx="18">
                  <c:v>País Vasco</c:v>
                </c:pt>
                <c:pt idx="19">
                  <c:v>Cataluña</c:v>
                </c:pt>
              </c:strCache>
            </c:strRef>
          </c:cat>
          <c:val>
            <c:numRef>
              <c:f>'11ListaEsperaGI'!$P$13:$P$32</c:f>
              <c:numCache>
                <c:formatCode>0.00%</c:formatCode>
                <c:ptCount val="20"/>
                <c:pt idx="0">
                  <c:v>1.2893134934054786E-3</c:v>
                </c:pt>
                <c:pt idx="1">
                  <c:v>8.1417969594351179E-3</c:v>
                </c:pt>
                <c:pt idx="2">
                  <c:v>4.696849542210367E-2</c:v>
                </c:pt>
                <c:pt idx="3">
                  <c:v>4.7775947281713346E-2</c:v>
                </c:pt>
                <c:pt idx="4">
                  <c:v>5.0695313074828934E-2</c:v>
                </c:pt>
                <c:pt idx="5">
                  <c:v>6.0980998674326117E-2</c:v>
                </c:pt>
                <c:pt idx="6">
                  <c:v>6.151731248389037E-2</c:v>
                </c:pt>
                <c:pt idx="7">
                  <c:v>7.2601445853162347E-2</c:v>
                </c:pt>
                <c:pt idx="8">
                  <c:v>0.12549808078961799</c:v>
                </c:pt>
                <c:pt idx="9">
                  <c:v>0.13374327440430439</c:v>
                </c:pt>
                <c:pt idx="10">
                  <c:v>0.14454040302604271</c:v>
                </c:pt>
                <c:pt idx="11">
                  <c:v>0.15362655485571455</c:v>
                </c:pt>
                <c:pt idx="12">
                  <c:v>0.16321673278038226</c:v>
                </c:pt>
                <c:pt idx="13">
                  <c:v>0.18710404810479975</c:v>
                </c:pt>
                <c:pt idx="14">
                  <c:v>0.20785928666154813</c:v>
                </c:pt>
                <c:pt idx="15">
                  <c:v>0.2140221402214022</c:v>
                </c:pt>
                <c:pt idx="16">
                  <c:v>0.21954624781849913</c:v>
                </c:pt>
                <c:pt idx="17">
                  <c:v>0.23107782829633591</c:v>
                </c:pt>
                <c:pt idx="18">
                  <c:v>0.24013684268608951</c:v>
                </c:pt>
                <c:pt idx="19">
                  <c:v>0.2904317397448592</c:v>
                </c:pt>
              </c:numCache>
            </c:numRef>
          </c:val>
          <c:extLst>
            <c:ext xmlns:c15="http://schemas.microsoft.com/office/drawing/2012/chart" uri="{02D57815-91ED-43cb-92C2-25804820EDAC}">
              <c15:datalabelsRange>
                <c15:f>'11ListaEsperaGI'!$N$13:$N$32</c15:f>
                <c15:dlblRangeCache>
                  <c:ptCount val="20"/>
                  <c:pt idx="0">
                    <c:v>61</c:v>
                  </c:pt>
                  <c:pt idx="1">
                    <c:v>113</c:v>
                  </c:pt>
                  <c:pt idx="2">
                    <c:v>1.303</c:v>
                  </c:pt>
                  <c:pt idx="3">
                    <c:v>29</c:v>
                  </c:pt>
                  <c:pt idx="4">
                    <c:v>689</c:v>
                  </c:pt>
                  <c:pt idx="5">
                    <c:v>414</c:v>
                  </c:pt>
                  <c:pt idx="6">
                    <c:v>1.432</c:v>
                  </c:pt>
                  <c:pt idx="7">
                    <c:v>3.997</c:v>
                  </c:pt>
                  <c:pt idx="8">
                    <c:v>6.866</c:v>
                  </c:pt>
                  <c:pt idx="9">
                    <c:v>696</c:v>
                  </c:pt>
                  <c:pt idx="10">
                    <c:v>2.159</c:v>
                  </c:pt>
                  <c:pt idx="11">
                    <c:v>83.465</c:v>
                  </c:pt>
                  <c:pt idx="12">
                    <c:v>2.263</c:v>
                  </c:pt>
                  <c:pt idx="13">
                    <c:v>17.425</c:v>
                  </c:pt>
                  <c:pt idx="14">
                    <c:v>2.978</c:v>
                  </c:pt>
                  <c:pt idx="15">
                    <c:v>116</c:v>
                  </c:pt>
                  <c:pt idx="16">
                    <c:v>3.145</c:v>
                  </c:pt>
                  <c:pt idx="17">
                    <c:v>864</c:v>
                  </c:pt>
                  <c:pt idx="18">
                    <c:v>8.704</c:v>
                  </c:pt>
                  <c:pt idx="19">
                    <c:v>30.211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Castilla - La Mancha</c:v>
                </c:pt>
                <c:pt idx="3">
                  <c:v>Ceuta</c:v>
                </c:pt>
                <c:pt idx="4">
                  <c:v>Asturias, Principado de</c:v>
                </c:pt>
                <c:pt idx="5">
                  <c:v>Navarra, Comunidad Foral de</c:v>
                </c:pt>
                <c:pt idx="6">
                  <c:v>Galicia</c:v>
                </c:pt>
                <c:pt idx="7">
                  <c:v>Madrid, Comunidad de</c:v>
                </c:pt>
                <c:pt idx="8">
                  <c:v>Comunitat Valenciana</c:v>
                </c:pt>
                <c:pt idx="9">
                  <c:v>Cantabria</c:v>
                </c:pt>
                <c:pt idx="10">
                  <c:v>Canarias</c:v>
                </c:pt>
                <c:pt idx="11">
                  <c:v>Media Nacional</c:v>
                </c:pt>
                <c:pt idx="12">
                  <c:v>Balears, Illes</c:v>
                </c:pt>
                <c:pt idx="13">
                  <c:v>Andalucía</c:v>
                </c:pt>
                <c:pt idx="14">
                  <c:v>Extremadura</c:v>
                </c:pt>
                <c:pt idx="15">
                  <c:v>Melilla</c:v>
                </c:pt>
                <c:pt idx="16">
                  <c:v>Murcia, Región de</c:v>
                </c:pt>
                <c:pt idx="17">
                  <c:v>Rioja, La</c:v>
                </c:pt>
                <c:pt idx="18">
                  <c:v>País Vasco</c:v>
                </c:pt>
                <c:pt idx="19">
                  <c:v>Cataluña</c:v>
                </c:pt>
              </c:strCache>
            </c:strRef>
          </c:cat>
          <c:val>
            <c:numRef>
              <c:f>'11ListaEsperaGI'!$Q$13:$Q$32</c:f>
              <c:numCache>
                <c:formatCode>0.00%</c:formatCode>
                <c:ptCount val="20"/>
                <c:pt idx="0">
                  <c:v>0.84637344514428547</c:v>
                </c:pt>
                <c:pt idx="1">
                  <c:v>0.84637344514428547</c:v>
                </c:pt>
                <c:pt idx="2">
                  <c:v>0.84637344514428547</c:v>
                </c:pt>
                <c:pt idx="3">
                  <c:v>0.84637344514428547</c:v>
                </c:pt>
                <c:pt idx="4">
                  <c:v>0.84637344514428547</c:v>
                </c:pt>
                <c:pt idx="5">
                  <c:v>0.84637344514428547</c:v>
                </c:pt>
                <c:pt idx="6">
                  <c:v>0.84637344514428547</c:v>
                </c:pt>
                <c:pt idx="7">
                  <c:v>0.84637344514428547</c:v>
                </c:pt>
                <c:pt idx="8">
                  <c:v>0.84637344514428547</c:v>
                </c:pt>
                <c:pt idx="9">
                  <c:v>0.84637344514428547</c:v>
                </c:pt>
                <c:pt idx="10">
                  <c:v>0.84637344514428547</c:v>
                </c:pt>
                <c:pt idx="11">
                  <c:v>0.84637344514428547</c:v>
                </c:pt>
                <c:pt idx="12">
                  <c:v>0.84637344514428547</c:v>
                </c:pt>
                <c:pt idx="13">
                  <c:v>0.84637344514428547</c:v>
                </c:pt>
                <c:pt idx="14">
                  <c:v>0.84637344514428547</c:v>
                </c:pt>
                <c:pt idx="15">
                  <c:v>0.84637344514428547</c:v>
                </c:pt>
                <c:pt idx="16">
                  <c:v>0.84637344514428547</c:v>
                </c:pt>
                <c:pt idx="17">
                  <c:v>0.84637344514428547</c:v>
                </c:pt>
                <c:pt idx="18">
                  <c:v>0.84637344514428547</c:v>
                </c:pt>
                <c:pt idx="19">
                  <c:v>0.84637344514428547</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Murcia, Región de</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Cantabria</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9.338878217927336</c:v>
                </c:pt>
                <c:pt idx="1">
                  <c:v>8.5460061197345052</c:v>
                </c:pt>
                <c:pt idx="2">
                  <c:v>8.3164473871971225</c:v>
                </c:pt>
                <c:pt idx="3">
                  <c:v>7.6906276734034442</c:v>
                </c:pt>
                <c:pt idx="4">
                  <c:v>7.3062113078564996</c:v>
                </c:pt>
                <c:pt idx="5">
                  <c:v>7.1124965281910884</c:v>
                </c:pt>
                <c:pt idx="6">
                  <c:v>7.0315496830599429</c:v>
                </c:pt>
                <c:pt idx="7">
                  <c:v>6.749945990091204</c:v>
                </c:pt>
                <c:pt idx="8">
                  <c:v>6.4952860904277907</c:v>
                </c:pt>
                <c:pt idx="9">
                  <c:v>6.4664052635076761</c:v>
                </c:pt>
                <c:pt idx="10">
                  <c:v>6.1933284275638467</c:v>
                </c:pt>
                <c:pt idx="11">
                  <c:v>5.8295868122457719</c:v>
                </c:pt>
                <c:pt idx="12">
                  <c:v>5.5830313366020041</c:v>
                </c:pt>
                <c:pt idx="13">
                  <c:v>5.4978359581866716</c:v>
                </c:pt>
                <c:pt idx="14">
                  <c:v>5.371476977561862</c:v>
                </c:pt>
                <c:pt idx="15">
                  <c:v>5.2630667351781391</c:v>
                </c:pt>
                <c:pt idx="16">
                  <c:v>5.2527233272534586</c:v>
                </c:pt>
                <c:pt idx="17">
                  <c:v>4.4514591251691042</c:v>
                </c:pt>
                <c:pt idx="18">
                  <c:v>3.2392557262993487</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Balears, Illes</c:v>
                </c:pt>
                <c:pt idx="5">
                  <c:v>Cataluña</c:v>
                </c:pt>
                <c:pt idx="6">
                  <c:v>País Vasco</c:v>
                </c:pt>
                <c:pt idx="7">
                  <c:v>Rioja, La</c:v>
                </c:pt>
                <c:pt idx="8">
                  <c:v>TOTAL</c:v>
                </c:pt>
                <c:pt idx="9">
                  <c:v>Murcia, Región de</c:v>
                </c:pt>
                <c:pt idx="10">
                  <c:v>Comunitat Valenciana</c:v>
                </c:pt>
                <c:pt idx="11">
                  <c:v>Madrid, Comunidad de</c:v>
                </c:pt>
                <c:pt idx="12">
                  <c:v>Aragón</c:v>
                </c:pt>
                <c:pt idx="13">
                  <c:v>Navarra, Comunidad Foral de</c:v>
                </c:pt>
                <c:pt idx="14">
                  <c:v>Asturias, Principado de</c:v>
                </c:pt>
                <c:pt idx="15">
                  <c:v>Ceuta y Melilla</c:v>
                </c:pt>
                <c:pt idx="16">
                  <c:v>Cantabria</c:v>
                </c:pt>
                <c:pt idx="17">
                  <c:v>Canarias</c:v>
                </c:pt>
                <c:pt idx="18">
                  <c:v>Galicia</c:v>
                </c:pt>
              </c:strCache>
            </c:strRef>
          </c:cat>
          <c:val>
            <c:numRef>
              <c:f>'24asolcasaad_pobl'!$AX$11:$AX$29</c:f>
              <c:numCache>
                <c:formatCode>0.00</c:formatCode>
                <c:ptCount val="19"/>
                <c:pt idx="0">
                  <c:v>46.9653117279396</c:v>
                </c:pt>
                <c:pt idx="1">
                  <c:v>44.104033300891466</c:v>
                </c:pt>
                <c:pt idx="2">
                  <c:v>43.70192437451081</c:v>
                </c:pt>
                <c:pt idx="3">
                  <c:v>41.110220258985841</c:v>
                </c:pt>
                <c:pt idx="4">
                  <c:v>40.92221268627604</c:v>
                </c:pt>
                <c:pt idx="5">
                  <c:v>40.739114703754041</c:v>
                </c:pt>
                <c:pt idx="6">
                  <c:v>38.403208898541813</c:v>
                </c:pt>
                <c:pt idx="7">
                  <c:v>38.309019466148776</c:v>
                </c:pt>
                <c:pt idx="8">
                  <c:v>37.710155724436135</c:v>
                </c:pt>
                <c:pt idx="9">
                  <c:v>37.200602981408075</c:v>
                </c:pt>
                <c:pt idx="10">
                  <c:v>36.525021839510792</c:v>
                </c:pt>
                <c:pt idx="11">
                  <c:v>36.491895191128734</c:v>
                </c:pt>
                <c:pt idx="12">
                  <c:v>34.215709527394225</c:v>
                </c:pt>
                <c:pt idx="13">
                  <c:v>30.746419788803703</c:v>
                </c:pt>
                <c:pt idx="14">
                  <c:v>30.663255726624108</c:v>
                </c:pt>
                <c:pt idx="15">
                  <c:v>30.479522535501133</c:v>
                </c:pt>
                <c:pt idx="16">
                  <c:v>29.58223652140002</c:v>
                </c:pt>
                <c:pt idx="17">
                  <c:v>27.803329526762983</c:v>
                </c:pt>
                <c:pt idx="18">
                  <c:v>18.909928890122412</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'25solaltabaja'!$AB$11:$AB$44</c:f>
              <c:numCache>
                <c:formatCode>0</c:formatCode>
                <c:ptCount val="34"/>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'25solaltabaja'!$AA$11:$AA$44</c:f>
              <c:numCache>
                <c:formatCode>m/d/yyyy</c:formatCode>
                <c:ptCount val="3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numCache>
            </c:numRef>
          </c:cat>
          <c:val>
            <c:numRef>
              <c:f>'25solaltabaja'!$AC$11:$AC$44</c:f>
              <c:numCache>
                <c:formatCode>0</c:formatCode>
                <c:ptCount val="34"/>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6236</c:v>
                </c:pt>
                <c:pt idx="1">
                  <c:v>129807</c:v>
                </c:pt>
                <c:pt idx="2">
                  <c:v>66655</c:v>
                </c:pt>
                <c:pt idx="3">
                  <c:v>85912</c:v>
                </c:pt>
                <c:pt idx="4">
                  <c:v>94637</c:v>
                </c:pt>
                <c:pt idx="5">
                  <c:v>151447</c:v>
                </c:pt>
                <c:pt idx="6">
                  <c:v>446477</c:v>
                </c:pt>
                <c:pt idx="7">
                  <c:v>1080201</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9.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6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9.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7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9.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11.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8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19049</xdr:colOff>
      <xdr:row>0</xdr:row>
      <xdr:rowOff>37544</xdr:rowOff>
    </xdr:from>
    <xdr:to>
      <xdr:col>9</xdr:col>
      <xdr:colOff>157117</xdr:colOff>
      <xdr:row>1</xdr:row>
      <xdr:rowOff>647701</xdr:rowOff>
    </xdr:to>
    <xdr:pic>
      <xdr:nvPicPr>
        <xdr:cNvPr id="3" name="Imagen 2">
          <a:extLst>
            <a:ext uri="{FF2B5EF4-FFF2-40B4-BE49-F238E27FC236}">
              <a16:creationId xmlns:a16="http://schemas.microsoft.com/office/drawing/2014/main" id="{0910F5C3-8391-1089-C5BD-DC43D91730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49" y="37544"/>
          <a:ext cx="4052843" cy="7911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242843</xdr:colOff>
      <xdr:row>1</xdr:row>
      <xdr:rowOff>600632</xdr:rowOff>
    </xdr:to>
    <xdr:pic>
      <xdr:nvPicPr>
        <xdr:cNvPr id="3" name="Imagen 2">
          <a:extLst>
            <a:ext uri="{FF2B5EF4-FFF2-40B4-BE49-F238E27FC236}">
              <a16:creationId xmlns:a16="http://schemas.microsoft.com/office/drawing/2014/main" id="{3885AA52-AA8E-4826-9BF6-AEFB02DDB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0"/>
          <a:ext cx="4052843" cy="7911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126426</xdr:colOff>
      <xdr:row>1</xdr:row>
      <xdr:rowOff>600632</xdr:rowOff>
    </xdr:to>
    <xdr:pic>
      <xdr:nvPicPr>
        <xdr:cNvPr id="2" name="Imagen 1">
          <a:extLst>
            <a:ext uri="{FF2B5EF4-FFF2-40B4-BE49-F238E27FC236}">
              <a16:creationId xmlns:a16="http://schemas.microsoft.com/office/drawing/2014/main" id="{E5325055-B8CC-441B-ACE7-3310298D1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0"/>
          <a:ext cx="4052843" cy="7911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xdr:colOff>
      <xdr:row>0</xdr:row>
      <xdr:rowOff>0</xdr:rowOff>
    </xdr:from>
    <xdr:to>
      <xdr:col>6</xdr:col>
      <xdr:colOff>390526</xdr:colOff>
      <xdr:row>2</xdr:row>
      <xdr:rowOff>377603</xdr:rowOff>
    </xdr:to>
    <xdr:pic>
      <xdr:nvPicPr>
        <xdr:cNvPr id="2" name="Imagen 1">
          <a:extLst>
            <a:ext uri="{FF2B5EF4-FFF2-40B4-BE49-F238E27FC236}">
              <a16:creationId xmlns:a16="http://schemas.microsoft.com/office/drawing/2014/main" id="{28EE4624-A15B-46CF-9CC1-CC1BC65850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6" y="0"/>
          <a:ext cx="3886200" cy="7586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750843</xdr:colOff>
      <xdr:row>1</xdr:row>
      <xdr:rowOff>600632</xdr:rowOff>
    </xdr:to>
    <xdr:pic>
      <xdr:nvPicPr>
        <xdr:cNvPr id="3" name="Imagen 2">
          <a:extLst>
            <a:ext uri="{FF2B5EF4-FFF2-40B4-BE49-F238E27FC236}">
              <a16:creationId xmlns:a16="http://schemas.microsoft.com/office/drawing/2014/main" id="{CE5588A7-31B0-4661-A631-35C2CD5F36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83" y="0"/>
          <a:ext cx="4052843" cy="7911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189926</xdr:colOff>
      <xdr:row>1</xdr:row>
      <xdr:rowOff>600632</xdr:rowOff>
    </xdr:to>
    <xdr:pic>
      <xdr:nvPicPr>
        <xdr:cNvPr id="2" name="Imagen 1">
          <a:extLst>
            <a:ext uri="{FF2B5EF4-FFF2-40B4-BE49-F238E27FC236}">
              <a16:creationId xmlns:a16="http://schemas.microsoft.com/office/drawing/2014/main" id="{73ABAA67-4808-46D5-9388-1848315CF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2843" cy="7911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338093</xdr:colOff>
      <xdr:row>1</xdr:row>
      <xdr:rowOff>600632</xdr:rowOff>
    </xdr:to>
    <xdr:pic>
      <xdr:nvPicPr>
        <xdr:cNvPr id="2" name="Imagen 1">
          <a:extLst>
            <a:ext uri="{FF2B5EF4-FFF2-40B4-BE49-F238E27FC236}">
              <a16:creationId xmlns:a16="http://schemas.microsoft.com/office/drawing/2014/main" id="{E5A11E31-EF0F-4CE9-8911-EA3F92BFC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2843" cy="7911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690518</xdr:colOff>
      <xdr:row>1</xdr:row>
      <xdr:rowOff>600632</xdr:rowOff>
    </xdr:to>
    <xdr:pic>
      <xdr:nvPicPr>
        <xdr:cNvPr id="3" name="Imagen 2">
          <a:extLst>
            <a:ext uri="{FF2B5EF4-FFF2-40B4-BE49-F238E27FC236}">
              <a16:creationId xmlns:a16="http://schemas.microsoft.com/office/drawing/2014/main" id="{561FE825-E23F-4E1B-93F8-791EB9A34F5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4052843" cy="7911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31176</xdr:colOff>
      <xdr:row>3</xdr:row>
      <xdr:rowOff>7965</xdr:rowOff>
    </xdr:to>
    <xdr:pic>
      <xdr:nvPicPr>
        <xdr:cNvPr id="4" name="Imagen 3">
          <a:extLst>
            <a:ext uri="{FF2B5EF4-FFF2-40B4-BE49-F238E27FC236}">
              <a16:creationId xmlns:a16="http://schemas.microsoft.com/office/drawing/2014/main" id="{EDE75359-C594-468C-ABCF-B873E781FE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052843" cy="7911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380426</xdr:colOff>
      <xdr:row>3</xdr:row>
      <xdr:rowOff>7965</xdr:rowOff>
    </xdr:to>
    <xdr:pic>
      <xdr:nvPicPr>
        <xdr:cNvPr id="4" name="Imagen 3">
          <a:extLst>
            <a:ext uri="{FF2B5EF4-FFF2-40B4-BE49-F238E27FC236}">
              <a16:creationId xmlns:a16="http://schemas.microsoft.com/office/drawing/2014/main" id="{D9B8A134-EEE5-4B74-B30A-2FD723D615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4052843" cy="791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0</xdr:colOff>
      <xdr:row>1</xdr:row>
      <xdr:rowOff>559263</xdr:rowOff>
    </xdr:to>
    <xdr:pic>
      <xdr:nvPicPr>
        <xdr:cNvPr id="14" name="Imagen 13">
          <a:extLst>
            <a:ext uri="{FF2B5EF4-FFF2-40B4-BE49-F238E27FC236}">
              <a16:creationId xmlns:a16="http://schemas.microsoft.com/office/drawing/2014/main" id="{5C4EE50B-74D4-4F9E-8D84-3BA8893B83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43325" cy="7307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95250</xdr:colOff>
      <xdr:row>2</xdr:row>
      <xdr:rowOff>25366</xdr:rowOff>
    </xdr:to>
    <xdr:pic>
      <xdr:nvPicPr>
        <xdr:cNvPr id="2" name="Imagen 1">
          <a:extLst>
            <a:ext uri="{FF2B5EF4-FFF2-40B4-BE49-F238E27FC236}">
              <a16:creationId xmlns:a16="http://schemas.microsoft.com/office/drawing/2014/main" id="{C30000B6-C5DF-4CBC-AB95-271F893F0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0"/>
          <a:ext cx="3979333" cy="77678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85725</xdr:colOff>
      <xdr:row>1</xdr:row>
      <xdr:rowOff>612694</xdr:rowOff>
    </xdr:to>
    <xdr:pic>
      <xdr:nvPicPr>
        <xdr:cNvPr id="2" name="Imagen 1">
          <a:extLst>
            <a:ext uri="{FF2B5EF4-FFF2-40B4-BE49-F238E27FC236}">
              <a16:creationId xmlns:a16="http://schemas.microsoft.com/office/drawing/2014/main" id="{FFA5AFE3-03DB-406B-81A6-DB8B453D60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4275" cy="72699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8</xdr:col>
      <xdr:colOff>114300</xdr:colOff>
      <xdr:row>1</xdr:row>
      <xdr:rowOff>608976</xdr:rowOff>
    </xdr:to>
    <xdr:pic>
      <xdr:nvPicPr>
        <xdr:cNvPr id="2" name="Imagen 1">
          <a:extLst>
            <a:ext uri="{FF2B5EF4-FFF2-40B4-BE49-F238E27FC236}">
              <a16:creationId xmlns:a16="http://schemas.microsoft.com/office/drawing/2014/main" id="{A7C22960-229C-4EF9-A236-16F8E5E814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0"/>
          <a:ext cx="3705225" cy="72327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361950</xdr:colOff>
      <xdr:row>1</xdr:row>
      <xdr:rowOff>608976</xdr:rowOff>
    </xdr:to>
    <xdr:pic>
      <xdr:nvPicPr>
        <xdr:cNvPr id="2" name="Imagen 1">
          <a:extLst>
            <a:ext uri="{FF2B5EF4-FFF2-40B4-BE49-F238E27FC236}">
              <a16:creationId xmlns:a16="http://schemas.microsoft.com/office/drawing/2014/main" id="{9E858E4B-2E57-48ED-BB59-C6B46CD88A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A1698E49-9F8E-4B72-B7C8-D082994D1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E0F244DA-22D4-4B59-9D53-5F9DB2FCE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EC21196E-3A12-462B-B595-1F13C6C03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6B86F9B8-3FDE-4B36-8B35-E914C1D1A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907EC16B-19E8-42F0-A876-89B826CC4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6350</xdr:colOff>
      <xdr:row>1</xdr:row>
      <xdr:rowOff>532776</xdr:rowOff>
    </xdr:to>
    <xdr:pic>
      <xdr:nvPicPr>
        <xdr:cNvPr id="2" name="Imagen 1">
          <a:extLst>
            <a:ext uri="{FF2B5EF4-FFF2-40B4-BE49-F238E27FC236}">
              <a16:creationId xmlns:a16="http://schemas.microsoft.com/office/drawing/2014/main" id="{E91C0B70-975B-4046-94D6-7964F78418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442868</xdr:colOff>
      <xdr:row>1</xdr:row>
      <xdr:rowOff>619682</xdr:rowOff>
    </xdr:to>
    <xdr:pic>
      <xdr:nvPicPr>
        <xdr:cNvPr id="8" name="Imagen 7">
          <a:extLst>
            <a:ext uri="{FF2B5EF4-FFF2-40B4-BE49-F238E27FC236}">
              <a16:creationId xmlns:a16="http://schemas.microsoft.com/office/drawing/2014/main" id="{B4C5DA4D-5650-4883-A3CB-920A5777B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0"/>
          <a:ext cx="4052843" cy="7911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349250</xdr:colOff>
      <xdr:row>1</xdr:row>
      <xdr:rowOff>532776</xdr:rowOff>
    </xdr:to>
    <xdr:pic>
      <xdr:nvPicPr>
        <xdr:cNvPr id="3" name="Imagen 2">
          <a:extLst>
            <a:ext uri="{FF2B5EF4-FFF2-40B4-BE49-F238E27FC236}">
              <a16:creationId xmlns:a16="http://schemas.microsoft.com/office/drawing/2014/main" id="{F1DDEE31-88DE-4189-B0FF-A13FA853821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7057</xdr:rowOff>
    </xdr:from>
    <xdr:to>
      <xdr:col>5</xdr:col>
      <xdr:colOff>119944</xdr:colOff>
      <xdr:row>2</xdr:row>
      <xdr:rowOff>363444</xdr:rowOff>
    </xdr:to>
    <xdr:pic>
      <xdr:nvPicPr>
        <xdr:cNvPr id="4" name="Imagen 3">
          <a:extLst>
            <a:ext uri="{FF2B5EF4-FFF2-40B4-BE49-F238E27FC236}">
              <a16:creationId xmlns:a16="http://schemas.microsoft.com/office/drawing/2014/main" id="{9500A082-9340-4D68-83FC-95E8BD3C7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057"/>
          <a:ext cx="3873500" cy="7232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43447</xdr:colOff>
      <xdr:row>2</xdr:row>
      <xdr:rowOff>542802</xdr:rowOff>
    </xdr:to>
    <xdr:pic>
      <xdr:nvPicPr>
        <xdr:cNvPr id="3" name="Imagen 2">
          <a:extLst>
            <a:ext uri="{FF2B5EF4-FFF2-40B4-BE49-F238E27FC236}">
              <a16:creationId xmlns:a16="http://schemas.microsoft.com/office/drawing/2014/main" id="{DEA16BD4-07BC-4482-BD3B-C11E8153CA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349250</xdr:colOff>
      <xdr:row>2</xdr:row>
      <xdr:rowOff>545476</xdr:rowOff>
    </xdr:to>
    <xdr:pic>
      <xdr:nvPicPr>
        <xdr:cNvPr id="3" name="Imagen 2">
          <a:extLst>
            <a:ext uri="{FF2B5EF4-FFF2-40B4-BE49-F238E27FC236}">
              <a16:creationId xmlns:a16="http://schemas.microsoft.com/office/drawing/2014/main" id="{494088EB-7A74-483C-8655-4F56425B47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349250</xdr:colOff>
      <xdr:row>2</xdr:row>
      <xdr:rowOff>545476</xdr:rowOff>
    </xdr:to>
    <xdr:pic>
      <xdr:nvPicPr>
        <xdr:cNvPr id="3" name="Imagen 2">
          <a:extLst>
            <a:ext uri="{FF2B5EF4-FFF2-40B4-BE49-F238E27FC236}">
              <a16:creationId xmlns:a16="http://schemas.microsoft.com/office/drawing/2014/main" id="{600FEDDE-C2CC-4FBF-8E3B-F456F6AE57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8</xdr:col>
      <xdr:colOff>171450</xdr:colOff>
      <xdr:row>1</xdr:row>
      <xdr:rowOff>615326</xdr:rowOff>
    </xdr:to>
    <xdr:pic>
      <xdr:nvPicPr>
        <xdr:cNvPr id="2" name="Imagen 1">
          <a:extLst>
            <a:ext uri="{FF2B5EF4-FFF2-40B4-BE49-F238E27FC236}">
              <a16:creationId xmlns:a16="http://schemas.microsoft.com/office/drawing/2014/main" id="{B3FA6B25-9620-4CE7-8305-2B727BA18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
          <a:ext cx="3873500" cy="72327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63500</xdr:colOff>
      <xdr:row>1</xdr:row>
      <xdr:rowOff>608976</xdr:rowOff>
    </xdr:to>
    <xdr:pic>
      <xdr:nvPicPr>
        <xdr:cNvPr id="2" name="Imagen 1">
          <a:extLst>
            <a:ext uri="{FF2B5EF4-FFF2-40B4-BE49-F238E27FC236}">
              <a16:creationId xmlns:a16="http://schemas.microsoft.com/office/drawing/2014/main" id="{8AC2410E-1DBF-4FA0-AACD-F2EBA1953B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171450</xdr:colOff>
      <xdr:row>1</xdr:row>
      <xdr:rowOff>608976</xdr:rowOff>
    </xdr:to>
    <xdr:pic>
      <xdr:nvPicPr>
        <xdr:cNvPr id="2" name="Imagen 1">
          <a:extLst>
            <a:ext uri="{FF2B5EF4-FFF2-40B4-BE49-F238E27FC236}">
              <a16:creationId xmlns:a16="http://schemas.microsoft.com/office/drawing/2014/main" id="{CB33787C-572C-481E-925A-1E8BDCB25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63500</xdr:colOff>
      <xdr:row>1</xdr:row>
      <xdr:rowOff>608976</xdr:rowOff>
    </xdr:to>
    <xdr:pic>
      <xdr:nvPicPr>
        <xdr:cNvPr id="2" name="Imagen 1">
          <a:extLst>
            <a:ext uri="{FF2B5EF4-FFF2-40B4-BE49-F238E27FC236}">
              <a16:creationId xmlns:a16="http://schemas.microsoft.com/office/drawing/2014/main" id="{F177E222-FB59-458F-A453-FFE188F863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385718</xdr:colOff>
      <xdr:row>1</xdr:row>
      <xdr:rowOff>600632</xdr:rowOff>
    </xdr:to>
    <xdr:pic>
      <xdr:nvPicPr>
        <xdr:cNvPr id="3" name="Imagen 2">
          <a:extLst>
            <a:ext uri="{FF2B5EF4-FFF2-40B4-BE49-F238E27FC236}">
              <a16:creationId xmlns:a16="http://schemas.microsoft.com/office/drawing/2014/main" id="{CEDC8F52-324E-42E0-BB12-C105924E9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0"/>
          <a:ext cx="4052843" cy="79113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171450</xdr:colOff>
      <xdr:row>1</xdr:row>
      <xdr:rowOff>608976</xdr:rowOff>
    </xdr:to>
    <xdr:pic>
      <xdr:nvPicPr>
        <xdr:cNvPr id="2" name="Imagen 1">
          <a:extLst>
            <a:ext uri="{FF2B5EF4-FFF2-40B4-BE49-F238E27FC236}">
              <a16:creationId xmlns:a16="http://schemas.microsoft.com/office/drawing/2014/main" id="{836A6928-91B3-4754-ADC3-D404C9A72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63500</xdr:colOff>
      <xdr:row>1</xdr:row>
      <xdr:rowOff>608976</xdr:rowOff>
    </xdr:to>
    <xdr:pic>
      <xdr:nvPicPr>
        <xdr:cNvPr id="2" name="Imagen 1">
          <a:extLst>
            <a:ext uri="{FF2B5EF4-FFF2-40B4-BE49-F238E27FC236}">
              <a16:creationId xmlns:a16="http://schemas.microsoft.com/office/drawing/2014/main" id="{7079F298-4579-426A-92CD-C90D7D6581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171450</xdr:colOff>
      <xdr:row>1</xdr:row>
      <xdr:rowOff>608976</xdr:rowOff>
    </xdr:to>
    <xdr:pic>
      <xdr:nvPicPr>
        <xdr:cNvPr id="2" name="Imagen 1">
          <a:extLst>
            <a:ext uri="{FF2B5EF4-FFF2-40B4-BE49-F238E27FC236}">
              <a16:creationId xmlns:a16="http://schemas.microsoft.com/office/drawing/2014/main" id="{BCBCF8E1-A113-4EE5-91EE-2637F447A0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63500</xdr:colOff>
      <xdr:row>1</xdr:row>
      <xdr:rowOff>608976</xdr:rowOff>
    </xdr:to>
    <xdr:pic>
      <xdr:nvPicPr>
        <xdr:cNvPr id="2" name="Imagen 1">
          <a:extLst>
            <a:ext uri="{FF2B5EF4-FFF2-40B4-BE49-F238E27FC236}">
              <a16:creationId xmlns:a16="http://schemas.microsoft.com/office/drawing/2014/main" id="{711C812B-C8DF-4876-9BC1-6CF2FBD6B7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228600</xdr:colOff>
      <xdr:row>1</xdr:row>
      <xdr:rowOff>608976</xdr:rowOff>
    </xdr:to>
    <xdr:pic>
      <xdr:nvPicPr>
        <xdr:cNvPr id="2" name="Imagen 1">
          <a:extLst>
            <a:ext uri="{FF2B5EF4-FFF2-40B4-BE49-F238E27FC236}">
              <a16:creationId xmlns:a16="http://schemas.microsoft.com/office/drawing/2014/main" id="{5644E6C4-271A-4DA5-911F-0382B8AC0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4750F109-988D-45FC-B348-C1A4B63D6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320524</xdr:colOff>
      <xdr:row>1</xdr:row>
      <xdr:rowOff>534288</xdr:rowOff>
    </xdr:to>
    <xdr:pic>
      <xdr:nvPicPr>
        <xdr:cNvPr id="2" name="Imagen 1">
          <a:extLst>
            <a:ext uri="{FF2B5EF4-FFF2-40B4-BE49-F238E27FC236}">
              <a16:creationId xmlns:a16="http://schemas.microsoft.com/office/drawing/2014/main" id="{A533FC36-15E5-40FF-9A49-B831E752C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EE671BB6-451E-42AA-8833-93D7C8B94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317500</xdr:colOff>
      <xdr:row>1</xdr:row>
      <xdr:rowOff>532776</xdr:rowOff>
    </xdr:to>
    <xdr:pic>
      <xdr:nvPicPr>
        <xdr:cNvPr id="2" name="Imagen 1">
          <a:extLst>
            <a:ext uri="{FF2B5EF4-FFF2-40B4-BE49-F238E27FC236}">
              <a16:creationId xmlns:a16="http://schemas.microsoft.com/office/drawing/2014/main" id="{9CFACC6F-C651-43F8-94D4-8D5445281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5184</xdr:colOff>
      <xdr:row>1</xdr:row>
      <xdr:rowOff>535368</xdr:rowOff>
    </xdr:to>
    <xdr:pic>
      <xdr:nvPicPr>
        <xdr:cNvPr id="2" name="Imagen 1">
          <a:extLst>
            <a:ext uri="{FF2B5EF4-FFF2-40B4-BE49-F238E27FC236}">
              <a16:creationId xmlns:a16="http://schemas.microsoft.com/office/drawing/2014/main" id="{0B4DCF39-D24D-4FB7-ADC0-47090D6EB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254774</xdr:colOff>
      <xdr:row>1</xdr:row>
      <xdr:rowOff>602049</xdr:rowOff>
    </xdr:to>
    <xdr:pic>
      <xdr:nvPicPr>
        <xdr:cNvPr id="3" name="Imagen 2">
          <a:extLst>
            <a:ext uri="{FF2B5EF4-FFF2-40B4-BE49-F238E27FC236}">
              <a16:creationId xmlns:a16="http://schemas.microsoft.com/office/drawing/2014/main" id="{68D4D0B6-C5D5-1E23-B0B1-50F6B56CF068}"/>
            </a:ext>
          </a:extLst>
        </xdr:cNvPr>
        <xdr:cNvPicPr>
          <a:picLocks noChangeAspect="1"/>
        </xdr:cNvPicPr>
      </xdr:nvPicPr>
      <xdr:blipFill>
        <a:blip xmlns:r="http://schemas.openxmlformats.org/officeDocument/2006/relationships" r:embed="rId1"/>
        <a:stretch>
          <a:fillRect/>
        </a:stretch>
      </xdr:blipFill>
      <xdr:spPr>
        <a:xfrm>
          <a:off x="127000" y="0"/>
          <a:ext cx="4054191" cy="792549"/>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358321</xdr:colOff>
      <xdr:row>1</xdr:row>
      <xdr:rowOff>534288</xdr:rowOff>
    </xdr:to>
    <xdr:pic>
      <xdr:nvPicPr>
        <xdr:cNvPr id="3" name="Imagen 2">
          <a:extLst>
            <a:ext uri="{FF2B5EF4-FFF2-40B4-BE49-F238E27FC236}">
              <a16:creationId xmlns:a16="http://schemas.microsoft.com/office/drawing/2014/main" id="{2B8D866B-76CB-46EA-BCBE-058AEA2564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77611</xdr:colOff>
      <xdr:row>2</xdr:row>
      <xdr:rowOff>356387</xdr:rowOff>
    </xdr:to>
    <xdr:pic>
      <xdr:nvPicPr>
        <xdr:cNvPr id="5" name="Imagen 4">
          <a:extLst>
            <a:ext uri="{FF2B5EF4-FFF2-40B4-BE49-F238E27FC236}">
              <a16:creationId xmlns:a16="http://schemas.microsoft.com/office/drawing/2014/main" id="{18CF58DE-E2D6-430B-A38B-EFB490C8B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50800</xdr:colOff>
      <xdr:row>2</xdr:row>
      <xdr:rowOff>545476</xdr:rowOff>
    </xdr:to>
    <xdr:pic>
      <xdr:nvPicPr>
        <xdr:cNvPr id="3" name="Imagen 2">
          <a:extLst>
            <a:ext uri="{FF2B5EF4-FFF2-40B4-BE49-F238E27FC236}">
              <a16:creationId xmlns:a16="http://schemas.microsoft.com/office/drawing/2014/main" id="{6CEC8FAD-7D6D-4AA1-A439-1ADBFF99DA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349250</xdr:colOff>
      <xdr:row>2</xdr:row>
      <xdr:rowOff>545476</xdr:rowOff>
    </xdr:to>
    <xdr:pic>
      <xdr:nvPicPr>
        <xdr:cNvPr id="3" name="Imagen 2">
          <a:extLst>
            <a:ext uri="{FF2B5EF4-FFF2-40B4-BE49-F238E27FC236}">
              <a16:creationId xmlns:a16="http://schemas.microsoft.com/office/drawing/2014/main" id="{75EFF467-6C23-480F-9544-0FED984AD5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406400</xdr:colOff>
      <xdr:row>1</xdr:row>
      <xdr:rowOff>602626</xdr:rowOff>
    </xdr:to>
    <xdr:pic>
      <xdr:nvPicPr>
        <xdr:cNvPr id="2" name="Imagen 1">
          <a:extLst>
            <a:ext uri="{FF2B5EF4-FFF2-40B4-BE49-F238E27FC236}">
              <a16:creationId xmlns:a16="http://schemas.microsoft.com/office/drawing/2014/main" id="{277E28A9-8104-48FA-863C-0918D38A0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0AAD6A52-D1E6-4EFC-A34B-BD7385EE7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50526B3C-61E4-4591-8A29-1093B6415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3A7AD1A8-B711-4BF3-B41F-AE15C5BE3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C424ABEB-6235-4683-A731-23CD9E54E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244191</xdr:colOff>
      <xdr:row>1</xdr:row>
      <xdr:rowOff>602049</xdr:rowOff>
    </xdr:to>
    <xdr:pic>
      <xdr:nvPicPr>
        <xdr:cNvPr id="4" name="Imagen 3">
          <a:extLst>
            <a:ext uri="{FF2B5EF4-FFF2-40B4-BE49-F238E27FC236}">
              <a16:creationId xmlns:a16="http://schemas.microsoft.com/office/drawing/2014/main" id="{8AE66B18-F139-8A9E-8250-939088A6E8FA}"/>
            </a:ext>
          </a:extLst>
        </xdr:cNvPr>
        <xdr:cNvPicPr>
          <a:picLocks noChangeAspect="1"/>
        </xdr:cNvPicPr>
      </xdr:nvPicPr>
      <xdr:blipFill>
        <a:blip xmlns:r="http://schemas.openxmlformats.org/officeDocument/2006/relationships" r:embed="rId1"/>
        <a:stretch>
          <a:fillRect/>
        </a:stretch>
      </xdr:blipFill>
      <xdr:spPr>
        <a:xfrm>
          <a:off x="123825" y="0"/>
          <a:ext cx="4054191" cy="79254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8EB03B11-F2C1-488C-BFAB-B156C642AA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6E289140-B2E2-4991-AD10-449C84B71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D067B8F0-BB8E-45C5-8DE4-1026348FF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602626</xdr:rowOff>
    </xdr:to>
    <xdr:pic>
      <xdr:nvPicPr>
        <xdr:cNvPr id="2" name="Imagen 1">
          <a:extLst>
            <a:ext uri="{FF2B5EF4-FFF2-40B4-BE49-F238E27FC236}">
              <a16:creationId xmlns:a16="http://schemas.microsoft.com/office/drawing/2014/main" id="{58BAE1F2-FF57-4C0C-9340-ADDE4521F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564526</xdr:rowOff>
    </xdr:to>
    <xdr:pic>
      <xdr:nvPicPr>
        <xdr:cNvPr id="2" name="Imagen 1">
          <a:extLst>
            <a:ext uri="{FF2B5EF4-FFF2-40B4-BE49-F238E27FC236}">
              <a16:creationId xmlns:a16="http://schemas.microsoft.com/office/drawing/2014/main" id="{60463497-E626-464E-B680-DF95F3FF1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564526</xdr:rowOff>
    </xdr:to>
    <xdr:pic>
      <xdr:nvPicPr>
        <xdr:cNvPr id="2" name="Imagen 1">
          <a:extLst>
            <a:ext uri="{FF2B5EF4-FFF2-40B4-BE49-F238E27FC236}">
              <a16:creationId xmlns:a16="http://schemas.microsoft.com/office/drawing/2014/main" id="{2BF671E0-CC19-4A65-AE87-6C64657F3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564526</xdr:rowOff>
    </xdr:to>
    <xdr:pic>
      <xdr:nvPicPr>
        <xdr:cNvPr id="2" name="Imagen 1">
          <a:extLst>
            <a:ext uri="{FF2B5EF4-FFF2-40B4-BE49-F238E27FC236}">
              <a16:creationId xmlns:a16="http://schemas.microsoft.com/office/drawing/2014/main" id="{A018C0B5-0C09-4603-848F-2A99EF63F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349250</xdr:colOff>
      <xdr:row>1</xdr:row>
      <xdr:rowOff>564526</xdr:rowOff>
    </xdr:to>
    <xdr:pic>
      <xdr:nvPicPr>
        <xdr:cNvPr id="2" name="Imagen 1">
          <a:extLst>
            <a:ext uri="{FF2B5EF4-FFF2-40B4-BE49-F238E27FC236}">
              <a16:creationId xmlns:a16="http://schemas.microsoft.com/office/drawing/2014/main" id="{EDCEEB03-46BF-49DB-AA49-850CA2117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438150</xdr:colOff>
      <xdr:row>1</xdr:row>
      <xdr:rowOff>545476</xdr:rowOff>
    </xdr:to>
    <xdr:pic>
      <xdr:nvPicPr>
        <xdr:cNvPr id="3" name="Imagen 2">
          <a:extLst>
            <a:ext uri="{FF2B5EF4-FFF2-40B4-BE49-F238E27FC236}">
              <a16:creationId xmlns:a16="http://schemas.microsoft.com/office/drawing/2014/main" id="{9B5CF3F0-1E90-47E2-87FB-C59BEDE57D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539750</xdr:colOff>
      <xdr:row>4</xdr:row>
      <xdr:rowOff>88276</xdr:rowOff>
    </xdr:to>
    <xdr:pic>
      <xdr:nvPicPr>
        <xdr:cNvPr id="2" name="Imagen 1">
          <a:extLst>
            <a:ext uri="{FF2B5EF4-FFF2-40B4-BE49-F238E27FC236}">
              <a16:creationId xmlns:a16="http://schemas.microsoft.com/office/drawing/2014/main" id="{F443645A-592B-431F-BE1C-B078D8CE36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714375</xdr:colOff>
      <xdr:row>1</xdr:row>
      <xdr:rowOff>552451</xdr:rowOff>
    </xdr:to>
    <xdr:pic>
      <xdr:nvPicPr>
        <xdr:cNvPr id="4" name="Imagen 3">
          <a:extLst>
            <a:ext uri="{FF2B5EF4-FFF2-40B4-BE49-F238E27FC236}">
              <a16:creationId xmlns:a16="http://schemas.microsoft.com/office/drawing/2014/main" id="{5DF13351-3CFB-CEF2-541C-4E288DDCF6EB}"/>
            </a:ext>
          </a:extLst>
        </xdr:cNvPr>
        <xdr:cNvPicPr>
          <a:picLocks noChangeAspect="1"/>
        </xdr:cNvPicPr>
      </xdr:nvPicPr>
      <xdr:blipFill>
        <a:blip xmlns:r="http://schemas.openxmlformats.org/officeDocument/2006/relationships" r:embed="rId1"/>
        <a:stretch>
          <a:fillRect/>
        </a:stretch>
      </xdr:blipFill>
      <xdr:spPr>
        <a:xfrm>
          <a:off x="123825" y="1"/>
          <a:ext cx="3800475" cy="742950"/>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844550</xdr:colOff>
      <xdr:row>1</xdr:row>
      <xdr:rowOff>602626</xdr:rowOff>
    </xdr:to>
    <xdr:pic>
      <xdr:nvPicPr>
        <xdr:cNvPr id="2" name="Imagen 1">
          <a:extLst>
            <a:ext uri="{FF2B5EF4-FFF2-40B4-BE49-F238E27FC236}">
              <a16:creationId xmlns:a16="http://schemas.microsoft.com/office/drawing/2014/main" id="{48A26250-B8AA-437D-934E-DD9593E66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95250</xdr:colOff>
      <xdr:row>1</xdr:row>
      <xdr:rowOff>602626</xdr:rowOff>
    </xdr:to>
    <xdr:pic>
      <xdr:nvPicPr>
        <xdr:cNvPr id="2" name="Imagen 1">
          <a:extLst>
            <a:ext uri="{FF2B5EF4-FFF2-40B4-BE49-F238E27FC236}">
              <a16:creationId xmlns:a16="http://schemas.microsoft.com/office/drawing/2014/main" id="{BF201C3B-3BD4-42BB-84E0-E5FE18AC2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0</xdr:colOff>
      <xdr:row>2</xdr:row>
      <xdr:rowOff>374026</xdr:rowOff>
    </xdr:to>
    <xdr:pic>
      <xdr:nvPicPr>
        <xdr:cNvPr id="2" name="Imagen 1">
          <a:extLst>
            <a:ext uri="{FF2B5EF4-FFF2-40B4-BE49-F238E27FC236}">
              <a16:creationId xmlns:a16="http://schemas.microsoft.com/office/drawing/2014/main" id="{68D073F5-77AF-43F7-ACE9-3D554E61E0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25C9F62C-E02C-4D78-98CE-43E4542F8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CB95B5DC-23C7-486B-AEA1-356F5D5DE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90EE2998-BA30-43B5-B7CC-5520FC55A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197971</xdr:colOff>
      <xdr:row>2</xdr:row>
      <xdr:rowOff>372158</xdr:rowOff>
    </xdr:to>
    <xdr:pic>
      <xdr:nvPicPr>
        <xdr:cNvPr id="5" name="Imagen 4">
          <a:extLst>
            <a:ext uri="{FF2B5EF4-FFF2-40B4-BE49-F238E27FC236}">
              <a16:creationId xmlns:a16="http://schemas.microsoft.com/office/drawing/2014/main" id="{BFF93E46-3558-41F7-B52D-4732F7F580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45D691BF-618B-4EC0-873C-2AFE533C3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EA7FA1EE-AD9E-4081-8F4E-1F1F153E0D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244191</xdr:colOff>
      <xdr:row>1</xdr:row>
      <xdr:rowOff>602049</xdr:rowOff>
    </xdr:to>
    <xdr:pic>
      <xdr:nvPicPr>
        <xdr:cNvPr id="4" name="Imagen 3">
          <a:extLst>
            <a:ext uri="{FF2B5EF4-FFF2-40B4-BE49-F238E27FC236}">
              <a16:creationId xmlns:a16="http://schemas.microsoft.com/office/drawing/2014/main" id="{4BA4C710-5E5B-32E1-D04A-CB9BE51CE866}"/>
            </a:ext>
          </a:extLst>
        </xdr:cNvPr>
        <xdr:cNvPicPr>
          <a:picLocks noChangeAspect="1"/>
        </xdr:cNvPicPr>
      </xdr:nvPicPr>
      <xdr:blipFill>
        <a:blip xmlns:r="http://schemas.openxmlformats.org/officeDocument/2006/relationships" r:embed="rId1"/>
        <a:stretch>
          <a:fillRect/>
        </a:stretch>
      </xdr:blipFill>
      <xdr:spPr>
        <a:xfrm>
          <a:off x="123825" y="0"/>
          <a:ext cx="4054191" cy="792549"/>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BA2C39C2-EB39-493F-9E7C-B1E62CF36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D2C3BB87-4A3E-4ECF-98DC-200835CDA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673529C0-6C31-4B53-8834-97FD5DDD86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D33E2BC7-0669-4616-BB09-95D1AFD1B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698500</xdr:colOff>
      <xdr:row>4</xdr:row>
      <xdr:rowOff>88276</xdr:rowOff>
    </xdr:to>
    <xdr:pic>
      <xdr:nvPicPr>
        <xdr:cNvPr id="2" name="Imagen 1">
          <a:extLst>
            <a:ext uri="{FF2B5EF4-FFF2-40B4-BE49-F238E27FC236}">
              <a16:creationId xmlns:a16="http://schemas.microsoft.com/office/drawing/2014/main" id="{361AD08F-BE75-4793-8E3C-03AB61302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9</xdr:row>
      <xdr:rowOff>157162</xdr:rowOff>
    </xdr:from>
    <xdr:to>
      <xdr:col>16</xdr:col>
      <xdr:colOff>257175</xdr:colOff>
      <xdr:row>34</xdr:row>
      <xdr:rowOff>214312</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285750</xdr:colOff>
      <xdr:row>1</xdr:row>
      <xdr:rowOff>612151</xdr:rowOff>
    </xdr:to>
    <xdr:pic>
      <xdr:nvPicPr>
        <xdr:cNvPr id="3" name="Imagen 2">
          <a:extLst>
            <a:ext uri="{FF2B5EF4-FFF2-40B4-BE49-F238E27FC236}">
              <a16:creationId xmlns:a16="http://schemas.microsoft.com/office/drawing/2014/main" id="{B456C006-820A-4212-BC97-5CDA8A815C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0"/>
          <a:ext cx="3873500" cy="723276"/>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488950</xdr:colOff>
      <xdr:row>4</xdr:row>
      <xdr:rowOff>88276</xdr:rowOff>
    </xdr:to>
    <xdr:pic>
      <xdr:nvPicPr>
        <xdr:cNvPr id="2" name="Imagen 1">
          <a:extLst>
            <a:ext uri="{FF2B5EF4-FFF2-40B4-BE49-F238E27FC236}">
              <a16:creationId xmlns:a16="http://schemas.microsoft.com/office/drawing/2014/main" id="{542CA7E7-2C41-40F4-B345-D344463B90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488950</xdr:colOff>
      <xdr:row>4</xdr:row>
      <xdr:rowOff>88276</xdr:rowOff>
    </xdr:to>
    <xdr:pic>
      <xdr:nvPicPr>
        <xdr:cNvPr id="2" name="Imagen 1">
          <a:extLst>
            <a:ext uri="{FF2B5EF4-FFF2-40B4-BE49-F238E27FC236}">
              <a16:creationId xmlns:a16="http://schemas.microsoft.com/office/drawing/2014/main" id="{6A2E9591-1ED3-4869-BD0F-140A4376C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800100</xdr:colOff>
      <xdr:row>4</xdr:row>
      <xdr:rowOff>88276</xdr:rowOff>
    </xdr:to>
    <xdr:pic>
      <xdr:nvPicPr>
        <xdr:cNvPr id="2" name="Imagen 1">
          <a:extLst>
            <a:ext uri="{FF2B5EF4-FFF2-40B4-BE49-F238E27FC236}">
              <a16:creationId xmlns:a16="http://schemas.microsoft.com/office/drawing/2014/main" id="{12854C6D-0D12-410B-A8E8-6DD546F21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69850</xdr:colOff>
      <xdr:row>4</xdr:row>
      <xdr:rowOff>88276</xdr:rowOff>
    </xdr:to>
    <xdr:pic>
      <xdr:nvPicPr>
        <xdr:cNvPr id="5" name="Imagen 4">
          <a:extLst>
            <a:ext uri="{FF2B5EF4-FFF2-40B4-BE49-F238E27FC236}">
              <a16:creationId xmlns:a16="http://schemas.microsoft.com/office/drawing/2014/main" id="{E94453BD-B752-4B77-8DF4-5026DFD064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242843</xdr:colOff>
      <xdr:row>1</xdr:row>
      <xdr:rowOff>600632</xdr:rowOff>
    </xdr:to>
    <xdr:pic>
      <xdr:nvPicPr>
        <xdr:cNvPr id="3" name="Imagen 2">
          <a:extLst>
            <a:ext uri="{FF2B5EF4-FFF2-40B4-BE49-F238E27FC236}">
              <a16:creationId xmlns:a16="http://schemas.microsoft.com/office/drawing/2014/main" id="{AB65DB63-3E18-4009-AC02-A65F864E6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0"/>
          <a:ext cx="4052843" cy="791132"/>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69850</xdr:colOff>
      <xdr:row>4</xdr:row>
      <xdr:rowOff>88276</xdr:rowOff>
    </xdr:to>
    <xdr:pic>
      <xdr:nvPicPr>
        <xdr:cNvPr id="2" name="Imagen 1">
          <a:extLst>
            <a:ext uri="{FF2B5EF4-FFF2-40B4-BE49-F238E27FC236}">
              <a16:creationId xmlns:a16="http://schemas.microsoft.com/office/drawing/2014/main" id="{19E865D5-654C-4F0D-A257-8AA1E244EE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69850</xdr:colOff>
      <xdr:row>4</xdr:row>
      <xdr:rowOff>88276</xdr:rowOff>
    </xdr:to>
    <xdr:pic>
      <xdr:nvPicPr>
        <xdr:cNvPr id="2" name="Imagen 1">
          <a:extLst>
            <a:ext uri="{FF2B5EF4-FFF2-40B4-BE49-F238E27FC236}">
              <a16:creationId xmlns:a16="http://schemas.microsoft.com/office/drawing/2014/main" id="{DF8547F6-7453-4335-AAE5-2AD8BC3717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69850</xdr:colOff>
      <xdr:row>4</xdr:row>
      <xdr:rowOff>88276</xdr:rowOff>
    </xdr:to>
    <xdr:pic>
      <xdr:nvPicPr>
        <xdr:cNvPr id="2" name="Imagen 1">
          <a:extLst>
            <a:ext uri="{FF2B5EF4-FFF2-40B4-BE49-F238E27FC236}">
              <a16:creationId xmlns:a16="http://schemas.microsoft.com/office/drawing/2014/main" id="{05C91E56-4220-402E-B648-A9F8596EB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539750</xdr:colOff>
      <xdr:row>2</xdr:row>
      <xdr:rowOff>374026</xdr:rowOff>
    </xdr:to>
    <xdr:pic>
      <xdr:nvPicPr>
        <xdr:cNvPr id="2" name="Imagen 1">
          <a:extLst>
            <a:ext uri="{FF2B5EF4-FFF2-40B4-BE49-F238E27FC236}">
              <a16:creationId xmlns:a16="http://schemas.microsoft.com/office/drawing/2014/main" id="{E23BD9DD-2E19-4472-A19E-A709A095C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73500" cy="7232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1 (CCAA)"/>
      <sheetName val="graf2"/>
      <sheetName val="graf2_covid"/>
      <sheetName val="graf2 (CCAA)"/>
      <sheetName val="graf3"/>
      <sheetName val="graf4"/>
      <sheetName val="graf5"/>
      <sheetName val="graf6"/>
      <sheetName val="graf6_covid"/>
      <sheetName val="CuadroTiempos"/>
      <sheetName val="grafTiempos"/>
      <sheetName val="grafTiempos (CCAA)"/>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P5">
            <v>4.003697241901949E-2</v>
          </cell>
          <cell r="Q5">
            <v>79354</v>
          </cell>
        </row>
        <row r="6">
          <cell r="P6">
            <v>5.0792667635206401E-2</v>
          </cell>
          <cell r="Q6">
            <v>93977</v>
          </cell>
        </row>
        <row r="7">
          <cell r="P7">
            <v>4.9339359061411292E-2</v>
          </cell>
          <cell r="Q7">
            <v>17730</v>
          </cell>
        </row>
        <row r="8">
          <cell r="P8">
            <v>5.1142964463464002E-2</v>
          </cell>
          <cell r="Q8">
            <v>76247</v>
          </cell>
        </row>
        <row r="9">
          <cell r="P9">
            <v>5.374037510424956E-2</v>
          </cell>
          <cell r="Q9">
            <v>27708</v>
          </cell>
        </row>
        <row r="10">
          <cell r="P10">
            <v>5.6207513480634796E-2</v>
          </cell>
          <cell r="Q10">
            <v>31511</v>
          </cell>
        </row>
        <row r="11">
          <cell r="P11">
            <v>4.1065860205329319E-2</v>
          </cell>
          <cell r="Q11">
            <v>17028</v>
          </cell>
        </row>
        <row r="12">
          <cell r="P12">
            <v>7.4940023769697328E-2</v>
          </cell>
          <cell r="Q12">
            <v>98429</v>
          </cell>
        </row>
        <row r="13">
          <cell r="P13">
            <v>9.7377508477933583E-2</v>
          </cell>
          <cell r="Q13">
            <v>40804</v>
          </cell>
        </row>
        <row r="14">
          <cell r="P14">
            <v>7.2275735019150522E-2</v>
          </cell>
          <cell r="Q14">
            <v>36722</v>
          </cell>
        </row>
        <row r="15">
          <cell r="P15">
            <v>5.4107153026200727E-2</v>
          </cell>
          <cell r="Q15">
            <v>20903</v>
          </cell>
        </row>
        <row r="16">
          <cell r="P16">
            <v>-0.12502324952232802</v>
          </cell>
          <cell r="Q16">
            <v>-22182</v>
          </cell>
        </row>
        <row r="17">
          <cell r="P17">
            <v>-0.1356241132548337</v>
          </cell>
          <cell r="Q17">
            <v>-13096</v>
          </cell>
        </row>
        <row r="18">
          <cell r="P18">
            <v>-9.9187239469326394E-2</v>
          </cell>
          <cell r="Q18">
            <v>-5211</v>
          </cell>
        </row>
        <row r="19">
          <cell r="P19">
            <v>-0.13680494263018539</v>
          </cell>
          <cell r="Q19">
            <v>-3875</v>
          </cell>
        </row>
        <row r="24">
          <cell r="P24">
            <v>0.10340338155721596</v>
          </cell>
          <cell r="Q24">
            <v>178622</v>
          </cell>
        </row>
        <row r="25">
          <cell r="P25">
            <v>6.1774473660156648E-2</v>
          </cell>
          <cell r="Q25">
            <v>4055</v>
          </cell>
        </row>
        <row r="26">
          <cell r="P26">
            <v>0.21501563951555847</v>
          </cell>
          <cell r="Q26">
            <v>75684</v>
          </cell>
        </row>
        <row r="27">
          <cell r="P27">
            <v>6.3723864288039112E-2</v>
          </cell>
          <cell r="Q27">
            <v>20557</v>
          </cell>
        </row>
        <row r="28">
          <cell r="P28">
            <v>7.1357820461763088E-2</v>
          </cell>
          <cell r="Q28">
            <v>6988</v>
          </cell>
        </row>
        <row r="29">
          <cell r="P29">
            <v>3.3309463729568778E-2</v>
          </cell>
          <cell r="Q29">
            <v>5861</v>
          </cell>
        </row>
        <row r="30">
          <cell r="P30">
            <v>0.12386359994444862</v>
          </cell>
          <cell r="Q30">
            <v>23189</v>
          </cell>
        </row>
        <row r="31">
          <cell r="P31">
            <v>0.12215966217574903</v>
          </cell>
          <cell r="Q31">
            <v>2430</v>
          </cell>
        </row>
        <row r="32">
          <cell r="P32">
            <v>-0.15450643776824036</v>
          </cell>
          <cell r="Q32">
            <v>-36</v>
          </cell>
        </row>
        <row r="33">
          <cell r="P33">
            <v>8.8479232812803676E-2</v>
          </cell>
          <cell r="Q33">
            <v>5462</v>
          </cell>
        </row>
        <row r="34">
          <cell r="P34">
            <v>0.22563987427031873</v>
          </cell>
          <cell r="Q34">
            <v>5025</v>
          </cell>
        </row>
        <row r="35">
          <cell r="P35">
            <v>0.12406272942818974</v>
          </cell>
          <cell r="Q35">
            <v>10308</v>
          </cell>
        </row>
        <row r="36">
          <cell r="P36" t="str">
            <v>-</v>
          </cell>
          <cell r="Q36">
            <v>0</v>
          </cell>
        </row>
        <row r="37">
          <cell r="P37">
            <v>7.9645606930043966E-2</v>
          </cell>
          <cell r="Q37">
            <v>41181</v>
          </cell>
        </row>
        <row r="38">
          <cell r="P38">
            <v>0.12236100364761793</v>
          </cell>
          <cell r="Q38">
            <v>1107</v>
          </cell>
        </row>
        <row r="39">
          <cell r="O39">
            <v>4.2153238716406971E-3</v>
          </cell>
          <cell r="P39">
            <v>2.6479019441197016E-2</v>
          </cell>
        </row>
      </sheetData>
      <sheetData sheetId="31">
        <row r="5">
          <cell r="N5">
            <v>-3.8923763845147841E-3</v>
          </cell>
          <cell r="O5">
            <v>-1645</v>
          </cell>
        </row>
        <row r="6">
          <cell r="N6">
            <v>5.7807308970099669E-2</v>
          </cell>
          <cell r="O6">
            <v>2958</v>
          </cell>
        </row>
        <row r="7">
          <cell r="N7">
            <v>6.8114488856478639E-2</v>
          </cell>
          <cell r="O7">
            <v>2989</v>
          </cell>
        </row>
        <row r="8">
          <cell r="N8">
            <v>0.10448290717417197</v>
          </cell>
          <cell r="O8">
            <v>4123</v>
          </cell>
        </row>
        <row r="9">
          <cell r="N9">
            <v>9.3706681452730756E-2</v>
          </cell>
          <cell r="O9">
            <v>5408</v>
          </cell>
        </row>
        <row r="10">
          <cell r="N10">
            <v>3.0737351061992824E-2</v>
          </cell>
          <cell r="O10">
            <v>712</v>
          </cell>
        </row>
        <row r="11">
          <cell r="N11">
            <v>6.5480606279223252E-2</v>
          </cell>
          <cell r="O11">
            <v>9621</v>
          </cell>
        </row>
        <row r="12">
          <cell r="N12">
            <v>5.2575405516581908E-2</v>
          </cell>
          <cell r="O12">
            <v>4729</v>
          </cell>
        </row>
        <row r="13">
          <cell r="N13">
            <v>-5.1162213815770796E-3</v>
          </cell>
          <cell r="O13">
            <v>-1815</v>
          </cell>
        </row>
        <row r="14">
          <cell r="N14">
            <v>0.10605970968036882</v>
          </cell>
          <cell r="O14">
            <v>19720</v>
          </cell>
        </row>
        <row r="15">
          <cell r="N15">
            <v>3.5929197311468597E-2</v>
          </cell>
          <cell r="O15">
            <v>2042</v>
          </cell>
        </row>
        <row r="16">
          <cell r="N16">
            <v>5.3821908002963603E-2</v>
          </cell>
          <cell r="O16">
            <v>4286</v>
          </cell>
        </row>
        <row r="17">
          <cell r="N17">
            <v>5.4513609509541983E-2</v>
          </cell>
          <cell r="O17">
            <v>12263</v>
          </cell>
        </row>
        <row r="18">
          <cell r="N18">
            <v>0.13203463203463195</v>
          </cell>
          <cell r="O18">
            <v>7320</v>
          </cell>
        </row>
        <row r="19">
          <cell r="N19">
            <v>3.8373021464468637E-2</v>
          </cell>
          <cell r="O19">
            <v>817</v>
          </cell>
        </row>
        <row r="20">
          <cell r="N20">
            <v>4.8346989897506853E-2</v>
          </cell>
          <cell r="O20">
            <v>5269</v>
          </cell>
        </row>
        <row r="21">
          <cell r="N21">
            <v>1.901379022147931E-2</v>
          </cell>
          <cell r="O21">
            <v>273</v>
          </cell>
        </row>
        <row r="22">
          <cell r="O22">
            <v>94</v>
          </cell>
        </row>
        <row r="23">
          <cell r="O23">
            <v>190</v>
          </cell>
        </row>
        <row r="24">
          <cell r="N24">
            <v>4.003697241901949E-2</v>
          </cell>
          <cell r="O24">
            <v>79354</v>
          </cell>
          <cell r="P24">
            <v>5.7338986472844633E-2</v>
          </cell>
        </row>
        <row r="30">
          <cell r="N30">
            <v>4.6457381410649479E-2</v>
          </cell>
          <cell r="O30">
            <v>17427</v>
          </cell>
        </row>
        <row r="31">
          <cell r="N31">
            <v>3.438511326860838E-2</v>
          </cell>
          <cell r="O31">
            <v>1615</v>
          </cell>
        </row>
        <row r="32">
          <cell r="N32">
            <v>2.5125003109530031E-2</v>
          </cell>
          <cell r="O32">
            <v>1010</v>
          </cell>
        </row>
        <row r="33">
          <cell r="N33">
            <v>0.13062187673514725</v>
          </cell>
          <cell r="O33">
            <v>4705</v>
          </cell>
        </row>
        <row r="34">
          <cell r="N34">
            <v>0.11429954945471388</v>
          </cell>
          <cell r="O34">
            <v>5429</v>
          </cell>
        </row>
        <row r="35">
          <cell r="N35">
            <v>2.9166480845560283E-2</v>
          </cell>
          <cell r="O35">
            <v>654</v>
          </cell>
        </row>
        <row r="36">
          <cell r="N36">
            <v>7.8460245515993066E-2</v>
          </cell>
          <cell r="O36">
            <v>10923</v>
          </cell>
        </row>
        <row r="37">
          <cell r="N37">
            <v>5.9912615427181404E-2</v>
          </cell>
          <cell r="O37">
            <v>5197</v>
          </cell>
        </row>
        <row r="38">
          <cell r="N38">
            <v>-8.676362888045519E-3</v>
          </cell>
          <cell r="O38">
            <v>-2867</v>
          </cell>
        </row>
        <row r="39">
          <cell r="N39">
            <v>0.11779315238602095</v>
          </cell>
          <cell r="O39">
            <v>19920</v>
          </cell>
        </row>
        <row r="40">
          <cell r="N40">
            <v>4.8036231346053837E-2</v>
          </cell>
          <cell r="O40">
            <v>2588</v>
          </cell>
        </row>
        <row r="41">
          <cell r="N41">
            <v>5.5318610390432177E-2</v>
          </cell>
          <cell r="O41">
            <v>4371</v>
          </cell>
        </row>
        <row r="42">
          <cell r="N42">
            <v>5.4556456277418341E-2</v>
          </cell>
          <cell r="O42">
            <v>12262</v>
          </cell>
        </row>
        <row r="43">
          <cell r="N43">
            <v>7.8596085160723916E-2</v>
          </cell>
          <cell r="O43">
            <v>3939</v>
          </cell>
        </row>
        <row r="44">
          <cell r="N44">
            <v>3.7535911081806539E-2</v>
          </cell>
          <cell r="O44">
            <v>797</v>
          </cell>
        </row>
        <row r="45">
          <cell r="N45">
            <v>4.9882396347368907E-2</v>
          </cell>
          <cell r="O45">
            <v>5408</v>
          </cell>
        </row>
        <row r="46">
          <cell r="N46">
            <v>1.8324972129319939E-2</v>
          </cell>
          <cell r="O46">
            <v>263</v>
          </cell>
        </row>
        <row r="47">
          <cell r="H47">
            <v>2223</v>
          </cell>
        </row>
        <row r="48">
          <cell r="H48">
            <v>2821</v>
          </cell>
        </row>
        <row r="49">
          <cell r="N49">
            <v>5.0792667635206401E-2</v>
          </cell>
          <cell r="P49">
            <v>7.136788445199671E-2</v>
          </cell>
        </row>
        <row r="55">
          <cell r="N55">
            <v>4.8561701352046294E-2</v>
          </cell>
          <cell r="O55">
            <v>14920</v>
          </cell>
        </row>
        <row r="56">
          <cell r="N56">
            <v>3.5999181836776417E-2</v>
          </cell>
          <cell r="O56">
            <v>1408</v>
          </cell>
        </row>
        <row r="57">
          <cell r="N57">
            <v>2.5350338529365413E-2</v>
          </cell>
          <cell r="O57">
            <v>805</v>
          </cell>
        </row>
        <row r="58">
          <cell r="N58">
            <v>0.13085348072293246</v>
          </cell>
          <cell r="O58">
            <v>3859</v>
          </cell>
        </row>
        <row r="59">
          <cell r="N59">
            <v>0.11384313349932973</v>
          </cell>
          <cell r="O59">
            <v>4755</v>
          </cell>
        </row>
        <row r="60">
          <cell r="N60">
            <v>1.7529577770541538E-2</v>
          </cell>
          <cell r="O60">
            <v>323</v>
          </cell>
        </row>
        <row r="61">
          <cell r="N61">
            <v>7.3142157719881196E-2</v>
          </cell>
          <cell r="O61">
            <v>8366</v>
          </cell>
        </row>
        <row r="62">
          <cell r="N62">
            <v>7.0156873400162967E-2</v>
          </cell>
          <cell r="O62">
            <v>4906</v>
          </cell>
        </row>
        <row r="63">
          <cell r="N63">
            <v>-2.8931393706044028E-2</v>
          </cell>
          <cell r="O63">
            <v>-7454</v>
          </cell>
        </row>
        <row r="64">
          <cell r="N64">
            <v>0.12035870092098877</v>
          </cell>
          <cell r="O64">
            <v>17381</v>
          </cell>
        </row>
        <row r="65">
          <cell r="N65">
            <v>5.4706169540303717E-2</v>
          </cell>
          <cell r="O65">
            <v>2129</v>
          </cell>
        </row>
        <row r="66">
          <cell r="N66">
            <v>5.8985064589346159E-2</v>
          </cell>
          <cell r="O66">
            <v>4210</v>
          </cell>
        </row>
        <row r="67">
          <cell r="N67">
            <v>7.3914425215959367E-2</v>
          </cell>
          <cell r="O67">
            <v>12792</v>
          </cell>
        </row>
        <row r="68">
          <cell r="N68">
            <v>7.4355905796283261E-2</v>
          </cell>
          <cell r="O68">
            <v>3293</v>
          </cell>
        </row>
        <row r="69">
          <cell r="N69">
            <v>4.921001686130011E-2</v>
          </cell>
          <cell r="O69">
            <v>788</v>
          </cell>
        </row>
        <row r="70">
          <cell r="N70">
            <v>4.2697965017010953E-2</v>
          </cell>
          <cell r="O70">
            <v>3376</v>
          </cell>
        </row>
        <row r="71">
          <cell r="N71">
            <v>9.577999051683328E-3</v>
          </cell>
          <cell r="O71">
            <v>101</v>
          </cell>
        </row>
        <row r="72">
          <cell r="O72">
            <v>55</v>
          </cell>
        </row>
        <row r="73">
          <cell r="O73">
            <v>234</v>
          </cell>
        </row>
        <row r="74">
          <cell r="N74">
            <v>5.1142964463464002E-2</v>
          </cell>
          <cell r="P74">
            <v>8.4036056993312069E-2</v>
          </cell>
        </row>
        <row r="80">
          <cell r="N80">
            <v>5.9002630878831841E-2</v>
          </cell>
          <cell r="O80">
            <v>15968</v>
          </cell>
        </row>
        <row r="81">
          <cell r="N81">
            <v>7.4226968865688248E-2</v>
          </cell>
          <cell r="O81">
            <v>2787</v>
          </cell>
        </row>
        <row r="82">
          <cell r="N82">
            <v>7.7199157952859254E-2</v>
          </cell>
          <cell r="O82">
            <v>2237</v>
          </cell>
        </row>
        <row r="83">
          <cell r="N83">
            <v>0.1158485380563401</v>
          </cell>
          <cell r="O83">
            <v>3035</v>
          </cell>
        </row>
        <row r="84">
          <cell r="N84">
            <v>0.17292561316540334</v>
          </cell>
          <cell r="O84">
            <v>6000</v>
          </cell>
        </row>
        <row r="85">
          <cell r="N85">
            <v>-2.204751324559906E-2</v>
          </cell>
          <cell r="O85">
            <v>-387</v>
          </cell>
        </row>
        <row r="86">
          <cell r="N86">
            <v>7.3712699149536265E-2</v>
          </cell>
          <cell r="O86">
            <v>8416</v>
          </cell>
        </row>
        <row r="87">
          <cell r="N87">
            <v>7.4534438207253029E-2</v>
          </cell>
          <cell r="O87">
            <v>5019</v>
          </cell>
        </row>
        <row r="88">
          <cell r="N88">
            <v>7.3698329731628709E-2</v>
          </cell>
          <cell r="O88">
            <v>13846</v>
          </cell>
        </row>
        <row r="89">
          <cell r="N89">
            <v>9.3029684919941014E-2</v>
          </cell>
          <cell r="O89">
            <v>12451</v>
          </cell>
        </row>
        <row r="90">
          <cell r="N90">
            <v>7.6170147888397599E-2</v>
          </cell>
          <cell r="O90">
            <v>2498</v>
          </cell>
        </row>
        <row r="91">
          <cell r="N91">
            <v>8.2052185659956312E-2</v>
          </cell>
          <cell r="O91">
            <v>5588</v>
          </cell>
        </row>
        <row r="92">
          <cell r="N92">
            <v>8.5691430246333189E-2</v>
          </cell>
          <cell r="O92">
            <v>14033</v>
          </cell>
        </row>
        <row r="93">
          <cell r="N93">
            <v>7.2083046448810917E-2</v>
          </cell>
          <cell r="O93">
            <v>2722</v>
          </cell>
        </row>
        <row r="94">
          <cell r="N94">
            <v>5.8838963594621152E-2</v>
          </cell>
          <cell r="O94">
            <v>897</v>
          </cell>
        </row>
        <row r="95">
          <cell r="N95">
            <v>3.7849277673833726E-2</v>
          </cell>
          <cell r="O95">
            <v>2468</v>
          </cell>
        </row>
        <row r="96">
          <cell r="N96">
            <v>7.3935423490875118E-2</v>
          </cell>
          <cell r="O96">
            <v>632</v>
          </cell>
        </row>
        <row r="97">
          <cell r="O97">
            <v>80</v>
          </cell>
        </row>
        <row r="98">
          <cell r="O98">
            <v>139</v>
          </cell>
        </row>
        <row r="99">
          <cell r="N99">
            <v>7.4940023769697328E-2</v>
          </cell>
          <cell r="P99">
            <v>6.8695106649937276E-2</v>
          </cell>
        </row>
        <row r="105">
          <cell r="N105">
            <v>-2.862918647216306E-2</v>
          </cell>
          <cell r="O105">
            <v>-1048</v>
          </cell>
        </row>
        <row r="106">
          <cell r="N106">
            <v>-0.88115015974440891</v>
          </cell>
          <cell r="O106">
            <v>-1379</v>
          </cell>
        </row>
        <row r="107">
          <cell r="N107">
            <v>-0.51547876169906415</v>
          </cell>
          <cell r="O107">
            <v>-1432</v>
          </cell>
        </row>
        <row r="108">
          <cell r="N108">
            <v>0.25022775584573331</v>
          </cell>
          <cell r="O108">
            <v>824</v>
          </cell>
        </row>
        <row r="109">
          <cell r="N109">
            <v>-0.1760712770470938</v>
          </cell>
          <cell r="O109">
            <v>-1245</v>
          </cell>
        </row>
        <row r="110">
          <cell r="N110">
            <v>0.81328751431844215</v>
          </cell>
          <cell r="O110">
            <v>710</v>
          </cell>
        </row>
        <row r="111">
          <cell r="N111">
            <v>-0.24154589371980673</v>
          </cell>
          <cell r="O111">
            <v>-50</v>
          </cell>
        </row>
        <row r="112">
          <cell r="N112">
            <v>-4.3612504824392162E-2</v>
          </cell>
          <cell r="O112">
            <v>-113</v>
          </cell>
        </row>
        <row r="113">
          <cell r="N113">
            <v>-0.30528880607711051</v>
          </cell>
          <cell r="O113">
            <v>-21300</v>
          </cell>
        </row>
        <row r="114">
          <cell r="N114">
            <v>0.46637025825371303</v>
          </cell>
          <cell r="O114">
            <v>4930</v>
          </cell>
        </row>
        <row r="115">
          <cell r="N115">
            <v>-6.0274420124142414E-2</v>
          </cell>
          <cell r="O115">
            <v>-369</v>
          </cell>
        </row>
        <row r="116">
          <cell r="N116">
            <v>-0.42127789666768567</v>
          </cell>
          <cell r="O116">
            <v>-1378</v>
          </cell>
        </row>
        <row r="117">
          <cell r="N117">
            <v>-0.13339782865742233</v>
          </cell>
          <cell r="O117">
            <v>-1241</v>
          </cell>
        </row>
        <row r="118">
          <cell r="N118">
            <v>8.7509578544061384E-2</v>
          </cell>
          <cell r="O118">
            <v>571</v>
          </cell>
        </row>
        <row r="119">
          <cell r="N119">
            <v>-0.14192708333333337</v>
          </cell>
          <cell r="O119">
            <v>-109</v>
          </cell>
        </row>
        <row r="120">
          <cell r="N120">
            <v>6.5507539138590198E-2</v>
          </cell>
          <cell r="O120">
            <v>908</v>
          </cell>
        </row>
        <row r="121">
          <cell r="N121">
            <v>-0.26589884827240862</v>
          </cell>
          <cell r="O121">
            <v>-531</v>
          </cell>
        </row>
        <row r="122">
          <cell r="O122">
            <v>-25</v>
          </cell>
        </row>
        <row r="123">
          <cell r="O123">
            <v>95</v>
          </cell>
        </row>
        <row r="124">
          <cell r="N124">
            <v>-0.12502324952232802</v>
          </cell>
          <cell r="O124">
            <v>-22182</v>
          </cell>
          <cell r="P124">
            <v>0.2788844621513944</v>
          </cell>
        </row>
        <row r="144">
          <cell r="V144">
            <v>556.99</v>
          </cell>
        </row>
        <row r="145">
          <cell r="V145">
            <v>190.34</v>
          </cell>
        </row>
        <row r="146">
          <cell r="V146">
            <v>304.45</v>
          </cell>
        </row>
        <row r="147">
          <cell r="V147">
            <v>218.88</v>
          </cell>
        </row>
        <row r="148">
          <cell r="V148">
            <v>647.28</v>
          </cell>
        </row>
        <row r="149">
          <cell r="V149">
            <v>173.42</v>
          </cell>
        </row>
        <row r="150">
          <cell r="V150">
            <v>127.39</v>
          </cell>
        </row>
        <row r="151">
          <cell r="V151">
            <v>190.84</v>
          </cell>
        </row>
        <row r="152">
          <cell r="V152">
            <v>281.11</v>
          </cell>
        </row>
        <row r="153">
          <cell r="V153">
            <v>279.31</v>
          </cell>
        </row>
        <row r="154">
          <cell r="V154">
            <v>309.10000000000002</v>
          </cell>
        </row>
        <row r="155">
          <cell r="V155">
            <v>362.46</v>
          </cell>
        </row>
        <row r="156">
          <cell r="V156">
            <v>288.35000000000002</v>
          </cell>
        </row>
        <row r="157">
          <cell r="V157">
            <v>509.25</v>
          </cell>
        </row>
        <row r="158">
          <cell r="V158">
            <v>178.21</v>
          </cell>
        </row>
        <row r="159">
          <cell r="V159">
            <v>139.74</v>
          </cell>
        </row>
        <row r="160">
          <cell r="V160">
            <v>202.79</v>
          </cell>
        </row>
        <row r="161">
          <cell r="V161">
            <v>68.17</v>
          </cell>
        </row>
        <row r="162">
          <cell r="V162">
            <v>265.56</v>
          </cell>
        </row>
        <row r="163">
          <cell r="V163">
            <v>324.33</v>
          </cell>
        </row>
        <row r="194">
          <cell r="V194">
            <v>356.02</v>
          </cell>
        </row>
        <row r="195">
          <cell r="V195">
            <v>150.84</v>
          </cell>
        </row>
        <row r="196">
          <cell r="V196">
            <v>181.14</v>
          </cell>
        </row>
        <row r="197">
          <cell r="V197">
            <v>122.81</v>
          </cell>
        </row>
        <row r="198">
          <cell r="V198">
            <v>425.9</v>
          </cell>
        </row>
        <row r="199">
          <cell r="V199">
            <v>125.12</v>
          </cell>
        </row>
        <row r="200">
          <cell r="V200">
            <v>118.76</v>
          </cell>
        </row>
        <row r="201">
          <cell r="V201">
            <v>124.55</v>
          </cell>
        </row>
        <row r="202">
          <cell r="V202">
            <v>176.79</v>
          </cell>
        </row>
        <row r="203">
          <cell r="V203">
            <v>198.71</v>
          </cell>
        </row>
        <row r="204">
          <cell r="V204">
            <v>138.43</v>
          </cell>
        </row>
        <row r="205">
          <cell r="V205">
            <v>267.3</v>
          </cell>
        </row>
        <row r="206">
          <cell r="V206">
            <v>165.44</v>
          </cell>
        </row>
        <row r="207">
          <cell r="V207">
            <v>266.87</v>
          </cell>
        </row>
        <row r="208">
          <cell r="V208">
            <v>108.09</v>
          </cell>
        </row>
        <row r="209">
          <cell r="V209">
            <v>82.23</v>
          </cell>
        </row>
        <row r="210">
          <cell r="V210">
            <v>52.89</v>
          </cell>
        </row>
        <row r="211">
          <cell r="V211">
            <v>32.549999999999997</v>
          </cell>
        </row>
        <row r="212">
          <cell r="V212">
            <v>122.94</v>
          </cell>
        </row>
        <row r="213">
          <cell r="V213">
            <v>202.97</v>
          </cell>
        </row>
        <row r="220">
          <cell r="N220">
            <v>7.9013762349102068E-2</v>
          </cell>
          <cell r="O220">
            <v>30848</v>
          </cell>
          <cell r="V220">
            <v>212.57</v>
          </cell>
        </row>
        <row r="221">
          <cell r="N221">
            <v>0.18704245973645683</v>
          </cell>
          <cell r="O221">
            <v>8176</v>
          </cell>
          <cell r="V221">
            <v>40.56</v>
          </cell>
        </row>
        <row r="222">
          <cell r="N222">
            <v>8.7204586014818064E-2</v>
          </cell>
          <cell r="O222">
            <v>3225</v>
          </cell>
          <cell r="V222">
            <v>134.88999999999999</v>
          </cell>
        </row>
        <row r="223">
          <cell r="N223">
            <v>0.14121592693021268</v>
          </cell>
          <cell r="O223">
            <v>5937</v>
          </cell>
          <cell r="V223">
            <v>95.14</v>
          </cell>
        </row>
        <row r="224">
          <cell r="N224">
            <v>0.1885943359627571</v>
          </cell>
          <cell r="O224">
            <v>7292</v>
          </cell>
          <cell r="V224">
            <v>183.98</v>
          </cell>
        </row>
        <row r="225">
          <cell r="N225">
            <v>-2.611818478615735E-2</v>
          </cell>
          <cell r="O225">
            <v>-720</v>
          </cell>
          <cell r="V225">
            <v>62.72</v>
          </cell>
        </row>
        <row r="226">
          <cell r="N226">
            <v>9.5386914430511283E-2</v>
          </cell>
          <cell r="O226">
            <v>14681</v>
          </cell>
          <cell r="V226">
            <v>0</v>
          </cell>
        </row>
        <row r="227">
          <cell r="N227">
            <v>0.13537459435481991</v>
          </cell>
          <cell r="O227">
            <v>11597</v>
          </cell>
          <cell r="V227">
            <v>67.239999999999995</v>
          </cell>
        </row>
        <row r="228">
          <cell r="N228">
            <v>8.1111673897245051E-2</v>
          </cell>
          <cell r="O228">
            <v>18416</v>
          </cell>
          <cell r="V228">
            <v>111.81</v>
          </cell>
        </row>
        <row r="229">
          <cell r="N229">
            <v>0.18224877899157677</v>
          </cell>
          <cell r="O229">
            <v>30897</v>
          </cell>
          <cell r="V229">
            <v>76.23</v>
          </cell>
        </row>
        <row r="230">
          <cell r="N230">
            <v>0.11444514346672507</v>
          </cell>
          <cell r="O230">
            <v>4184</v>
          </cell>
          <cell r="V230">
            <v>161.75</v>
          </cell>
        </row>
        <row r="231">
          <cell r="N231">
            <v>8.4770358188018369E-2</v>
          </cell>
          <cell r="O231">
            <v>7010</v>
          </cell>
          <cell r="V231">
            <v>88.01</v>
          </cell>
        </row>
        <row r="232">
          <cell r="N232">
            <v>0.11762683741801228</v>
          </cell>
          <cell r="O232">
            <v>25663</v>
          </cell>
          <cell r="V232">
            <v>54.69</v>
          </cell>
        </row>
        <row r="233">
          <cell r="N233">
            <v>7.0383467084506712E-2</v>
          </cell>
          <cell r="O233">
            <v>3324</v>
          </cell>
          <cell r="V233">
            <v>258.83</v>
          </cell>
        </row>
        <row r="234">
          <cell r="N234">
            <v>9.743894585624413E-2</v>
          </cell>
          <cell r="O234">
            <v>1967</v>
          </cell>
          <cell r="V234">
            <v>76.95</v>
          </cell>
        </row>
        <row r="235">
          <cell r="N235">
            <v>5.2878626090051561E-2</v>
          </cell>
          <cell r="O235">
            <v>4754</v>
          </cell>
          <cell r="V235">
            <v>49.29</v>
          </cell>
        </row>
        <row r="236">
          <cell r="N236">
            <v>8.6909119227474463E-2</v>
          </cell>
          <cell r="O236">
            <v>1116</v>
          </cell>
          <cell r="V236">
            <v>155.63999999999999</v>
          </cell>
        </row>
        <row r="237">
          <cell r="O237">
            <v>71</v>
          </cell>
          <cell r="V237">
            <v>35.61</v>
          </cell>
        </row>
        <row r="238">
          <cell r="O238">
            <v>184</v>
          </cell>
          <cell r="V238">
            <v>134.68</v>
          </cell>
        </row>
        <row r="239">
          <cell r="N239">
            <v>0.10340338155721596</v>
          </cell>
          <cell r="O239">
            <v>178622</v>
          </cell>
          <cell r="P239">
            <v>5.9164733178654227E-2</v>
          </cell>
          <cell r="V239">
            <v>105.69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28"/>
      <c r="C2" s="1028"/>
      <c r="D2" s="1028"/>
      <c r="E2" s="1028"/>
      <c r="F2" s="1028"/>
      <c r="G2" s="1028"/>
      <c r="H2" s="1028"/>
      <c r="I2" s="1028"/>
      <c r="J2" s="1028"/>
      <c r="K2" s="1028"/>
      <c r="L2" s="1028"/>
      <c r="M2" s="1028"/>
      <c r="N2" s="1028"/>
      <c r="O2" s="1028"/>
      <c r="P2" s="1028"/>
      <c r="Q2" s="1028"/>
      <c r="R2" s="1028"/>
      <c r="S2" s="1028"/>
      <c r="T2" s="1028"/>
      <c r="U2" s="10"/>
    </row>
    <row r="3" spans="1:21" s="7" customFormat="1" ht="45.75" customHeight="1" x14ac:dyDescent="0.2">
      <c r="A3" s="8"/>
      <c r="B3" s="1027" t="s">
        <v>2</v>
      </c>
      <c r="C3" s="1027"/>
      <c r="D3" s="1027"/>
      <c r="E3" s="1027"/>
      <c r="F3" s="1027"/>
      <c r="G3" s="1027"/>
      <c r="H3" s="1027"/>
      <c r="I3" s="1027"/>
      <c r="J3" s="1027"/>
      <c r="K3" s="1027"/>
      <c r="L3" s="1027"/>
      <c r="M3" s="1027"/>
      <c r="N3" s="1027"/>
      <c r="O3" s="1027"/>
      <c r="P3" s="1027"/>
      <c r="Q3" s="1027"/>
      <c r="R3" s="1027"/>
      <c r="S3" s="1027"/>
      <c r="T3" s="1027"/>
      <c r="U3" s="8"/>
    </row>
    <row r="4" spans="1:21" s="7" customFormat="1" ht="45.75" customHeight="1" x14ac:dyDescent="0.2">
      <c r="A4" s="8"/>
      <c r="B4" s="1027" t="s">
        <v>1</v>
      </c>
      <c r="C4" s="1027"/>
      <c r="D4" s="1027"/>
      <c r="E4" s="1027"/>
      <c r="F4" s="1027"/>
      <c r="G4" s="1027"/>
      <c r="H4" s="1027"/>
      <c r="I4" s="1027"/>
      <c r="J4" s="1027"/>
      <c r="K4" s="1027"/>
      <c r="L4" s="1027"/>
      <c r="M4" s="1027"/>
      <c r="N4" s="1027"/>
      <c r="O4" s="1027"/>
      <c r="P4" s="1027"/>
      <c r="Q4" s="1027"/>
      <c r="R4" s="1027"/>
      <c r="S4" s="1027"/>
      <c r="T4" s="1027"/>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29" t="s">
        <v>489</v>
      </c>
      <c r="C6" s="1029"/>
      <c r="D6" s="1029"/>
      <c r="E6" s="1029"/>
      <c r="F6" s="1029"/>
      <c r="G6" s="1029"/>
      <c r="H6" s="1029"/>
      <c r="I6" s="1029"/>
      <c r="J6" s="1029"/>
      <c r="K6" s="1029"/>
      <c r="L6" s="1029"/>
      <c r="M6" s="1029"/>
      <c r="N6" s="1029"/>
      <c r="O6" s="1029"/>
      <c r="P6" s="1029"/>
      <c r="Q6" s="1029"/>
      <c r="R6" s="1029"/>
      <c r="S6" s="1029"/>
      <c r="T6" s="1029"/>
      <c r="U6" s="1029"/>
    </row>
    <row r="7" spans="1:21" ht="74.099999999999994" customHeight="1" x14ac:dyDescent="0.25">
      <c r="B7" s="1030"/>
      <c r="C7" s="1030"/>
      <c r="D7" s="1030"/>
      <c r="E7" s="1030"/>
      <c r="F7" s="1030"/>
      <c r="G7" s="1030"/>
      <c r="H7" s="1030"/>
      <c r="I7" s="1030"/>
      <c r="J7" s="1030"/>
      <c r="K7" s="1030"/>
      <c r="L7" s="1030"/>
      <c r="M7" s="1030"/>
      <c r="N7" s="1030"/>
      <c r="O7" s="1030"/>
      <c r="P7" s="1030"/>
      <c r="Q7" s="1030"/>
      <c r="R7" s="1030"/>
      <c r="S7" s="1030"/>
      <c r="T7" s="1030"/>
      <c r="U7" s="1030"/>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31" t="s">
        <v>478</v>
      </c>
      <c r="C9" s="1031"/>
      <c r="D9" s="1031"/>
      <c r="E9" s="1031"/>
      <c r="F9" s="1031"/>
      <c r="G9" s="1031"/>
      <c r="H9" s="1031"/>
      <c r="I9" s="1031"/>
      <c r="J9" s="1031"/>
      <c r="K9" s="1031"/>
      <c r="L9" s="1031"/>
      <c r="M9" s="1031"/>
      <c r="N9" s="1031"/>
      <c r="O9" s="1031"/>
      <c r="P9" s="1031"/>
      <c r="Q9" s="1031"/>
      <c r="R9" s="1031"/>
      <c r="S9" s="1031"/>
    </row>
    <row r="10" spans="1:21" x14ac:dyDescent="0.2">
      <c r="B10" s="1031"/>
      <c r="C10" s="1031"/>
      <c r="D10" s="1031"/>
      <c r="E10" s="1031"/>
      <c r="F10" s="1031"/>
      <c r="G10" s="1031"/>
      <c r="H10" s="1031"/>
      <c r="I10" s="1031"/>
      <c r="J10" s="1031"/>
      <c r="K10" s="1031"/>
      <c r="L10" s="1031"/>
      <c r="M10" s="1031"/>
      <c r="N10" s="1031"/>
      <c r="O10" s="1031"/>
      <c r="P10" s="1031"/>
      <c r="Q10" s="1031"/>
      <c r="R10" s="1031"/>
      <c r="S10" s="1031"/>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26" t="s">
        <v>0</v>
      </c>
      <c r="C12" s="1026"/>
      <c r="D12" s="1026"/>
      <c r="E12" s="1026"/>
      <c r="F12" s="1026"/>
      <c r="G12" s="1026"/>
      <c r="H12" s="1026"/>
      <c r="I12" s="1026"/>
      <c r="J12" s="1026"/>
      <c r="K12" s="1026"/>
      <c r="L12" s="1026"/>
      <c r="M12" s="1026"/>
      <c r="N12" s="1026"/>
      <c r="O12" s="1026"/>
      <c r="P12" s="1026"/>
      <c r="Q12" s="1026"/>
      <c r="R12" s="1026"/>
      <c r="S12" s="1026"/>
      <c r="T12" s="1026"/>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43" t="s">
        <v>382</v>
      </c>
      <c r="C3" s="1043"/>
      <c r="D3" s="1043"/>
      <c r="E3" s="1043"/>
      <c r="F3" s="1043"/>
      <c r="G3" s="1043"/>
      <c r="H3" s="1043"/>
      <c r="I3" s="1043"/>
      <c r="J3" s="1043"/>
      <c r="K3" s="1043"/>
      <c r="L3" s="1043"/>
      <c r="M3" s="1043"/>
      <c r="N3" s="1043"/>
      <c r="O3" s="1043"/>
      <c r="P3" s="1043"/>
      <c r="Q3" s="1043"/>
      <c r="R3" s="1043"/>
      <c r="S3" s="1043"/>
    </row>
    <row r="5" spans="1:22" x14ac:dyDescent="0.25">
      <c r="B5" s="869"/>
      <c r="C5" s="1039" t="s">
        <v>377</v>
      </c>
      <c r="D5" s="1039"/>
      <c r="E5" s="1039"/>
      <c r="F5" s="1039"/>
      <c r="G5" s="1039"/>
      <c r="H5" s="1039"/>
      <c r="I5" s="1039"/>
      <c r="J5" s="1039"/>
      <c r="K5" s="1039" t="s">
        <v>351</v>
      </c>
      <c r="L5" s="1039"/>
      <c r="M5" s="1039"/>
      <c r="N5" s="1039"/>
      <c r="O5" s="1039"/>
      <c r="P5" s="1039"/>
      <c r="Q5" s="1039"/>
      <c r="R5" s="1039"/>
      <c r="S5" s="1039"/>
      <c r="T5" s="1039"/>
    </row>
    <row r="6" spans="1:22" ht="21" customHeight="1" x14ac:dyDescent="0.25">
      <c r="B6" s="869"/>
      <c r="C6" s="1040"/>
      <c r="D6" s="1040"/>
      <c r="E6" s="1040"/>
      <c r="F6" s="1040"/>
      <c r="G6" s="1040"/>
      <c r="H6" s="1040"/>
      <c r="I6" s="1040"/>
      <c r="J6" s="1040"/>
      <c r="K6" s="1040">
        <v>43830</v>
      </c>
      <c r="L6" s="1041"/>
      <c r="M6" s="1042">
        <v>44196</v>
      </c>
      <c r="N6" s="1042"/>
      <c r="O6" s="1042">
        <v>44561</v>
      </c>
      <c r="P6" s="1042"/>
      <c r="Q6" s="1042">
        <v>44926</v>
      </c>
      <c r="R6" s="1042"/>
      <c r="S6" s="1042">
        <f>H7</f>
        <v>45291</v>
      </c>
      <c r="T6" s="1042"/>
    </row>
    <row r="7" spans="1:22" x14ac:dyDescent="0.25">
      <c r="B7" s="938"/>
      <c r="C7" s="871">
        <v>43465</v>
      </c>
      <c r="D7" s="871">
        <v>43830</v>
      </c>
      <c r="E7" s="871">
        <v>44196</v>
      </c>
      <c r="F7" s="871">
        <v>44561</v>
      </c>
      <c r="G7" s="871">
        <v>44926</v>
      </c>
      <c r="H7" s="871">
        <f>EVO!H7</f>
        <v>45291</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421261</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7.9013762349102068E-2</v>
      </c>
      <c r="T8" s="920">
        <f>[1]Cuadro_CCAA2!O220</f>
        <v>30848</v>
      </c>
    </row>
    <row r="9" spans="1:22" x14ac:dyDescent="0.25">
      <c r="B9" s="939" t="s">
        <v>10</v>
      </c>
      <c r="C9" s="887">
        <v>34548</v>
      </c>
      <c r="D9" s="887">
        <v>39164</v>
      </c>
      <c r="E9" s="887">
        <v>37313</v>
      </c>
      <c r="F9" s="887">
        <v>41449</v>
      </c>
      <c r="G9" s="887">
        <v>43712</v>
      </c>
      <c r="H9" s="887">
        <v>51888</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0.18704245973645683</v>
      </c>
      <c r="T9" s="890">
        <f>[1]Cuadro_CCAA2!O221</f>
        <v>8176</v>
      </c>
    </row>
    <row r="10" spans="1:22" x14ac:dyDescent="0.25">
      <c r="B10" s="939" t="s">
        <v>40</v>
      </c>
      <c r="C10" s="887">
        <v>28413</v>
      </c>
      <c r="D10" s="887">
        <v>27579</v>
      </c>
      <c r="E10" s="887">
        <v>30931</v>
      </c>
      <c r="F10" s="887">
        <v>35120</v>
      </c>
      <c r="G10" s="887">
        <v>36982</v>
      </c>
      <c r="H10" s="887">
        <v>40207</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8.7204586014818064E-2</v>
      </c>
      <c r="T10" s="890">
        <f>[1]Cuadro_CCAA2!O222</f>
        <v>3225</v>
      </c>
    </row>
    <row r="11" spans="1:22" x14ac:dyDescent="0.25">
      <c r="B11" s="939" t="s">
        <v>41</v>
      </c>
      <c r="C11" s="887">
        <v>22115</v>
      </c>
      <c r="D11" s="887">
        <v>28653</v>
      </c>
      <c r="E11" s="887">
        <v>36929</v>
      </c>
      <c r="F11" s="887">
        <v>39491</v>
      </c>
      <c r="G11" s="887">
        <v>42042</v>
      </c>
      <c r="H11" s="887">
        <v>47979</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0.14121592693021268</v>
      </c>
      <c r="T11" s="890">
        <f>[1]Cuadro_CCAA2!O223</f>
        <v>5937</v>
      </c>
    </row>
    <row r="12" spans="1:22" x14ac:dyDescent="0.25">
      <c r="B12" s="939" t="s">
        <v>9</v>
      </c>
      <c r="C12" s="887">
        <v>22532</v>
      </c>
      <c r="D12" s="887">
        <v>24418</v>
      </c>
      <c r="E12" s="887">
        <v>26624</v>
      </c>
      <c r="F12" s="887">
        <v>28747</v>
      </c>
      <c r="G12" s="887">
        <v>38665</v>
      </c>
      <c r="H12" s="887">
        <v>45957</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0.1885943359627571</v>
      </c>
      <c r="T12" s="890">
        <f>[1]Cuadro_CCAA2!O224</f>
        <v>7292</v>
      </c>
      <c r="V12" s="922"/>
    </row>
    <row r="13" spans="1:22" x14ac:dyDescent="0.25">
      <c r="B13" s="939" t="s">
        <v>8</v>
      </c>
      <c r="C13" s="887">
        <v>18016</v>
      </c>
      <c r="D13" s="887">
        <v>26271</v>
      </c>
      <c r="E13" s="887">
        <v>26136</v>
      </c>
      <c r="F13" s="887">
        <v>26969</v>
      </c>
      <c r="G13" s="887">
        <v>27567</v>
      </c>
      <c r="H13" s="887">
        <v>26847</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-2.611818478615735E-2</v>
      </c>
      <c r="T13" s="890">
        <f>[1]Cuadro_CCAA2!O225</f>
        <v>-720</v>
      </c>
      <c r="V13" s="922"/>
    </row>
    <row r="14" spans="1:22" x14ac:dyDescent="0.25">
      <c r="B14" s="939" t="s">
        <v>7</v>
      </c>
      <c r="C14" s="887">
        <v>125565</v>
      </c>
      <c r="D14" s="887">
        <v>139852</v>
      </c>
      <c r="E14" s="887">
        <v>141310</v>
      </c>
      <c r="F14" s="887">
        <v>148050</v>
      </c>
      <c r="G14" s="887">
        <v>153910</v>
      </c>
      <c r="H14" s="887">
        <v>168591</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9.5386914430511283E-2</v>
      </c>
      <c r="T14" s="890">
        <f>[1]Cuadro_CCAA2!O226</f>
        <v>14681</v>
      </c>
      <c r="V14" s="922"/>
    </row>
    <row r="15" spans="1:22" x14ac:dyDescent="0.25">
      <c r="B15" s="939" t="s">
        <v>43</v>
      </c>
      <c r="C15" s="887">
        <v>69490</v>
      </c>
      <c r="D15" s="887">
        <v>75685</v>
      </c>
      <c r="E15" s="887">
        <v>73889</v>
      </c>
      <c r="F15" s="887">
        <v>80243</v>
      </c>
      <c r="G15" s="887">
        <v>85666</v>
      </c>
      <c r="H15" s="887">
        <v>97263</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0.13537459435481991</v>
      </c>
      <c r="T15" s="890">
        <f>[1]Cuadro_CCAA2!O227</f>
        <v>11597</v>
      </c>
      <c r="V15" s="922"/>
    </row>
    <row r="16" spans="1:22" x14ac:dyDescent="0.25">
      <c r="B16" s="939" t="s">
        <v>44</v>
      </c>
      <c r="C16" s="887">
        <v>192995</v>
      </c>
      <c r="D16" s="887">
        <v>203003</v>
      </c>
      <c r="E16" s="887">
        <v>193486</v>
      </c>
      <c r="F16" s="887">
        <v>203102</v>
      </c>
      <c r="G16" s="887">
        <v>227045</v>
      </c>
      <c r="H16" s="887">
        <v>245461</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8.1111673897245051E-2</v>
      </c>
      <c r="T16" s="890">
        <f>[1]Cuadro_CCAA2!O228</f>
        <v>18416</v>
      </c>
      <c r="V16" s="922"/>
    </row>
    <row r="17" spans="2:24" x14ac:dyDescent="0.25">
      <c r="B17" s="939" t="s">
        <v>6</v>
      </c>
      <c r="C17" s="887">
        <v>77342</v>
      </c>
      <c r="D17" s="887">
        <v>94194</v>
      </c>
      <c r="E17" s="887">
        <v>109857</v>
      </c>
      <c r="F17" s="887">
        <v>128089</v>
      </c>
      <c r="G17" s="887">
        <v>169532</v>
      </c>
      <c r="H17" s="887">
        <v>200429</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0.18224877899157677</v>
      </c>
      <c r="T17" s="890">
        <f>[1]Cuadro_CCAA2!O229</f>
        <v>30897</v>
      </c>
      <c r="V17" s="922"/>
    </row>
    <row r="18" spans="2:24" x14ac:dyDescent="0.25">
      <c r="B18" s="939" t="s">
        <v>5</v>
      </c>
      <c r="C18" s="887">
        <v>31925</v>
      </c>
      <c r="D18" s="887">
        <v>31136</v>
      </c>
      <c r="E18" s="887">
        <v>31717</v>
      </c>
      <c r="F18" s="887">
        <v>33614</v>
      </c>
      <c r="G18" s="887">
        <v>36559</v>
      </c>
      <c r="H18" s="887">
        <v>40743</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0.11444514346672507</v>
      </c>
      <c r="T18" s="890">
        <f>[1]Cuadro_CCAA2!O230</f>
        <v>4184</v>
      </c>
      <c r="V18" s="922"/>
    </row>
    <row r="19" spans="2:24" x14ac:dyDescent="0.25">
      <c r="B19" s="939" t="s">
        <v>38</v>
      </c>
      <c r="C19" s="887">
        <v>70220</v>
      </c>
      <c r="D19" s="887">
        <v>72627</v>
      </c>
      <c r="E19" s="887">
        <v>73730</v>
      </c>
      <c r="F19" s="887">
        <v>77158</v>
      </c>
      <c r="G19" s="887">
        <v>82694</v>
      </c>
      <c r="H19" s="887">
        <v>89704</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8.4770358188018369E-2</v>
      </c>
      <c r="T19" s="890">
        <f>[1]Cuadro_CCAA2!O231</f>
        <v>7010</v>
      </c>
      <c r="V19" s="922"/>
    </row>
    <row r="20" spans="2:24" x14ac:dyDescent="0.25">
      <c r="B20" s="939" t="s">
        <v>45</v>
      </c>
      <c r="C20" s="887">
        <v>187101</v>
      </c>
      <c r="D20" s="887">
        <v>187165</v>
      </c>
      <c r="E20" s="887">
        <v>169910</v>
      </c>
      <c r="F20" s="887">
        <v>198080</v>
      </c>
      <c r="G20" s="887">
        <v>218173</v>
      </c>
      <c r="H20" s="887">
        <v>243836</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0.11762683741801228</v>
      </c>
      <c r="T20" s="890">
        <f>[1]Cuadro_CCAA2!O232</f>
        <v>25663</v>
      </c>
      <c r="V20" s="922"/>
    </row>
    <row r="21" spans="2:24" x14ac:dyDescent="0.25">
      <c r="B21" s="939" t="s">
        <v>46</v>
      </c>
      <c r="C21" s="887">
        <v>43902</v>
      </c>
      <c r="D21" s="887">
        <v>44054</v>
      </c>
      <c r="E21" s="887">
        <v>44045</v>
      </c>
      <c r="F21" s="887">
        <v>46064</v>
      </c>
      <c r="G21" s="887">
        <v>47227</v>
      </c>
      <c r="H21" s="887">
        <v>50551</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7.0383467084506712E-2</v>
      </c>
      <c r="T21" s="890">
        <f>[1]Cuadro_CCAA2!O233</f>
        <v>3324</v>
      </c>
      <c r="V21" s="922"/>
    </row>
    <row r="22" spans="2:24" x14ac:dyDescent="0.25">
      <c r="B22" s="939" t="s">
        <v>47</v>
      </c>
      <c r="C22" s="887">
        <v>17706</v>
      </c>
      <c r="D22" s="887">
        <v>17755</v>
      </c>
      <c r="E22" s="887">
        <v>17268</v>
      </c>
      <c r="F22" s="887">
        <v>18123</v>
      </c>
      <c r="G22" s="887">
        <v>20187</v>
      </c>
      <c r="H22" s="887">
        <v>22154</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9.743894585624413E-2</v>
      </c>
      <c r="T22" s="890">
        <f>[1]Cuadro_CCAA2!O234</f>
        <v>1967</v>
      </c>
      <c r="V22" s="922"/>
    </row>
    <row r="23" spans="2:24" x14ac:dyDescent="0.25">
      <c r="B23" s="939" t="s">
        <v>48</v>
      </c>
      <c r="C23" s="887">
        <v>84144</v>
      </c>
      <c r="D23" s="887">
        <v>89779</v>
      </c>
      <c r="E23" s="887">
        <v>88748</v>
      </c>
      <c r="F23" s="887">
        <v>89865</v>
      </c>
      <c r="G23" s="887">
        <v>89904</v>
      </c>
      <c r="H23" s="887">
        <v>94658</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5.2878626090051561E-2</v>
      </c>
      <c r="T23" s="890">
        <f>[1]Cuadro_CCAA2!O235</f>
        <v>4754</v>
      </c>
      <c r="V23" s="922"/>
    </row>
    <row r="24" spans="2:24" x14ac:dyDescent="0.25">
      <c r="B24" s="939" t="s">
        <v>49</v>
      </c>
      <c r="C24" s="887">
        <v>11661</v>
      </c>
      <c r="D24" s="887">
        <v>12152</v>
      </c>
      <c r="E24" s="887">
        <v>11213</v>
      </c>
      <c r="F24" s="887">
        <v>11764</v>
      </c>
      <c r="G24" s="887">
        <v>12841</v>
      </c>
      <c r="H24" s="887">
        <v>13957</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8.6909119227474463E-2</v>
      </c>
      <c r="T24" s="890">
        <f>[1]Cuadro_CCAA2!O236</f>
        <v>1116</v>
      </c>
      <c r="V24" s="922"/>
    </row>
    <row r="25" spans="2:24" x14ac:dyDescent="0.25">
      <c r="B25" s="940" t="s">
        <v>4</v>
      </c>
      <c r="C25" s="903">
        <v>3710</v>
      </c>
      <c r="D25" s="903">
        <v>3873</v>
      </c>
      <c r="E25" s="903">
        <v>3677</v>
      </c>
      <c r="F25" s="903">
        <v>3992</v>
      </c>
      <c r="G25" s="903">
        <v>4310</v>
      </c>
      <c r="H25" s="903">
        <v>4565</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5.9164733178654227E-2</v>
      </c>
      <c r="T25" s="907">
        <f>[1]Cuadro_CCAA2!O237+[1]Cuadro_CCAA2!O238</f>
        <v>255</v>
      </c>
      <c r="V25" s="922"/>
      <c r="W25" s="922"/>
      <c r="X25" s="930"/>
    </row>
    <row r="26" spans="2:24" x14ac:dyDescent="0.25">
      <c r="B26" s="872" t="s">
        <v>3</v>
      </c>
      <c r="C26" s="873">
        <v>1320659</v>
      </c>
      <c r="D26" s="873">
        <v>1411021</v>
      </c>
      <c r="E26" s="873">
        <v>1427207</v>
      </c>
      <c r="F26" s="873">
        <v>1569205</v>
      </c>
      <c r="G26" s="873">
        <v>1727429</v>
      </c>
      <c r="H26" s="873">
        <v>1906051</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[1]Cuadro_CCAA2!N239</f>
        <v>0.10340338155721596</v>
      </c>
      <c r="T26" s="879">
        <f>[1]Cuadro_CCAA2!O239</f>
        <v>178622</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223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224</v>
      </c>
      <c r="K8" s="1055"/>
      <c r="L8" s="1055"/>
      <c r="M8" s="1055"/>
      <c r="N8" s="1055"/>
      <c r="O8" s="1056"/>
      <c r="P8" s="211"/>
      <c r="Q8" s="1057" t="s">
        <v>225</v>
      </c>
      <c r="R8" s="1055"/>
      <c r="S8" s="1055"/>
      <c r="T8" s="1055"/>
      <c r="U8" s="1055"/>
      <c r="V8" s="1056"/>
      <c r="W8" s="211"/>
      <c r="X8" s="1057" t="s">
        <v>226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221</v>
      </c>
      <c r="L9" s="1060" t="s">
        <v>27</v>
      </c>
      <c r="M9" s="1061"/>
      <c r="N9" s="1061" t="s">
        <v>26</v>
      </c>
      <c r="O9" s="1062"/>
      <c r="P9" s="211"/>
      <c r="Q9" s="1063" t="s">
        <v>12</v>
      </c>
      <c r="R9" s="1065" t="s">
        <v>221</v>
      </c>
      <c r="S9" s="1060" t="s">
        <v>27</v>
      </c>
      <c r="T9" s="1061"/>
      <c r="U9" s="1061" t="s">
        <v>26</v>
      </c>
      <c r="V9" s="1062"/>
      <c r="W9" s="211"/>
      <c r="X9" s="1063" t="s">
        <v>12</v>
      </c>
      <c r="Y9" s="1065" t="s">
        <v>221</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64"/>
      <c r="K10" s="1066"/>
      <c r="L10" s="408" t="s">
        <v>12</v>
      </c>
      <c r="M10" s="408" t="s">
        <v>222</v>
      </c>
      <c r="N10" s="408" t="s">
        <v>12</v>
      </c>
      <c r="O10" s="218" t="s">
        <v>222</v>
      </c>
      <c r="P10" s="216"/>
      <c r="Q10" s="1064"/>
      <c r="R10" s="1066"/>
      <c r="S10" s="408" t="s">
        <v>12</v>
      </c>
      <c r="T10" s="408" t="s">
        <v>222</v>
      </c>
      <c r="U10" s="408" t="s">
        <v>12</v>
      </c>
      <c r="V10" s="218" t="s">
        <v>222</v>
      </c>
      <c r="W10" s="216"/>
      <c r="X10" s="1064"/>
      <c r="Y10" s="1066"/>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69" t="s">
        <v>487</v>
      </c>
      <c r="C34" s="1069"/>
      <c r="D34" s="1069"/>
      <c r="E34" s="1069"/>
      <c r="F34" s="1069"/>
      <c r="G34" s="1069"/>
      <c r="H34" s="1069"/>
      <c r="I34" s="1069"/>
      <c r="J34" s="1069"/>
      <c r="K34" s="1069"/>
      <c r="L34" s="1069"/>
      <c r="M34" s="1069"/>
      <c r="N34" s="1069"/>
      <c r="O34" s="1069"/>
    </row>
    <row r="35" spans="2:15" s="439" customFormat="1" ht="29.25" customHeight="1" x14ac:dyDescent="0.2">
      <c r="B35" s="1067"/>
      <c r="C35" s="1067"/>
      <c r="D35" s="1067"/>
      <c r="E35" s="996"/>
      <c r="F35" s="996"/>
      <c r="G35" s="996"/>
      <c r="H35" s="700"/>
      <c r="I35" s="700"/>
      <c r="J35" s="700"/>
      <c r="K35" s="700"/>
      <c r="L35" s="700"/>
      <c r="M35" s="700"/>
      <c r="N35" s="700"/>
    </row>
    <row r="36" spans="2:15" s="439" customFormat="1" ht="4.5" customHeight="1" x14ac:dyDescent="0.2">
      <c r="B36" s="1068"/>
      <c r="C36" s="1068"/>
      <c r="D36" s="1068"/>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topLeftCell="A4"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70"/>
      <c r="C3" s="1070"/>
      <c r="D3" s="1070"/>
      <c r="E3" s="1070"/>
      <c r="F3" s="1070"/>
    </row>
    <row r="4" spans="2:19" s="7" customFormat="1" ht="23.25" customHeight="1" x14ac:dyDescent="0.2">
      <c r="B4" s="1043" t="s">
        <v>403</v>
      </c>
      <c r="C4" s="1043"/>
      <c r="D4" s="1043"/>
      <c r="E4" s="1043"/>
      <c r="F4" s="1043"/>
      <c r="G4" s="1043"/>
      <c r="H4" s="1043"/>
      <c r="I4" s="1043"/>
      <c r="J4" s="1043"/>
      <c r="K4" s="1043"/>
      <c r="L4" s="1043"/>
      <c r="M4" s="1043"/>
    </row>
    <row r="5" spans="2:19" s="7" customFormat="1" ht="15.75" customHeight="1" x14ac:dyDescent="0.2">
      <c r="B5" s="1075" t="str">
        <f>porsaad!B6</f>
        <v>Situación a 31 de diciembre de 2023</v>
      </c>
      <c r="C5" s="1075"/>
      <c r="D5" s="1075"/>
      <c r="E5" s="1075"/>
      <c r="F5" s="1075"/>
      <c r="G5" s="1075"/>
      <c r="H5" s="1075"/>
      <c r="I5" s="1075"/>
      <c r="J5" s="1075"/>
      <c r="K5" s="1075"/>
      <c r="L5" s="1075"/>
      <c r="M5" s="1075"/>
      <c r="N5" s="43"/>
      <c r="O5" s="43"/>
      <c r="P5" s="43"/>
      <c r="Q5" s="43"/>
      <c r="R5" s="43"/>
      <c r="S5" s="43"/>
    </row>
    <row r="6" spans="2:19" s="7" customFormat="1" ht="10.5" customHeight="1" x14ac:dyDescent="0.2">
      <c r="B6" s="42"/>
    </row>
    <row r="7" spans="2:19" s="40" customFormat="1" ht="36.75" customHeight="1" x14ac:dyDescent="0.2">
      <c r="B7" s="1073" t="s">
        <v>15</v>
      </c>
      <c r="C7" s="23"/>
      <c r="D7" s="1071" t="s">
        <v>14</v>
      </c>
      <c r="E7" s="1072"/>
      <c r="F7" s="21"/>
      <c r="G7" s="144"/>
      <c r="H7" s="144"/>
      <c r="I7" s="144"/>
      <c r="J7" s="144"/>
      <c r="K7" s="144"/>
      <c r="L7" s="144"/>
      <c r="M7" s="144"/>
    </row>
    <row r="8" spans="2:19" s="36" customFormat="1" ht="30.75" customHeight="1" x14ac:dyDescent="0.2">
      <c r="B8" s="1074"/>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420976</v>
      </c>
      <c r="D10" s="137">
        <v>420976</v>
      </c>
      <c r="E10" s="185">
        <f t="shared" ref="E10:E27" si="1">D10*100/$D$29</f>
        <v>20.422126622463097</v>
      </c>
      <c r="F10" s="29"/>
      <c r="G10" s="147"/>
      <c r="H10" s="147"/>
      <c r="I10" s="147"/>
      <c r="J10" s="147"/>
      <c r="K10" s="147"/>
      <c r="L10" s="147"/>
      <c r="M10" s="146"/>
    </row>
    <row r="11" spans="2:19" s="28" customFormat="1" ht="18" customHeight="1" x14ac:dyDescent="0.2">
      <c r="B11" s="32" t="s">
        <v>10</v>
      </c>
      <c r="C11" s="30">
        <f t="shared" si="0"/>
        <v>54128</v>
      </c>
      <c r="D11" s="138">
        <v>54128</v>
      </c>
      <c r="E11" s="186">
        <f t="shared" si="1"/>
        <v>2.6258239657858939</v>
      </c>
      <c r="F11" s="29"/>
      <c r="G11" s="147"/>
      <c r="H11" s="147"/>
      <c r="I11" s="147"/>
      <c r="J11" s="147"/>
      <c r="K11" s="147"/>
      <c r="L11" s="147"/>
      <c r="M11" s="147"/>
    </row>
    <row r="12" spans="2:19" s="28" customFormat="1" ht="18" customHeight="1" x14ac:dyDescent="0.2">
      <c r="B12" s="32" t="s">
        <v>40</v>
      </c>
      <c r="C12" s="30">
        <f t="shared" si="0"/>
        <v>46871</v>
      </c>
      <c r="D12" s="138">
        <v>46871</v>
      </c>
      <c r="E12" s="186">
        <f t="shared" si="1"/>
        <v>2.273776882581116</v>
      </c>
      <c r="F12" s="29"/>
      <c r="G12" s="147"/>
      <c r="H12" s="147"/>
      <c r="I12" s="147"/>
      <c r="J12" s="147"/>
      <c r="K12" s="147"/>
      <c r="L12" s="147"/>
      <c r="M12" s="147"/>
    </row>
    <row r="13" spans="2:19" s="28" customFormat="1" ht="18" customHeight="1" x14ac:dyDescent="0.2">
      <c r="B13" s="32" t="s">
        <v>41</v>
      </c>
      <c r="C13" s="30">
        <f t="shared" si="0"/>
        <v>43584</v>
      </c>
      <c r="D13" s="138">
        <v>43584</v>
      </c>
      <c r="E13" s="186">
        <f t="shared" si="1"/>
        <v>2.114319977180247</v>
      </c>
      <c r="F13" s="29"/>
      <c r="G13" s="147"/>
      <c r="H13" s="147"/>
      <c r="I13" s="147"/>
      <c r="J13" s="147"/>
      <c r="K13" s="147"/>
      <c r="L13" s="147"/>
      <c r="M13" s="147"/>
    </row>
    <row r="14" spans="2:19" s="28" customFormat="1" ht="18" customHeight="1" x14ac:dyDescent="0.2">
      <c r="B14" s="32" t="s">
        <v>9</v>
      </c>
      <c r="C14" s="30">
        <f t="shared" si="0"/>
        <v>63120</v>
      </c>
      <c r="D14" s="138">
        <v>63120</v>
      </c>
      <c r="E14" s="186">
        <f t="shared" si="1"/>
        <v>3.0620382929427583</v>
      </c>
      <c r="F14" s="29"/>
      <c r="G14" s="147"/>
      <c r="H14" s="147"/>
      <c r="I14" s="147"/>
      <c r="J14" s="147"/>
      <c r="K14" s="147"/>
      <c r="L14" s="147"/>
      <c r="M14" s="149"/>
    </row>
    <row r="15" spans="2:19" s="28" customFormat="1" ht="18" customHeight="1" x14ac:dyDescent="0.2">
      <c r="B15" s="32" t="s">
        <v>8</v>
      </c>
      <c r="C15" s="30">
        <f t="shared" si="0"/>
        <v>23876</v>
      </c>
      <c r="D15" s="138">
        <v>23876</v>
      </c>
      <c r="E15" s="186">
        <f t="shared" si="1"/>
        <v>1.1582577040922259</v>
      </c>
      <c r="F15" s="29"/>
      <c r="G15" s="147"/>
      <c r="H15" s="147"/>
      <c r="I15" s="147"/>
      <c r="J15" s="147"/>
      <c r="K15" s="147"/>
      <c r="L15" s="147"/>
      <c r="M15" s="149"/>
    </row>
    <row r="16" spans="2:19" s="28" customFormat="1" ht="18" customHeight="1" x14ac:dyDescent="0.2">
      <c r="B16" s="32" t="s">
        <v>7</v>
      </c>
      <c r="C16" s="30">
        <f t="shared" si="0"/>
        <v>156550</v>
      </c>
      <c r="D16" s="138">
        <v>156550</v>
      </c>
      <c r="E16" s="186">
        <f t="shared" si="1"/>
        <v>7.5944565076075543</v>
      </c>
      <c r="F16" s="29"/>
      <c r="G16" s="147"/>
      <c r="H16" s="147"/>
      <c r="I16" s="147"/>
      <c r="J16" s="147"/>
      <c r="K16" s="147"/>
      <c r="L16" s="147"/>
      <c r="M16" s="147"/>
    </row>
    <row r="17" spans="2:13" s="28" customFormat="1" ht="18" customHeight="1" x14ac:dyDescent="0.2">
      <c r="B17" s="32" t="s">
        <v>43</v>
      </c>
      <c r="C17" s="30">
        <f t="shared" si="0"/>
        <v>94676</v>
      </c>
      <c r="D17" s="138">
        <v>94676</v>
      </c>
      <c r="E17" s="186">
        <f t="shared" si="1"/>
        <v>4.5928633938949401</v>
      </c>
      <c r="F17" s="29"/>
      <c r="G17" s="147"/>
      <c r="H17" s="147"/>
      <c r="I17" s="147"/>
      <c r="J17" s="147"/>
      <c r="K17" s="147"/>
      <c r="L17" s="147"/>
      <c r="M17" s="147"/>
    </row>
    <row r="18" spans="2:13" s="28" customFormat="1" ht="18" customHeight="1" x14ac:dyDescent="0.2">
      <c r="B18" s="32" t="s">
        <v>44</v>
      </c>
      <c r="C18" s="30">
        <f t="shared" si="0"/>
        <v>352939</v>
      </c>
      <c r="D18" s="138">
        <v>352939</v>
      </c>
      <c r="E18" s="186">
        <f t="shared" si="1"/>
        <v>17.121557875046328</v>
      </c>
      <c r="F18" s="29"/>
      <c r="G18" s="147"/>
      <c r="H18" s="147"/>
      <c r="I18" s="147"/>
      <c r="J18" s="147"/>
      <c r="K18" s="147"/>
      <c r="L18" s="147"/>
      <c r="M18" s="147"/>
    </row>
    <row r="19" spans="2:13" s="28" customFormat="1" ht="18" customHeight="1" x14ac:dyDescent="0.2">
      <c r="B19" s="32" t="s">
        <v>6</v>
      </c>
      <c r="C19" s="30">
        <f t="shared" si="0"/>
        <v>205653</v>
      </c>
      <c r="D19" s="138">
        <v>205653</v>
      </c>
      <c r="E19" s="186">
        <f t="shared" si="1"/>
        <v>9.976510789901095</v>
      </c>
      <c r="F19" s="29"/>
      <c r="G19" s="147"/>
      <c r="H19" s="147"/>
      <c r="I19" s="147"/>
      <c r="J19" s="147"/>
      <c r="K19" s="147"/>
      <c r="L19" s="147"/>
      <c r="M19" s="147"/>
    </row>
    <row r="20" spans="2:13" s="28" customFormat="1" ht="18" customHeight="1" x14ac:dyDescent="0.2">
      <c r="B20" s="32" t="s">
        <v>5</v>
      </c>
      <c r="C20" s="30">
        <f t="shared" si="0"/>
        <v>58876</v>
      </c>
      <c r="D20" s="138">
        <v>58876</v>
      </c>
      <c r="E20" s="186">
        <f t="shared" si="1"/>
        <v>2.8561559970737935</v>
      </c>
      <c r="F20" s="29"/>
      <c r="G20" s="147"/>
      <c r="H20" s="147"/>
      <c r="I20" s="147"/>
      <c r="J20" s="147"/>
      <c r="K20" s="147"/>
      <c r="L20" s="147"/>
      <c r="M20" s="147"/>
    </row>
    <row r="21" spans="2:13" s="28" customFormat="1" ht="18" customHeight="1" x14ac:dyDescent="0.2">
      <c r="B21" s="32" t="s">
        <v>38</v>
      </c>
      <c r="C21" s="30">
        <f t="shared" si="0"/>
        <v>83919</v>
      </c>
      <c r="D21" s="138">
        <v>83919</v>
      </c>
      <c r="E21" s="186">
        <f t="shared" si="1"/>
        <v>4.0710264813920052</v>
      </c>
      <c r="F21" s="29"/>
      <c r="G21" s="147"/>
      <c r="H21" s="147"/>
      <c r="I21" s="147"/>
      <c r="J21" s="147"/>
      <c r="K21" s="147"/>
      <c r="L21" s="147"/>
      <c r="M21" s="147"/>
    </row>
    <row r="22" spans="2:13" s="28" customFormat="1" ht="18" customHeight="1" x14ac:dyDescent="0.2">
      <c r="B22" s="32" t="s">
        <v>45</v>
      </c>
      <c r="C22" s="30">
        <f t="shared" si="0"/>
        <v>237216</v>
      </c>
      <c r="D22" s="138">
        <v>237216</v>
      </c>
      <c r="E22" s="186">
        <f t="shared" si="1"/>
        <v>11.507675470511872</v>
      </c>
      <c r="F22" s="29"/>
      <c r="G22" s="147"/>
      <c r="H22" s="147"/>
      <c r="I22" s="147"/>
      <c r="J22" s="147"/>
      <c r="K22" s="147"/>
      <c r="L22" s="147"/>
      <c r="M22" s="147"/>
    </row>
    <row r="23" spans="2:13" s="33" customFormat="1" ht="18" customHeight="1" x14ac:dyDescent="0.2">
      <c r="B23" s="32" t="s">
        <v>46</v>
      </c>
      <c r="C23" s="30">
        <f t="shared" si="0"/>
        <v>62760</v>
      </c>
      <c r="D23" s="138">
        <v>62760</v>
      </c>
      <c r="E23" s="186">
        <f t="shared" si="1"/>
        <v>3.0445741962149482</v>
      </c>
      <c r="F23" s="34"/>
      <c r="G23" s="147"/>
      <c r="H23" s="147"/>
      <c r="I23" s="147"/>
      <c r="J23" s="147"/>
      <c r="K23" s="147"/>
      <c r="L23" s="147"/>
      <c r="M23" s="147"/>
    </row>
    <row r="24" spans="2:13" s="28" customFormat="1" ht="18" customHeight="1" x14ac:dyDescent="0.2">
      <c r="B24" s="32" t="s">
        <v>47</v>
      </c>
      <c r="C24" s="30">
        <f t="shared" si="0"/>
        <v>22108</v>
      </c>
      <c r="D24" s="138">
        <v>22108</v>
      </c>
      <c r="E24" s="186">
        <f t="shared" si="1"/>
        <v>1.072489584606757</v>
      </c>
      <c r="F24" s="29"/>
      <c r="G24" s="147"/>
      <c r="H24" s="147"/>
      <c r="I24" s="147"/>
      <c r="J24" s="147"/>
      <c r="K24" s="147"/>
      <c r="L24" s="147"/>
      <c r="M24" s="147"/>
    </row>
    <row r="25" spans="2:13" s="28" customFormat="1" ht="18" customHeight="1" x14ac:dyDescent="0.2">
      <c r="B25" s="32" t="s">
        <v>48</v>
      </c>
      <c r="C25" s="30">
        <f t="shared" si="0"/>
        <v>114252</v>
      </c>
      <c r="D25" s="138">
        <v>114252</v>
      </c>
      <c r="E25" s="186">
        <f t="shared" si="1"/>
        <v>5.5425221648494301</v>
      </c>
      <c r="F25" s="29"/>
      <c r="G25" s="147"/>
      <c r="H25" s="147"/>
      <c r="I25" s="147"/>
      <c r="J25" s="147"/>
      <c r="K25" s="147"/>
      <c r="L25" s="147"/>
      <c r="M25" s="147"/>
    </row>
    <row r="26" spans="2:13" s="28" customFormat="1" ht="18" customHeight="1" x14ac:dyDescent="0.2">
      <c r="B26" s="32" t="s">
        <v>49</v>
      </c>
      <c r="C26" s="30">
        <f t="shared" si="0"/>
        <v>14631</v>
      </c>
      <c r="D26" s="138">
        <v>14631</v>
      </c>
      <c r="E26" s="187">
        <f t="shared" si="1"/>
        <v>0.70976999784609474</v>
      </c>
      <c r="F26" s="29"/>
      <c r="G26" s="147"/>
      <c r="H26" s="147"/>
      <c r="I26" s="147"/>
      <c r="J26" s="147"/>
      <c r="K26" s="147"/>
      <c r="L26" s="147"/>
      <c r="M26" s="147"/>
    </row>
    <row r="27" spans="2:13" s="28" customFormat="1" ht="18" customHeight="1" x14ac:dyDescent="0.2">
      <c r="B27" s="31" t="s">
        <v>4</v>
      </c>
      <c r="C27" s="30">
        <f t="shared" si="0"/>
        <v>5237</v>
      </c>
      <c r="D27" s="139">
        <v>5237</v>
      </c>
      <c r="E27" s="188">
        <f t="shared" si="1"/>
        <v>0.25405409600984197</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2061372</v>
      </c>
      <c r="E29" s="190">
        <f>D29*100/$D$29</f>
        <v>100</v>
      </c>
      <c r="F29" s="21"/>
      <c r="G29" s="135"/>
      <c r="H29" s="135"/>
      <c r="I29" s="135"/>
      <c r="J29" s="135"/>
      <c r="K29" s="135"/>
      <c r="L29" s="135"/>
      <c r="M29" s="135"/>
    </row>
    <row r="30" spans="2:13" s="19" customFormat="1" ht="23.25" customHeight="1" x14ac:dyDescent="0.2">
      <c r="B30" s="1069"/>
      <c r="C30" s="1069"/>
      <c r="D30" s="1069"/>
      <c r="E30" s="1069"/>
      <c r="F30" s="1069"/>
      <c r="G30" s="1069"/>
      <c r="H30" s="1069"/>
      <c r="I30" s="1069"/>
      <c r="J30" s="1069"/>
      <c r="K30" s="1069"/>
      <c r="L30" s="1069"/>
      <c r="M30" s="1069"/>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5"/>
      <c r="C2" s="1045"/>
      <c r="D2" s="1045"/>
      <c r="E2" s="1045"/>
      <c r="F2" s="1045"/>
      <c r="G2" s="1045"/>
      <c r="H2" s="1045"/>
      <c r="I2" s="1045"/>
      <c r="O2" s="207"/>
    </row>
    <row r="3" spans="1:21" s="208" customFormat="1" ht="4.5" customHeight="1" x14ac:dyDescent="0.2">
      <c r="B3" s="1046"/>
      <c r="C3" s="1046"/>
      <c r="D3" s="1046"/>
      <c r="E3" s="1046"/>
      <c r="F3" s="1046"/>
      <c r="G3" s="1046"/>
      <c r="H3" s="1046"/>
      <c r="I3" s="1046"/>
      <c r="O3" s="207"/>
    </row>
    <row r="4" spans="1:21" s="208" customFormat="1" ht="17.25" customHeight="1" x14ac:dyDescent="0.2">
      <c r="A4" s="1046" t="s">
        <v>404</v>
      </c>
      <c r="B4" s="1046"/>
      <c r="C4" s="1046"/>
      <c r="D4" s="1046"/>
      <c r="E4" s="1046"/>
      <c r="F4" s="1046"/>
      <c r="G4" s="1046"/>
      <c r="H4" s="1046"/>
      <c r="I4" s="1046"/>
      <c r="J4" s="1046"/>
      <c r="K4" s="1046"/>
      <c r="L4" s="1046"/>
      <c r="M4" s="1046"/>
      <c r="N4" s="1046"/>
      <c r="O4" s="1046"/>
      <c r="P4" s="1046"/>
      <c r="Q4" s="1046"/>
      <c r="R4" s="1046"/>
      <c r="S4" s="1046"/>
      <c r="T4" s="1046"/>
      <c r="U4" s="1046"/>
    </row>
    <row r="5" spans="1:21"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row>
    <row r="6" spans="1:21" s="208" customFormat="1" ht="6" customHeight="1" x14ac:dyDescent="0.2">
      <c r="O6" s="207"/>
    </row>
    <row r="7" spans="1:21" s="213" customFormat="1" ht="39.75" customHeight="1" x14ac:dyDescent="0.2">
      <c r="A7" s="209"/>
      <c r="B7" s="1048" t="s">
        <v>15</v>
      </c>
      <c r="C7" s="211"/>
      <c r="D7" s="1057" t="s">
        <v>115</v>
      </c>
      <c r="E7" s="1056"/>
      <c r="F7" s="211"/>
      <c r="G7" s="1057" t="s">
        <v>117</v>
      </c>
      <c r="H7" s="1056"/>
      <c r="I7" s="211"/>
      <c r="J7" s="1057" t="s">
        <v>16</v>
      </c>
      <c r="K7" s="1055"/>
      <c r="L7" s="1056"/>
      <c r="M7" s="430"/>
      <c r="N7" s="430"/>
      <c r="O7" s="431"/>
      <c r="P7" s="431"/>
      <c r="Q7" s="431"/>
      <c r="R7" s="431"/>
      <c r="S7" s="431"/>
      <c r="T7" s="431"/>
      <c r="U7" s="432"/>
    </row>
    <row r="8" spans="1:21" s="219" customFormat="1" ht="26.25" customHeight="1" x14ac:dyDescent="0.2">
      <c r="A8" s="214"/>
      <c r="B8" s="1050"/>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420976</v>
      </c>
      <c r="K10" s="576">
        <f t="shared" ref="K10:K27" si="0">J10*100/D10</f>
        <v>4.9525498674323281</v>
      </c>
      <c r="L10" s="230">
        <f>J10*100/G10</f>
        <v>39.871570233844466</v>
      </c>
      <c r="M10" s="304"/>
      <c r="N10" s="305">
        <f>_xlfn.RANK.EQ(L10,L$10:L$29,0)</f>
        <v>1</v>
      </c>
      <c r="O10" s="305">
        <v>1</v>
      </c>
      <c r="P10" s="305">
        <f>MATCH(O10,N$10:N$29,0)</f>
        <v>1</v>
      </c>
      <c r="Q10" s="306" t="str">
        <f>INDEX(B$10:B$29,P10,1)</f>
        <v>Andalucía</v>
      </c>
      <c r="R10" s="436">
        <f>INDEX(L$10:L$29,P10,1)</f>
        <v>39.871570233844466</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54128</v>
      </c>
      <c r="K11" s="577">
        <f t="shared" si="0"/>
        <v>4.0810817942947191</v>
      </c>
      <c r="L11" s="237">
        <f>J11*100/G11</f>
        <v>27.843334945113732</v>
      </c>
      <c r="M11" s="304"/>
      <c r="N11" s="305">
        <f t="shared" ref="N11:N26" si="1">_xlfn.RANK.EQ(L11,L$10:L$29,0)</f>
        <v>13</v>
      </c>
      <c r="O11" s="305">
        <v>2</v>
      </c>
      <c r="P11" s="305">
        <f t="shared" ref="P11:P27" si="2">MATCH(O11,N$10:N$29,0)</f>
        <v>7</v>
      </c>
      <c r="Q11" s="306" t="str">
        <f t="shared" ref="Q11:Q28" si="3">INDEX(B$10:B$29,P11,1)</f>
        <v>Castilla y León</v>
      </c>
      <c r="R11" s="436">
        <f t="shared" ref="R11:R28" si="4">INDEX(L$10:L$29,P11,1)</f>
        <v>37.188276487887386</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46871</v>
      </c>
      <c r="K12" s="577">
        <f t="shared" si="0"/>
        <v>4.6652386914916697</v>
      </c>
      <c r="L12" s="237">
        <f>J12*100/G12</f>
        <v>24.222488656447997</v>
      </c>
      <c r="M12" s="304"/>
      <c r="N12" s="305">
        <f t="shared" si="1"/>
        <v>16</v>
      </c>
      <c r="O12" s="305">
        <v>3</v>
      </c>
      <c r="P12" s="305">
        <f t="shared" si="2"/>
        <v>11</v>
      </c>
      <c r="Q12" s="306" t="str">
        <f t="shared" si="3"/>
        <v>Extremadura</v>
      </c>
      <c r="R12" s="437">
        <f t="shared" si="4"/>
        <v>36.907299215165118</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43584</v>
      </c>
      <c r="K13" s="577">
        <f t="shared" si="0"/>
        <v>3.7040467969054758</v>
      </c>
      <c r="L13" s="237">
        <f t="shared" ref="L13:L27" si="5">J13*100/G13</f>
        <v>35.63462733427086</v>
      </c>
      <c r="M13" s="304"/>
      <c r="N13" s="305">
        <f t="shared" si="1"/>
        <v>4</v>
      </c>
      <c r="O13" s="305">
        <v>4</v>
      </c>
      <c r="P13" s="305">
        <f t="shared" si="2"/>
        <v>4</v>
      </c>
      <c r="Q13" s="306" t="str">
        <f t="shared" si="3"/>
        <v>Balears, Illes</v>
      </c>
      <c r="R13" s="436">
        <f t="shared" si="4"/>
        <v>35.63462733427086</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63120</v>
      </c>
      <c r="K14" s="577">
        <f t="shared" si="0"/>
        <v>2.898469532777916</v>
      </c>
      <c r="L14" s="237">
        <f t="shared" si="5"/>
        <v>25.568527055163528</v>
      </c>
      <c r="M14" s="304"/>
      <c r="N14" s="305">
        <f t="shared" si="1"/>
        <v>15</v>
      </c>
      <c r="O14" s="305">
        <v>5</v>
      </c>
      <c r="P14" s="305">
        <f t="shared" si="2"/>
        <v>16</v>
      </c>
      <c r="Q14" s="306" t="str">
        <f t="shared" si="3"/>
        <v>País Vasco</v>
      </c>
      <c r="R14" s="436">
        <f t="shared" si="4"/>
        <v>33.941345628252968</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23876</v>
      </c>
      <c r="K15" s="578">
        <f t="shared" si="0"/>
        <v>4.0785648152893224</v>
      </c>
      <c r="L15" s="237">
        <f t="shared" si="5"/>
        <v>23.953129075623508</v>
      </c>
      <c r="M15" s="304"/>
      <c r="N15" s="305">
        <f t="shared" si="1"/>
        <v>17</v>
      </c>
      <c r="O15" s="305">
        <v>6</v>
      </c>
      <c r="P15" s="305">
        <f t="shared" si="2"/>
        <v>9</v>
      </c>
      <c r="Q15" s="306" t="str">
        <f t="shared" si="3"/>
        <v>Cataluña</v>
      </c>
      <c r="R15" s="436">
        <f t="shared" si="4"/>
        <v>32.993957229449535</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156550</v>
      </c>
      <c r="K16" s="577">
        <f t="shared" si="0"/>
        <v>6.5981354103445948</v>
      </c>
      <c r="L16" s="237">
        <f t="shared" si="5"/>
        <v>37.188276487887386</v>
      </c>
      <c r="M16" s="304"/>
      <c r="N16" s="305">
        <f t="shared" si="1"/>
        <v>2</v>
      </c>
      <c r="O16" s="305">
        <v>7</v>
      </c>
      <c r="P16" s="305">
        <f t="shared" si="2"/>
        <v>8</v>
      </c>
      <c r="Q16" s="306" t="str">
        <f t="shared" si="3"/>
        <v>Castilla - La Mancha</v>
      </c>
      <c r="R16" s="436">
        <f t="shared" si="4"/>
        <v>32.654215600048289</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94676</v>
      </c>
      <c r="K17" s="577">
        <f t="shared" si="0"/>
        <v>4.6108561320938497</v>
      </c>
      <c r="L17" s="237">
        <f t="shared" si="5"/>
        <v>32.654215600048289</v>
      </c>
      <c r="M17" s="304"/>
      <c r="N17" s="305">
        <f t="shared" si="1"/>
        <v>7</v>
      </c>
      <c r="O17" s="305">
        <v>8</v>
      </c>
      <c r="P17" s="305">
        <f t="shared" si="2"/>
        <v>17</v>
      </c>
      <c r="Q17" s="306" t="str">
        <f t="shared" si="3"/>
        <v>Rioja, La</v>
      </c>
      <c r="R17" s="436">
        <f t="shared" si="4"/>
        <v>32.418958144069485</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352939</v>
      </c>
      <c r="K18" s="577">
        <f t="shared" si="0"/>
        <v>4.529149472493879</v>
      </c>
      <c r="L18" s="237">
        <f t="shared" si="5"/>
        <v>32.993957229449535</v>
      </c>
      <c r="M18" s="304"/>
      <c r="N18" s="305">
        <f t="shared" si="1"/>
        <v>6</v>
      </c>
      <c r="O18" s="305">
        <v>9</v>
      </c>
      <c r="P18" s="305">
        <f t="shared" si="2"/>
        <v>20</v>
      </c>
      <c r="Q18" s="306" t="str">
        <f t="shared" si="3"/>
        <v>TOTAL</v>
      </c>
      <c r="R18" s="436">
        <f t="shared" si="4"/>
        <v>31.781153245702455</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205653</v>
      </c>
      <c r="K19" s="577">
        <f t="shared" si="0"/>
        <v>4.0340198357502119</v>
      </c>
      <c r="L19" s="237">
        <f t="shared" si="5"/>
        <v>31.336788227962096</v>
      </c>
      <c r="M19" s="304"/>
      <c r="N19" s="305">
        <f t="shared" si="1"/>
        <v>10</v>
      </c>
      <c r="O19" s="305">
        <v>10</v>
      </c>
      <c r="P19" s="305">
        <f t="shared" si="2"/>
        <v>10</v>
      </c>
      <c r="Q19" s="306" t="str">
        <f t="shared" si="3"/>
        <v>Comunitat Valenciana</v>
      </c>
      <c r="R19" s="437">
        <f t="shared" si="4"/>
        <v>31.336788227962096</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58876</v>
      </c>
      <c r="K20" s="577">
        <f t="shared" si="0"/>
        <v>5.5818486579140973</v>
      </c>
      <c r="L20" s="237">
        <f t="shared" si="5"/>
        <v>36.907299215165118</v>
      </c>
      <c r="M20" s="304"/>
      <c r="N20" s="305">
        <f t="shared" si="1"/>
        <v>3</v>
      </c>
      <c r="O20" s="305">
        <v>11</v>
      </c>
      <c r="P20" s="305">
        <f t="shared" si="2"/>
        <v>14</v>
      </c>
      <c r="Q20" s="306" t="str">
        <f t="shared" si="3"/>
        <v>Murcia, Región de</v>
      </c>
      <c r="R20" s="436">
        <f t="shared" si="4"/>
        <v>31.1583086340686</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83919</v>
      </c>
      <c r="K21" s="577">
        <f t="shared" si="0"/>
        <v>3.1191274070197559</v>
      </c>
      <c r="L21" s="237">
        <f t="shared" si="5"/>
        <v>17.283002236602012</v>
      </c>
      <c r="M21" s="304"/>
      <c r="N21" s="305">
        <f t="shared" si="1"/>
        <v>19</v>
      </c>
      <c r="O21" s="305">
        <v>12</v>
      </c>
      <c r="P21" s="305">
        <f t="shared" si="2"/>
        <v>13</v>
      </c>
      <c r="Q21" s="306" t="str">
        <f t="shared" si="3"/>
        <v>Madrid, Comunidad de</v>
      </c>
      <c r="R21" s="436">
        <f t="shared" si="4"/>
        <v>29.52000866127328</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237216</v>
      </c>
      <c r="K22" s="577">
        <f t="shared" si="0"/>
        <v>3.5141361852210022</v>
      </c>
      <c r="L22" s="237">
        <f t="shared" si="5"/>
        <v>29.52000866127328</v>
      </c>
      <c r="M22" s="304"/>
      <c r="N22" s="305">
        <f t="shared" si="1"/>
        <v>12</v>
      </c>
      <c r="O22" s="305">
        <v>13</v>
      </c>
      <c r="P22" s="305">
        <f t="shared" si="2"/>
        <v>2</v>
      </c>
      <c r="Q22" s="306" t="str">
        <f t="shared" si="3"/>
        <v>Aragón</v>
      </c>
      <c r="R22" s="436">
        <f t="shared" si="4"/>
        <v>27.843334945113732</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62760</v>
      </c>
      <c r="K23" s="577">
        <f t="shared" si="0"/>
        <v>4.0969320011123598</v>
      </c>
      <c r="L23" s="237">
        <f t="shared" si="5"/>
        <v>31.1583086340686</v>
      </c>
      <c r="M23" s="304"/>
      <c r="N23" s="305">
        <f t="shared" si="1"/>
        <v>11</v>
      </c>
      <c r="O23" s="305">
        <v>14</v>
      </c>
      <c r="P23" s="305">
        <f t="shared" si="2"/>
        <v>15</v>
      </c>
      <c r="Q23" s="306" t="str">
        <f t="shared" si="3"/>
        <v>Navarra, Comunidad Foral de</v>
      </c>
      <c r="R23" s="436">
        <f t="shared" si="4"/>
        <v>26.770642868386958</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22108</v>
      </c>
      <c r="K24" s="579">
        <f t="shared" si="0"/>
        <v>3.3289314985160749</v>
      </c>
      <c r="L24" s="237">
        <f t="shared" si="5"/>
        <v>26.770642868386958</v>
      </c>
      <c r="M24" s="304"/>
      <c r="N24" s="305">
        <f t="shared" si="1"/>
        <v>14</v>
      </c>
      <c r="O24" s="305">
        <v>15</v>
      </c>
      <c r="P24" s="305">
        <f t="shared" si="2"/>
        <v>5</v>
      </c>
      <c r="Q24" s="306" t="str">
        <f t="shared" si="3"/>
        <v>Canarias</v>
      </c>
      <c r="R24" s="436">
        <f t="shared" si="4"/>
        <v>25.568527055163528</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114252</v>
      </c>
      <c r="K25" s="579">
        <f t="shared" si="0"/>
        <v>5.174048784199071</v>
      </c>
      <c r="L25" s="237">
        <f t="shared" si="5"/>
        <v>33.941345628252968</v>
      </c>
      <c r="M25" s="304"/>
      <c r="N25" s="305">
        <f t="shared" si="1"/>
        <v>5</v>
      </c>
      <c r="O25" s="305">
        <v>16</v>
      </c>
      <c r="P25" s="305">
        <f t="shared" si="2"/>
        <v>3</v>
      </c>
      <c r="Q25" s="306" t="str">
        <f t="shared" si="3"/>
        <v>Asturias, Principado de</v>
      </c>
      <c r="R25" s="437">
        <f t="shared" si="4"/>
        <v>24.222488656447997</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14631</v>
      </c>
      <c r="K26" s="579">
        <f t="shared" si="0"/>
        <v>4.5737311342578124</v>
      </c>
      <c r="L26" s="243">
        <f t="shared" si="5"/>
        <v>32.418958144069485</v>
      </c>
      <c r="M26" s="304"/>
      <c r="N26" s="305">
        <f t="shared" si="1"/>
        <v>8</v>
      </c>
      <c r="O26" s="305">
        <v>17</v>
      </c>
      <c r="P26" s="305">
        <f t="shared" si="2"/>
        <v>6</v>
      </c>
      <c r="Q26" s="306" t="str">
        <f t="shared" si="3"/>
        <v>Cantabria</v>
      </c>
      <c r="R26" s="436">
        <f t="shared" si="4"/>
        <v>23.953129075623508</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5237</v>
      </c>
      <c r="K27" s="580">
        <f t="shared" si="0"/>
        <v>3.1119456642521408</v>
      </c>
      <c r="L27" s="248">
        <f t="shared" si="5"/>
        <v>23.513829022988507</v>
      </c>
      <c r="M27" s="304"/>
      <c r="N27" s="305">
        <f>_xlfn.RANK.EQ(L27,L$10:L$29,0)</f>
        <v>18</v>
      </c>
      <c r="O27" s="305">
        <v>18</v>
      </c>
      <c r="P27" s="305">
        <f t="shared" si="2"/>
        <v>18</v>
      </c>
      <c r="Q27" s="306" t="str">
        <f t="shared" si="3"/>
        <v>Ceuta y Melilla</v>
      </c>
      <c r="R27" s="436">
        <f t="shared" si="4"/>
        <v>23.513829022988507</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17.283002236602012</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2061372</v>
      </c>
      <c r="K29" s="409">
        <f>J29*100/D29</f>
        <v>4.3419773853501455</v>
      </c>
      <c r="L29" s="255">
        <f>J29*100/G29</f>
        <v>31.781153245702455</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69" t="s">
        <v>488</v>
      </c>
      <c r="C32" s="1069"/>
      <c r="D32" s="1069"/>
      <c r="E32" s="1069"/>
      <c r="F32" s="1069"/>
      <c r="G32" s="1069"/>
      <c r="H32" s="1069"/>
      <c r="I32" s="1069"/>
      <c r="J32" s="1069"/>
      <c r="K32" s="1069"/>
      <c r="L32" s="1069"/>
      <c r="M32" s="1069"/>
      <c r="O32" s="259"/>
    </row>
    <row r="33" spans="2:19" ht="24.75" customHeight="1" x14ac:dyDescent="0.2">
      <c r="B33" s="1076" t="s">
        <v>251</v>
      </c>
      <c r="C33" s="1076"/>
      <c r="D33" s="1076"/>
      <c r="E33" s="1076"/>
      <c r="F33" s="1076"/>
      <c r="G33" s="1076"/>
      <c r="H33" s="1076"/>
      <c r="I33" s="1076"/>
      <c r="J33" s="1076"/>
      <c r="K33" s="1076"/>
      <c r="L33" s="1076"/>
      <c r="M33" s="1076"/>
      <c r="N33" s="1076"/>
      <c r="O33" s="1076"/>
      <c r="P33" s="1076"/>
      <c r="Q33" s="1076"/>
      <c r="R33" s="262"/>
      <c r="S33" s="262"/>
    </row>
    <row r="34" spans="2:19" ht="4.5" customHeight="1" x14ac:dyDescent="0.2">
      <c r="B34" s="1077"/>
      <c r="C34" s="1077"/>
      <c r="D34" s="1077"/>
      <c r="E34" s="1077"/>
      <c r="F34" s="1077"/>
      <c r="G34" s="1077"/>
      <c r="H34" s="1077"/>
      <c r="I34" s="1077"/>
      <c r="J34" s="1077"/>
      <c r="K34" s="1077"/>
      <c r="L34" s="1077"/>
      <c r="M34" s="1077"/>
      <c r="N34" s="1077"/>
      <c r="O34" s="1077"/>
      <c r="P34" s="1077"/>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16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180</v>
      </c>
      <c r="K8" s="1055"/>
      <c r="L8" s="1055"/>
      <c r="M8" s="1055"/>
      <c r="N8" s="1055"/>
      <c r="O8" s="1056"/>
      <c r="P8" s="211"/>
      <c r="Q8" s="1057" t="s">
        <v>181</v>
      </c>
      <c r="R8" s="1055"/>
      <c r="S8" s="1055"/>
      <c r="T8" s="1055"/>
      <c r="U8" s="1055"/>
      <c r="V8" s="1056"/>
      <c r="W8" s="211"/>
      <c r="X8" s="1057" t="s">
        <v>182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221</v>
      </c>
      <c r="L9" s="1060" t="s">
        <v>27</v>
      </c>
      <c r="M9" s="1061"/>
      <c r="N9" s="1061" t="s">
        <v>26</v>
      </c>
      <c r="O9" s="1062"/>
      <c r="P9" s="211"/>
      <c r="Q9" s="1063" t="s">
        <v>12</v>
      </c>
      <c r="R9" s="1065" t="s">
        <v>221</v>
      </c>
      <c r="S9" s="1060" t="s">
        <v>27</v>
      </c>
      <c r="T9" s="1061"/>
      <c r="U9" s="1061" t="s">
        <v>26</v>
      </c>
      <c r="V9" s="1062"/>
      <c r="W9" s="211"/>
      <c r="X9" s="1063" t="s">
        <v>12</v>
      </c>
      <c r="Y9" s="1065" t="s">
        <v>221</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64"/>
      <c r="K10" s="1066"/>
      <c r="L10" s="408" t="s">
        <v>12</v>
      </c>
      <c r="M10" s="408" t="s">
        <v>222</v>
      </c>
      <c r="N10" s="408" t="s">
        <v>12</v>
      </c>
      <c r="O10" s="218" t="s">
        <v>222</v>
      </c>
      <c r="P10" s="216"/>
      <c r="Q10" s="1064"/>
      <c r="R10" s="1066"/>
      <c r="S10" s="408" t="s">
        <v>12</v>
      </c>
      <c r="T10" s="408" t="s">
        <v>222</v>
      </c>
      <c r="U10" s="408" t="s">
        <v>12</v>
      </c>
      <c r="V10" s="218" t="s">
        <v>222</v>
      </c>
      <c r="W10" s="216"/>
      <c r="X10" s="1064"/>
      <c r="Y10" s="1066"/>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420976</v>
      </c>
      <c r="E12" s="739">
        <f>L12+S12+Z12</f>
        <v>261042</v>
      </c>
      <c r="F12" s="748">
        <f>E12/$D12*100</f>
        <v>62.008760594428182</v>
      </c>
      <c r="G12" s="739">
        <f>N12+U12+AB12</f>
        <v>159934</v>
      </c>
      <c r="H12" s="230">
        <f>G12/$D12*100</f>
        <v>37.991239405571811</v>
      </c>
      <c r="I12" s="226"/>
      <c r="J12" s="227">
        <v>120288</v>
      </c>
      <c r="K12" s="751">
        <v>28.573600395271942</v>
      </c>
      <c r="L12" s="745">
        <v>50696</v>
      </c>
      <c r="M12" s="748">
        <v>42.145517424847036</v>
      </c>
      <c r="N12" s="745">
        <v>69592</v>
      </c>
      <c r="O12" s="228">
        <v>57.854482575152964</v>
      </c>
      <c r="P12" s="226"/>
      <c r="Q12" s="227">
        <v>103367</v>
      </c>
      <c r="R12" s="751">
        <v>24.554131351906047</v>
      </c>
      <c r="S12" s="745">
        <v>68434</v>
      </c>
      <c r="T12" s="748">
        <v>66.204881635338168</v>
      </c>
      <c r="U12" s="745">
        <v>34933</v>
      </c>
      <c r="V12" s="228">
        <v>33.795118364661839</v>
      </c>
      <c r="W12" s="226"/>
      <c r="X12" s="227">
        <v>197321</v>
      </c>
      <c r="Y12" s="751">
        <v>46.87226825282201</v>
      </c>
      <c r="Z12" s="745">
        <v>141912</v>
      </c>
      <c r="AA12" s="748">
        <v>71.919359824853927</v>
      </c>
      <c r="AB12" s="745">
        <v>55409</v>
      </c>
      <c r="AC12" s="228">
        <f t="shared" ref="AC12:AC29" si="0">AB12/$X12*100</f>
        <v>28.080640175146083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54128</v>
      </c>
      <c r="E13" s="740">
        <f t="shared" ref="E13:E29" si="2">L13+S13+Z13</f>
        <v>34736</v>
      </c>
      <c r="F13" s="577">
        <f t="shared" ref="F13:H29" si="3">E13/$D13*100</f>
        <v>64.173810227608627</v>
      </c>
      <c r="G13" s="740">
        <f t="shared" ref="G13:G29" si="4">N13+U13+AB13</f>
        <v>19392</v>
      </c>
      <c r="H13" s="237">
        <f t="shared" si="3"/>
        <v>35.826189772391373</v>
      </c>
      <c r="I13" s="226"/>
      <c r="J13" s="234">
        <v>10422</v>
      </c>
      <c r="K13" s="752">
        <v>19.254360035471475</v>
      </c>
      <c r="L13" s="746">
        <v>4451</v>
      </c>
      <c r="M13" s="749">
        <v>42.707733640376127</v>
      </c>
      <c r="N13" s="746">
        <v>5971</v>
      </c>
      <c r="O13" s="235">
        <v>57.292266359623881</v>
      </c>
      <c r="P13" s="226"/>
      <c r="Q13" s="234">
        <v>10526</v>
      </c>
      <c r="R13" s="752">
        <v>19.446497191841562</v>
      </c>
      <c r="S13" s="746">
        <v>6483</v>
      </c>
      <c r="T13" s="749">
        <v>61.590347710431317</v>
      </c>
      <c r="U13" s="746">
        <v>4043</v>
      </c>
      <c r="V13" s="235">
        <v>38.409652289568683</v>
      </c>
      <c r="W13" s="226"/>
      <c r="X13" s="234">
        <v>33180</v>
      </c>
      <c r="Y13" s="752">
        <v>61.299142772686963</v>
      </c>
      <c r="Z13" s="746">
        <v>23802</v>
      </c>
      <c r="AA13" s="749">
        <v>71.735985533453885</v>
      </c>
      <c r="AB13" s="746">
        <v>9378</v>
      </c>
      <c r="AC13" s="235">
        <f t="shared" si="0"/>
        <v>28.264014466546111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46871</v>
      </c>
      <c r="E14" s="740">
        <f t="shared" si="2"/>
        <v>30265</v>
      </c>
      <c r="F14" s="577">
        <f t="shared" si="3"/>
        <v>64.570843378634976</v>
      </c>
      <c r="G14" s="740">
        <f t="shared" si="4"/>
        <v>16606</v>
      </c>
      <c r="H14" s="237">
        <f t="shared" si="3"/>
        <v>35.429156621365024</v>
      </c>
      <c r="I14" s="226"/>
      <c r="J14" s="234">
        <v>10265</v>
      </c>
      <c r="K14" s="752">
        <v>21.900535512363721</v>
      </c>
      <c r="L14" s="746">
        <v>4321</v>
      </c>
      <c r="M14" s="749">
        <v>42.094495859717483</v>
      </c>
      <c r="N14" s="746">
        <v>5944</v>
      </c>
      <c r="O14" s="235">
        <v>57.905504140282517</v>
      </c>
      <c r="P14" s="226"/>
      <c r="Q14" s="234">
        <v>10476</v>
      </c>
      <c r="R14" s="752">
        <v>22.350707260352884</v>
      </c>
      <c r="S14" s="746">
        <v>6362</v>
      </c>
      <c r="T14" s="749">
        <v>60.729285987017946</v>
      </c>
      <c r="U14" s="746">
        <v>4114</v>
      </c>
      <c r="V14" s="235">
        <v>39.270714012982054</v>
      </c>
      <c r="W14" s="226"/>
      <c r="X14" s="234">
        <v>26130</v>
      </c>
      <c r="Y14" s="752">
        <v>55.748757227283399</v>
      </c>
      <c r="Z14" s="746">
        <v>19582</v>
      </c>
      <c r="AA14" s="749">
        <v>74.940681209337924</v>
      </c>
      <c r="AB14" s="746">
        <v>6548</v>
      </c>
      <c r="AC14" s="235">
        <f t="shared" si="0"/>
        <v>25.059318790662072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43584</v>
      </c>
      <c r="E15" s="740">
        <f t="shared" si="2"/>
        <v>26570</v>
      </c>
      <c r="F15" s="577">
        <f t="shared" si="3"/>
        <v>60.962738619676948</v>
      </c>
      <c r="G15" s="740">
        <f t="shared" si="4"/>
        <v>17014</v>
      </c>
      <c r="H15" s="237">
        <f t="shared" si="3"/>
        <v>39.037261380323052</v>
      </c>
      <c r="I15" s="226"/>
      <c r="J15" s="234">
        <v>12301</v>
      </c>
      <c r="K15" s="752">
        <v>28.223660058737149</v>
      </c>
      <c r="L15" s="746">
        <v>5359</v>
      </c>
      <c r="M15" s="749">
        <v>43.56556377530282</v>
      </c>
      <c r="N15" s="746">
        <v>6942</v>
      </c>
      <c r="O15" s="235">
        <v>56.43443622469718</v>
      </c>
      <c r="P15" s="226"/>
      <c r="Q15" s="234">
        <v>10303</v>
      </c>
      <c r="R15" s="752">
        <v>23.639408957415565</v>
      </c>
      <c r="S15" s="746">
        <v>6165</v>
      </c>
      <c r="T15" s="749">
        <v>59.836940696884398</v>
      </c>
      <c r="U15" s="746">
        <v>4138</v>
      </c>
      <c r="V15" s="235">
        <v>40.163059303115595</v>
      </c>
      <c r="W15" s="226"/>
      <c r="X15" s="234">
        <v>20980</v>
      </c>
      <c r="Y15" s="752">
        <v>48.136930983847279</v>
      </c>
      <c r="Z15" s="746">
        <v>15046</v>
      </c>
      <c r="AA15" s="749">
        <v>71.715919923736891</v>
      </c>
      <c r="AB15" s="746">
        <v>5934</v>
      </c>
      <c r="AC15" s="235">
        <f t="shared" si="0"/>
        <v>28.284080076263109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63120</v>
      </c>
      <c r="E16" s="740">
        <f t="shared" si="2"/>
        <v>37178</v>
      </c>
      <c r="F16" s="577">
        <f t="shared" si="3"/>
        <v>58.900506970849179</v>
      </c>
      <c r="G16" s="740">
        <f t="shared" si="4"/>
        <v>25942</v>
      </c>
      <c r="H16" s="237">
        <f t="shared" si="3"/>
        <v>41.099493029150821</v>
      </c>
      <c r="I16" s="226"/>
      <c r="J16" s="234">
        <v>22010</v>
      </c>
      <c r="K16" s="752">
        <v>34.870088719898604</v>
      </c>
      <c r="L16" s="746">
        <v>9184</v>
      </c>
      <c r="M16" s="749">
        <v>41.726487960018169</v>
      </c>
      <c r="N16" s="746">
        <v>12826</v>
      </c>
      <c r="O16" s="235">
        <v>58.273512039981824</v>
      </c>
      <c r="P16" s="226"/>
      <c r="Q16" s="234">
        <v>14572</v>
      </c>
      <c r="R16" s="752">
        <v>23.086185044359951</v>
      </c>
      <c r="S16" s="746">
        <v>8802</v>
      </c>
      <c r="T16" s="749">
        <v>60.403513587702442</v>
      </c>
      <c r="U16" s="746">
        <v>5770</v>
      </c>
      <c r="V16" s="235">
        <v>39.596486412297551</v>
      </c>
      <c r="W16" s="226"/>
      <c r="X16" s="234">
        <v>26538</v>
      </c>
      <c r="Y16" s="752">
        <v>42.043726235741445</v>
      </c>
      <c r="Z16" s="746">
        <v>19192</v>
      </c>
      <c r="AA16" s="749">
        <v>72.318938880096468</v>
      </c>
      <c r="AB16" s="746">
        <v>7346</v>
      </c>
      <c r="AC16" s="235">
        <f t="shared" si="0"/>
        <v>27.681061119903532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23876</v>
      </c>
      <c r="E17" s="741">
        <f t="shared" si="2"/>
        <v>14730</v>
      </c>
      <c r="F17" s="578">
        <f t="shared" si="3"/>
        <v>61.69375104707656</v>
      </c>
      <c r="G17" s="741">
        <f t="shared" si="4"/>
        <v>9146</v>
      </c>
      <c r="H17" s="237">
        <f t="shared" si="3"/>
        <v>38.30624895292344</v>
      </c>
      <c r="I17" s="226"/>
      <c r="J17" s="238">
        <v>6569</v>
      </c>
      <c r="K17" s="753">
        <v>27.512983749371756</v>
      </c>
      <c r="L17" s="741">
        <v>2805</v>
      </c>
      <c r="M17" s="578">
        <v>42.700563251636474</v>
      </c>
      <c r="N17" s="741">
        <v>3764</v>
      </c>
      <c r="O17" s="235">
        <v>57.299436748363533</v>
      </c>
      <c r="P17" s="226"/>
      <c r="Q17" s="238">
        <v>5170</v>
      </c>
      <c r="R17" s="753">
        <v>21.653543307086615</v>
      </c>
      <c r="S17" s="741">
        <v>2949</v>
      </c>
      <c r="T17" s="578">
        <v>57.040618955512571</v>
      </c>
      <c r="U17" s="741">
        <v>2221</v>
      </c>
      <c r="V17" s="235">
        <v>42.959381044487429</v>
      </c>
      <c r="W17" s="226"/>
      <c r="X17" s="238">
        <v>12137</v>
      </c>
      <c r="Y17" s="753">
        <v>50.833472943541636</v>
      </c>
      <c r="Z17" s="741">
        <v>8976</v>
      </c>
      <c r="AA17" s="578">
        <v>73.955672736261022</v>
      </c>
      <c r="AB17" s="741">
        <v>3161</v>
      </c>
      <c r="AC17" s="235">
        <f t="shared" si="0"/>
        <v>26.044327263738982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156550</v>
      </c>
      <c r="E18" s="740">
        <f t="shared" si="2"/>
        <v>97622</v>
      </c>
      <c r="F18" s="577">
        <f t="shared" si="3"/>
        <v>62.358351964228675</v>
      </c>
      <c r="G18" s="740">
        <f t="shared" si="4"/>
        <v>58928</v>
      </c>
      <c r="H18" s="237">
        <f t="shared" si="3"/>
        <v>37.641648035771318</v>
      </c>
      <c r="I18" s="226"/>
      <c r="J18" s="234">
        <v>31346</v>
      </c>
      <c r="K18" s="752">
        <v>20.022995847971895</v>
      </c>
      <c r="L18" s="746">
        <v>13242</v>
      </c>
      <c r="M18" s="749">
        <v>42.244624513494543</v>
      </c>
      <c r="N18" s="746">
        <v>18104</v>
      </c>
      <c r="O18" s="235">
        <v>57.755375486505457</v>
      </c>
      <c r="P18" s="226"/>
      <c r="Q18" s="234">
        <v>28681</v>
      </c>
      <c r="R18" s="752">
        <v>18.320664324496967</v>
      </c>
      <c r="S18" s="746">
        <v>16625</v>
      </c>
      <c r="T18" s="749">
        <v>57.965203444789239</v>
      </c>
      <c r="U18" s="746">
        <v>12056</v>
      </c>
      <c r="V18" s="235">
        <v>42.034796555210768</v>
      </c>
      <c r="W18" s="226"/>
      <c r="X18" s="234">
        <v>96523</v>
      </c>
      <c r="Y18" s="752">
        <v>61.656339827531134</v>
      </c>
      <c r="Z18" s="746">
        <v>67755</v>
      </c>
      <c r="AA18" s="749">
        <v>70.195704650705011</v>
      </c>
      <c r="AB18" s="746">
        <v>28768</v>
      </c>
      <c r="AC18" s="235">
        <f t="shared" si="0"/>
        <v>29.804295349294986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94676</v>
      </c>
      <c r="E19" s="740">
        <f t="shared" si="2"/>
        <v>59444</v>
      </c>
      <c r="F19" s="577">
        <f t="shared" si="3"/>
        <v>62.786767501795595</v>
      </c>
      <c r="G19" s="740">
        <f t="shared" si="4"/>
        <v>35232</v>
      </c>
      <c r="H19" s="237">
        <f t="shared" si="3"/>
        <v>37.213232498204398</v>
      </c>
      <c r="I19" s="226"/>
      <c r="J19" s="234">
        <v>21811</v>
      </c>
      <c r="K19" s="752">
        <v>23.037517427859225</v>
      </c>
      <c r="L19" s="746">
        <v>9266</v>
      </c>
      <c r="M19" s="749">
        <v>42.483150703773326</v>
      </c>
      <c r="N19" s="746">
        <v>12545</v>
      </c>
      <c r="O19" s="235">
        <v>57.516849296226681</v>
      </c>
      <c r="P19" s="226"/>
      <c r="Q19" s="234">
        <v>18514</v>
      </c>
      <c r="R19" s="752">
        <v>19.555114284507162</v>
      </c>
      <c r="S19" s="746">
        <v>11603</v>
      </c>
      <c r="T19" s="749">
        <v>62.671491844009942</v>
      </c>
      <c r="U19" s="746">
        <v>6911</v>
      </c>
      <c r="V19" s="235">
        <v>37.328508155990058</v>
      </c>
      <c r="W19" s="226"/>
      <c r="X19" s="234">
        <v>54351</v>
      </c>
      <c r="Y19" s="752">
        <v>57.407368287633609</v>
      </c>
      <c r="Z19" s="746">
        <v>38575</v>
      </c>
      <c r="AA19" s="749">
        <v>70.973855126860599</v>
      </c>
      <c r="AB19" s="746">
        <v>15776</v>
      </c>
      <c r="AC19" s="235">
        <f t="shared" si="0"/>
        <v>29.026144873139408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352939</v>
      </c>
      <c r="E20" s="740">
        <f t="shared" si="2"/>
        <v>221587</v>
      </c>
      <c r="F20" s="577">
        <f t="shared" si="3"/>
        <v>62.783370497451394</v>
      </c>
      <c r="G20" s="740">
        <f t="shared" si="4"/>
        <v>131352</v>
      </c>
      <c r="H20" s="237">
        <f t="shared" si="3"/>
        <v>37.216629502548599</v>
      </c>
      <c r="I20" s="226"/>
      <c r="J20" s="234">
        <v>87642</v>
      </c>
      <c r="K20" s="752">
        <v>24.832053130994307</v>
      </c>
      <c r="L20" s="746">
        <v>38609</v>
      </c>
      <c r="M20" s="749">
        <v>44.05307957372036</v>
      </c>
      <c r="N20" s="746">
        <v>49033</v>
      </c>
      <c r="O20" s="235">
        <v>55.946920426279632</v>
      </c>
      <c r="P20" s="226"/>
      <c r="Q20" s="234">
        <v>80638</v>
      </c>
      <c r="R20" s="752">
        <v>22.847574226707732</v>
      </c>
      <c r="S20" s="746">
        <v>50595</v>
      </c>
      <c r="T20" s="749">
        <v>62.743371611399091</v>
      </c>
      <c r="U20" s="746">
        <v>30043</v>
      </c>
      <c r="V20" s="235">
        <v>37.256628388600909</v>
      </c>
      <c r="W20" s="226"/>
      <c r="X20" s="234">
        <v>184659</v>
      </c>
      <c r="Y20" s="752">
        <v>52.320372642297961</v>
      </c>
      <c r="Z20" s="746">
        <v>132383</v>
      </c>
      <c r="AA20" s="749">
        <v>71.690521447641331</v>
      </c>
      <c r="AB20" s="746">
        <v>52276</v>
      </c>
      <c r="AC20" s="235">
        <f t="shared" si="0"/>
        <v>28.309478552358673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205653</v>
      </c>
      <c r="E21" s="740">
        <f t="shared" si="2"/>
        <v>126666</v>
      </c>
      <c r="F21" s="577">
        <f t="shared" si="3"/>
        <v>61.592099312920311</v>
      </c>
      <c r="G21" s="740">
        <f t="shared" si="4"/>
        <v>78987</v>
      </c>
      <c r="H21" s="237">
        <f t="shared" si="3"/>
        <v>38.407900687079696</v>
      </c>
      <c r="I21" s="226"/>
      <c r="J21" s="234">
        <v>55094</v>
      </c>
      <c r="K21" s="752">
        <v>26.789786679503823</v>
      </c>
      <c r="L21" s="746">
        <v>22512</v>
      </c>
      <c r="M21" s="749">
        <v>40.861073801139867</v>
      </c>
      <c r="N21" s="746">
        <v>32582</v>
      </c>
      <c r="O21" s="235">
        <v>59.138926198860133</v>
      </c>
      <c r="P21" s="226"/>
      <c r="Q21" s="234">
        <v>45196</v>
      </c>
      <c r="R21" s="752">
        <v>21.976825040237681</v>
      </c>
      <c r="S21" s="746">
        <v>27880</v>
      </c>
      <c r="T21" s="749">
        <v>61.686874944685364</v>
      </c>
      <c r="U21" s="746">
        <v>17316</v>
      </c>
      <c r="V21" s="235">
        <v>38.313125055314629</v>
      </c>
      <c r="W21" s="226"/>
      <c r="X21" s="234">
        <v>105363</v>
      </c>
      <c r="Y21" s="752">
        <v>51.233388280258495</v>
      </c>
      <c r="Z21" s="746">
        <v>76274</v>
      </c>
      <c r="AA21" s="749">
        <v>72.391636532748691</v>
      </c>
      <c r="AB21" s="746">
        <v>29089</v>
      </c>
      <c r="AC21" s="235">
        <f t="shared" si="0"/>
        <v>27.608363467251312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58876</v>
      </c>
      <c r="E22" s="740">
        <f t="shared" si="2"/>
        <v>37376</v>
      </c>
      <c r="F22" s="577">
        <f t="shared" si="3"/>
        <v>63.482573544398399</v>
      </c>
      <c r="G22" s="740">
        <f t="shared" si="4"/>
        <v>21500</v>
      </c>
      <c r="H22" s="237">
        <f t="shared" si="3"/>
        <v>36.517426455601601</v>
      </c>
      <c r="I22" s="226"/>
      <c r="J22" s="234">
        <v>13449</v>
      </c>
      <c r="K22" s="752">
        <v>22.842924111692369</v>
      </c>
      <c r="L22" s="746">
        <v>5957</v>
      </c>
      <c r="M22" s="749">
        <v>44.293256004163879</v>
      </c>
      <c r="N22" s="746">
        <v>7492</v>
      </c>
      <c r="O22" s="235">
        <v>55.706743995836113</v>
      </c>
      <c r="P22" s="226"/>
      <c r="Q22" s="234">
        <v>13043</v>
      </c>
      <c r="R22" s="752">
        <v>22.153339221414498</v>
      </c>
      <c r="S22" s="746">
        <v>8328</v>
      </c>
      <c r="T22" s="749">
        <v>63.850341179176574</v>
      </c>
      <c r="U22" s="746">
        <v>4715</v>
      </c>
      <c r="V22" s="235">
        <v>36.149658820823433</v>
      </c>
      <c r="W22" s="226"/>
      <c r="X22" s="234">
        <v>32384</v>
      </c>
      <c r="Y22" s="752">
        <v>55.003736666893133</v>
      </c>
      <c r="Z22" s="746">
        <v>23091</v>
      </c>
      <c r="AA22" s="749">
        <v>71.303730237154156</v>
      </c>
      <c r="AB22" s="746">
        <v>9293</v>
      </c>
      <c r="AC22" s="235">
        <f t="shared" si="0"/>
        <v>28.696269762845851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83919</v>
      </c>
      <c r="E23" s="740">
        <f t="shared" si="2"/>
        <v>52442</v>
      </c>
      <c r="F23" s="577">
        <f t="shared" si="3"/>
        <v>62.491211763724543</v>
      </c>
      <c r="G23" s="740">
        <f t="shared" si="4"/>
        <v>31477</v>
      </c>
      <c r="H23" s="237">
        <f t="shared" si="3"/>
        <v>37.508788236275457</v>
      </c>
      <c r="I23" s="226"/>
      <c r="J23" s="234">
        <v>23894</v>
      </c>
      <c r="K23" s="752">
        <v>28.472693907220059</v>
      </c>
      <c r="L23" s="746">
        <v>9450</v>
      </c>
      <c r="M23" s="749">
        <v>39.549677743366537</v>
      </c>
      <c r="N23" s="746">
        <v>14444</v>
      </c>
      <c r="O23" s="235">
        <v>60.450322256633463</v>
      </c>
      <c r="P23" s="226"/>
      <c r="Q23" s="234">
        <v>15057</v>
      </c>
      <c r="R23" s="752">
        <v>17.942301505022701</v>
      </c>
      <c r="S23" s="746">
        <v>8827</v>
      </c>
      <c r="T23" s="749">
        <v>58.623895862389588</v>
      </c>
      <c r="U23" s="746">
        <v>6230</v>
      </c>
      <c r="V23" s="235">
        <v>41.376104137610412</v>
      </c>
      <c r="W23" s="226"/>
      <c r="X23" s="234">
        <v>44968</v>
      </c>
      <c r="Y23" s="752">
        <v>53.585004587757247</v>
      </c>
      <c r="Z23" s="746">
        <v>34165</v>
      </c>
      <c r="AA23" s="749">
        <v>75.976249777619643</v>
      </c>
      <c r="AB23" s="746">
        <v>10803</v>
      </c>
      <c r="AC23" s="235">
        <f t="shared" si="0"/>
        <v>24.023750222380361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237216</v>
      </c>
      <c r="E24" s="740">
        <f t="shared" si="2"/>
        <v>157445</v>
      </c>
      <c r="F24" s="577">
        <f t="shared" si="3"/>
        <v>66.371998516120328</v>
      </c>
      <c r="G24" s="740">
        <f t="shared" si="4"/>
        <v>79771</v>
      </c>
      <c r="H24" s="237">
        <f t="shared" si="3"/>
        <v>33.628001483879672</v>
      </c>
      <c r="I24" s="226"/>
      <c r="J24" s="234">
        <v>56516</v>
      </c>
      <c r="K24" s="752">
        <v>23.824699851612031</v>
      </c>
      <c r="L24" s="746">
        <v>26772</v>
      </c>
      <c r="M24" s="749">
        <v>47.370656097388355</v>
      </c>
      <c r="N24" s="746">
        <v>29744</v>
      </c>
      <c r="O24" s="235">
        <v>52.629343902611645</v>
      </c>
      <c r="P24" s="226"/>
      <c r="Q24" s="234">
        <v>45580</v>
      </c>
      <c r="R24" s="752">
        <v>19.214555510589506</v>
      </c>
      <c r="S24" s="746">
        <v>30071</v>
      </c>
      <c r="T24" s="749">
        <v>65.974111452391398</v>
      </c>
      <c r="U24" s="746">
        <v>15509</v>
      </c>
      <c r="V24" s="235">
        <v>34.025888547608602</v>
      </c>
      <c r="W24" s="226"/>
      <c r="X24" s="234">
        <v>135120</v>
      </c>
      <c r="Y24" s="752">
        <v>56.960744637798463</v>
      </c>
      <c r="Z24" s="746">
        <v>100602</v>
      </c>
      <c r="AA24" s="749">
        <v>74.453818827708702</v>
      </c>
      <c r="AB24" s="746">
        <v>34518</v>
      </c>
      <c r="AC24" s="235">
        <f t="shared" si="0"/>
        <v>25.546181172291298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62760</v>
      </c>
      <c r="E25" s="740">
        <f t="shared" si="2"/>
        <v>36036</v>
      </c>
      <c r="F25" s="577">
        <f t="shared" si="3"/>
        <v>57.418738049713191</v>
      </c>
      <c r="G25" s="740">
        <f t="shared" si="4"/>
        <v>26724</v>
      </c>
      <c r="H25" s="237">
        <f t="shared" si="3"/>
        <v>42.581261950286809</v>
      </c>
      <c r="I25" s="226"/>
      <c r="J25" s="234">
        <v>21538</v>
      </c>
      <c r="K25" s="752">
        <v>34.318036966220525</v>
      </c>
      <c r="L25" s="746">
        <v>8202</v>
      </c>
      <c r="M25" s="749">
        <v>38.081530318506822</v>
      </c>
      <c r="N25" s="746">
        <v>13336</v>
      </c>
      <c r="O25" s="235">
        <v>61.918469681493171</v>
      </c>
      <c r="P25" s="226"/>
      <c r="Q25" s="234">
        <v>14570</v>
      </c>
      <c r="R25" s="752">
        <v>23.215423836838749</v>
      </c>
      <c r="S25" s="746">
        <v>9148</v>
      </c>
      <c r="T25" s="749">
        <v>62.78654770075498</v>
      </c>
      <c r="U25" s="746">
        <v>5422</v>
      </c>
      <c r="V25" s="235">
        <v>37.213452299245027</v>
      </c>
      <c r="W25" s="226"/>
      <c r="X25" s="234">
        <v>26652</v>
      </c>
      <c r="Y25" s="752">
        <v>42.46653919694073</v>
      </c>
      <c r="Z25" s="746">
        <v>18686</v>
      </c>
      <c r="AA25" s="749">
        <v>70.111061083595985</v>
      </c>
      <c r="AB25" s="746">
        <v>7966</v>
      </c>
      <c r="AC25" s="235">
        <f t="shared" si="0"/>
        <v>29.888938916404022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22108</v>
      </c>
      <c r="E26" s="742">
        <f t="shared" si="2"/>
        <v>13865</v>
      </c>
      <c r="F26" s="579">
        <f t="shared" si="3"/>
        <v>62.714854351366021</v>
      </c>
      <c r="G26" s="742">
        <f t="shared" si="4"/>
        <v>8243</v>
      </c>
      <c r="H26" s="237">
        <f t="shared" si="3"/>
        <v>37.285145648633979</v>
      </c>
      <c r="I26" s="226"/>
      <c r="J26" s="238">
        <v>5209</v>
      </c>
      <c r="K26" s="753">
        <v>23.561606658223265</v>
      </c>
      <c r="L26" s="741">
        <v>2286</v>
      </c>
      <c r="M26" s="578">
        <v>43.885582645421387</v>
      </c>
      <c r="N26" s="741">
        <v>2923</v>
      </c>
      <c r="O26" s="235">
        <v>56.114417354578613</v>
      </c>
      <c r="P26" s="226"/>
      <c r="Q26" s="238">
        <v>4146</v>
      </c>
      <c r="R26" s="753">
        <v>18.753392437126831</v>
      </c>
      <c r="S26" s="741">
        <v>2297</v>
      </c>
      <c r="T26" s="578">
        <v>55.402797877472267</v>
      </c>
      <c r="U26" s="741">
        <v>1849</v>
      </c>
      <c r="V26" s="235">
        <v>44.597202122527733</v>
      </c>
      <c r="W26" s="226"/>
      <c r="X26" s="238">
        <v>12753</v>
      </c>
      <c r="Y26" s="753">
        <v>57.685000904649897</v>
      </c>
      <c r="Z26" s="741">
        <v>9282</v>
      </c>
      <c r="AA26" s="578">
        <v>72.782874617737008</v>
      </c>
      <c r="AB26" s="741">
        <v>3471</v>
      </c>
      <c r="AC26" s="235">
        <f t="shared" si="0"/>
        <v>27.217125382262996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114252</v>
      </c>
      <c r="E27" s="742">
        <f t="shared" si="2"/>
        <v>69632</v>
      </c>
      <c r="F27" s="579">
        <f t="shared" si="3"/>
        <v>60.945979063823827</v>
      </c>
      <c r="G27" s="742">
        <f t="shared" si="4"/>
        <v>44620</v>
      </c>
      <c r="H27" s="237">
        <f t="shared" si="3"/>
        <v>39.054020936176173</v>
      </c>
      <c r="I27" s="226"/>
      <c r="J27" s="238">
        <v>30131</v>
      </c>
      <c r="K27" s="753">
        <v>26.372404859433534</v>
      </c>
      <c r="L27" s="741">
        <v>12353</v>
      </c>
      <c r="M27" s="578">
        <v>40.997643622846901</v>
      </c>
      <c r="N27" s="741">
        <v>17778</v>
      </c>
      <c r="O27" s="235">
        <v>59.002356377153099</v>
      </c>
      <c r="P27" s="226"/>
      <c r="Q27" s="238">
        <v>22942</v>
      </c>
      <c r="R27" s="753">
        <v>20.080173651227113</v>
      </c>
      <c r="S27" s="741">
        <v>13122</v>
      </c>
      <c r="T27" s="578">
        <v>57.196408334059804</v>
      </c>
      <c r="U27" s="741">
        <v>9820</v>
      </c>
      <c r="V27" s="235">
        <v>42.803591665940196</v>
      </c>
      <c r="W27" s="226"/>
      <c r="X27" s="238">
        <v>61179</v>
      </c>
      <c r="Y27" s="753">
        <v>53.547421489339357</v>
      </c>
      <c r="Z27" s="741">
        <v>44157</v>
      </c>
      <c r="AA27" s="578">
        <v>72.176727308390127</v>
      </c>
      <c r="AB27" s="741">
        <v>17022</v>
      </c>
      <c r="AC27" s="235">
        <f t="shared" si="0"/>
        <v>27.823272691609869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14631</v>
      </c>
      <c r="E28" s="742">
        <f t="shared" si="2"/>
        <v>9083</v>
      </c>
      <c r="F28" s="579">
        <f t="shared" si="3"/>
        <v>62.080513977171762</v>
      </c>
      <c r="G28" s="742">
        <f t="shared" si="4"/>
        <v>5548</v>
      </c>
      <c r="H28" s="243">
        <f t="shared" si="3"/>
        <v>37.919486022828238</v>
      </c>
      <c r="I28" s="226"/>
      <c r="J28" s="238">
        <v>3426</v>
      </c>
      <c r="K28" s="753">
        <v>23.416034447406194</v>
      </c>
      <c r="L28" s="741">
        <v>1415</v>
      </c>
      <c r="M28" s="578">
        <v>41.301809690601281</v>
      </c>
      <c r="N28" s="741">
        <v>2011</v>
      </c>
      <c r="O28" s="242">
        <v>58.698190309398711</v>
      </c>
      <c r="P28" s="226"/>
      <c r="Q28" s="238">
        <v>2723</v>
      </c>
      <c r="R28" s="753">
        <v>18.611168067801241</v>
      </c>
      <c r="S28" s="741">
        <v>1628</v>
      </c>
      <c r="T28" s="578">
        <v>59.78699963275799</v>
      </c>
      <c r="U28" s="741">
        <v>1095</v>
      </c>
      <c r="V28" s="242">
        <v>40.21300036724201</v>
      </c>
      <c r="W28" s="226"/>
      <c r="X28" s="238">
        <v>8482</v>
      </c>
      <c r="Y28" s="753">
        <v>57.972797484792558</v>
      </c>
      <c r="Z28" s="741">
        <v>6040</v>
      </c>
      <c r="AA28" s="578">
        <v>71.209620372553644</v>
      </c>
      <c r="AB28" s="741">
        <v>2442</v>
      </c>
      <c r="AC28" s="242">
        <f t="shared" si="0"/>
        <v>28.790379627446356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5237</v>
      </c>
      <c r="E29" s="743">
        <f t="shared" si="2"/>
        <v>2905</v>
      </c>
      <c r="F29" s="580">
        <f t="shared" si="3"/>
        <v>55.470689325949976</v>
      </c>
      <c r="G29" s="743">
        <f t="shared" si="4"/>
        <v>2332</v>
      </c>
      <c r="H29" s="248">
        <f t="shared" si="3"/>
        <v>44.529310674050024</v>
      </c>
      <c r="I29" s="226"/>
      <c r="J29" s="245">
        <v>2783</v>
      </c>
      <c r="K29" s="754">
        <v>53.141111323276682</v>
      </c>
      <c r="L29" s="747">
        <v>1086</v>
      </c>
      <c r="M29" s="750">
        <v>39.022637441609774</v>
      </c>
      <c r="N29" s="747">
        <v>1697</v>
      </c>
      <c r="O29" s="246">
        <v>60.977362558390226</v>
      </c>
      <c r="P29" s="226"/>
      <c r="Q29" s="245">
        <v>973</v>
      </c>
      <c r="R29" s="754">
        <v>18.579339316402521</v>
      </c>
      <c r="S29" s="747">
        <v>669</v>
      </c>
      <c r="T29" s="750">
        <v>68.756423432682425</v>
      </c>
      <c r="U29" s="747">
        <v>304</v>
      </c>
      <c r="V29" s="246">
        <v>31.243576567317575</v>
      </c>
      <c r="W29" s="226"/>
      <c r="X29" s="245">
        <v>1481</v>
      </c>
      <c r="Y29" s="754">
        <v>28.279549360320793</v>
      </c>
      <c r="Z29" s="747">
        <v>1150</v>
      </c>
      <c r="AA29" s="750">
        <v>77.650236326806208</v>
      </c>
      <c r="AB29" s="747">
        <v>331</v>
      </c>
      <c r="AC29" s="246">
        <f t="shared" si="0"/>
        <v>22.349763673193788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2061372</v>
      </c>
      <c r="E31" s="744">
        <f>L31+S31+Z31</f>
        <v>1288624</v>
      </c>
      <c r="F31" s="409">
        <f>E31/$D31*100</f>
        <v>62.512928282716565</v>
      </c>
      <c r="G31" s="744">
        <f>N31+U31+AB31</f>
        <v>772748</v>
      </c>
      <c r="H31" s="255">
        <f>G31/$D31*100</f>
        <v>37.487071717283435</v>
      </c>
      <c r="I31" s="211"/>
      <c r="J31" s="253">
        <f>SUM(J12:J29)</f>
        <v>534694</v>
      </c>
      <c r="K31" s="755">
        <f>J31/$D31*100</f>
        <v>25.938743710499608</v>
      </c>
      <c r="L31" s="744">
        <f>SUM(L12:L29)</f>
        <v>227966</v>
      </c>
      <c r="M31" s="409">
        <f t="shared" ref="M13:O31" si="5">L31/$J31*100</f>
        <v>42.634852831713097</v>
      </c>
      <c r="N31" s="744">
        <f>SUM(N12:N29)</f>
        <v>306728</v>
      </c>
      <c r="O31" s="254">
        <f t="shared" si="5"/>
        <v>57.36514716828691</v>
      </c>
      <c r="P31" s="211"/>
      <c r="Q31" s="253">
        <f>SUM(Q12:Q29)</f>
        <v>446477</v>
      </c>
      <c r="R31" s="755">
        <f>Q31/$D31*100</f>
        <v>21.659215318729469</v>
      </c>
      <c r="S31" s="744">
        <f>SUM(S12:S29)</f>
        <v>279988</v>
      </c>
      <c r="T31" s="409">
        <f>S31/$Q31*100</f>
        <v>62.710509163965888</v>
      </c>
      <c r="U31" s="744">
        <f>SUM(U12:U29)</f>
        <v>166489</v>
      </c>
      <c r="V31" s="254">
        <f>U31/$Q31*100</f>
        <v>37.289490836034105</v>
      </c>
      <c r="W31" s="211"/>
      <c r="X31" s="253">
        <f>SUM(X12:X29)</f>
        <v>1080201</v>
      </c>
      <c r="Y31" s="755">
        <f>X31/$D31*100</f>
        <v>52.402040970770926</v>
      </c>
      <c r="Z31" s="744">
        <f>SUM(Z12:Z29)</f>
        <v>780670</v>
      </c>
      <c r="AA31" s="409">
        <f>Z31/$X31*100</f>
        <v>72.270808858721665</v>
      </c>
      <c r="AB31" s="744">
        <f>SUM(AB12:AB29)</f>
        <v>299531</v>
      </c>
      <c r="AC31" s="254">
        <f>AB31/$X31*100</f>
        <v>27.729191141278335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80"/>
      <c r="C34" s="1080"/>
      <c r="D34" s="1080"/>
      <c r="E34" s="1080"/>
      <c r="F34" s="1080"/>
      <c r="G34" s="1080"/>
      <c r="H34" s="1080"/>
    </row>
    <row r="35" spans="2:29" s="297" customFormat="1" ht="29.25" customHeight="1" x14ac:dyDescent="0.2">
      <c r="B35" s="1078"/>
      <c r="C35" s="1078"/>
      <c r="D35" s="1078"/>
      <c r="E35" s="991"/>
      <c r="F35" s="991"/>
      <c r="G35" s="991"/>
      <c r="H35" s="614"/>
      <c r="I35" s="614"/>
      <c r="J35" s="614"/>
      <c r="K35" s="614"/>
      <c r="L35" s="614"/>
      <c r="M35" s="614"/>
      <c r="N35" s="614"/>
    </row>
    <row r="36" spans="2:29" s="297" customFormat="1" ht="4.5" customHeight="1" x14ac:dyDescent="0.2">
      <c r="B36" s="1079"/>
      <c r="C36" s="1079"/>
      <c r="D36" s="1079"/>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1014" customFormat="1" x14ac:dyDescent="0.2"/>
    <row r="40" spans="2:29" s="1014"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17.25" customHeight="1" x14ac:dyDescent="0.2">
      <c r="A4" s="1046" t="s">
        <v>406</v>
      </c>
      <c r="B4" s="1046"/>
      <c r="C4" s="1046"/>
      <c r="D4" s="1046"/>
      <c r="E4" s="1046"/>
      <c r="F4" s="1046"/>
      <c r="G4" s="1046"/>
      <c r="H4" s="1046"/>
      <c r="I4" s="1046"/>
      <c r="J4" s="1046"/>
      <c r="K4" s="1046"/>
      <c r="L4" s="1046"/>
      <c r="M4" s="1046"/>
      <c r="N4" s="1046"/>
    </row>
    <row r="5" spans="1:38" s="208" customFormat="1" ht="17.25" customHeight="1" x14ac:dyDescent="0.2">
      <c r="B5" s="1047" t="str">
        <f>porsaad!B6</f>
        <v>Situación a 31 de diciembre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32</v>
      </c>
      <c r="E7" s="1052"/>
      <c r="F7" s="568"/>
      <c r="G7" s="1055"/>
      <c r="H7" s="1055"/>
      <c r="I7" s="568"/>
      <c r="J7" s="1055"/>
      <c r="K7" s="1055"/>
      <c r="L7" s="568"/>
      <c r="M7" s="1055"/>
      <c r="N7" s="1055"/>
      <c r="O7" s="430"/>
      <c r="P7" s="430"/>
      <c r="Q7" s="431"/>
      <c r="R7" s="431"/>
      <c r="S7" s="431"/>
      <c r="T7" s="431"/>
      <c r="U7" s="431"/>
      <c r="V7" s="431"/>
      <c r="W7" s="432"/>
    </row>
    <row r="8" spans="1:38" s="213" customFormat="1" ht="33.75" customHeight="1" x14ac:dyDescent="0.2">
      <c r="A8" s="209"/>
      <c r="B8" s="1049"/>
      <c r="C8" s="211"/>
      <c r="D8" s="1053"/>
      <c r="E8" s="1054"/>
      <c r="F8" s="501"/>
      <c r="G8" s="1057" t="s">
        <v>229</v>
      </c>
      <c r="H8" s="1056"/>
      <c r="I8" s="211"/>
      <c r="J8" s="1057" t="s">
        <v>181</v>
      </c>
      <c r="K8" s="1056"/>
      <c r="L8" s="211"/>
      <c r="M8" s="1057" t="s">
        <v>182</v>
      </c>
      <c r="N8" s="1056"/>
      <c r="O8" s="430"/>
      <c r="P8" s="430"/>
      <c r="Q8" s="431"/>
      <c r="R8" s="431"/>
      <c r="S8" s="431"/>
      <c r="T8" s="431"/>
      <c r="U8" s="431"/>
      <c r="V8" s="431"/>
      <c r="W8" s="432"/>
    </row>
    <row r="9" spans="1:38" s="213" customFormat="1" ht="6" customHeight="1" x14ac:dyDescent="0.2">
      <c r="A9" s="209"/>
      <c r="B9" s="1049"/>
      <c r="C9" s="211"/>
      <c r="D9" s="1063" t="s">
        <v>12</v>
      </c>
      <c r="E9" s="1081" t="s">
        <v>228</v>
      </c>
      <c r="F9" s="211"/>
      <c r="G9" s="1063" t="s">
        <v>12</v>
      </c>
      <c r="H9" s="1084" t="s">
        <v>228</v>
      </c>
      <c r="I9" s="211"/>
      <c r="J9" s="1063" t="s">
        <v>12</v>
      </c>
      <c r="K9" s="1084" t="s">
        <v>228</v>
      </c>
      <c r="L9" s="211"/>
      <c r="M9" s="1063" t="s">
        <v>12</v>
      </c>
      <c r="N9" s="1084" t="s">
        <v>228</v>
      </c>
      <c r="O9" s="430"/>
      <c r="P9" s="430"/>
      <c r="Q9" s="431"/>
      <c r="R9" s="431"/>
      <c r="S9" s="431"/>
      <c r="T9" s="431"/>
      <c r="U9" s="431"/>
      <c r="V9" s="431"/>
      <c r="W9" s="432"/>
    </row>
    <row r="10" spans="1:38" s="219" customFormat="1" ht="27.75" customHeight="1" x14ac:dyDescent="0.2">
      <c r="A10" s="214"/>
      <c r="B10" s="1050"/>
      <c r="C10" s="216"/>
      <c r="D10" s="1064"/>
      <c r="E10" s="1082"/>
      <c r="F10" s="216"/>
      <c r="G10" s="1064"/>
      <c r="H10" s="1085"/>
      <c r="I10" s="216"/>
      <c r="J10" s="1064"/>
      <c r="K10" s="1085"/>
      <c r="L10" s="216"/>
      <c r="M10" s="1064"/>
      <c r="N10" s="1085"/>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420976</v>
      </c>
      <c r="E12" s="762">
        <f>D12/'20pobl'!D12*100</f>
        <v>4.9525498674323289</v>
      </c>
      <c r="F12" s="226"/>
      <c r="G12" s="227">
        <v>120288</v>
      </c>
      <c r="H12" s="768">
        <v>1.7250045495618296</v>
      </c>
      <c r="I12" s="226"/>
      <c r="J12" s="227">
        <v>103367</v>
      </c>
      <c r="K12" s="768">
        <v>9.338878217927336</v>
      </c>
      <c r="L12" s="226"/>
      <c r="M12" s="227">
        <v>197321</v>
      </c>
      <c r="N12" s="768">
        <f>M12/'20pobl'!X12*100</f>
        <v>46.9653117279396</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54128</v>
      </c>
      <c r="E13" s="763">
        <f>D13/'20pobl'!D13*100</f>
        <v>4.0810817942947182</v>
      </c>
      <c r="F13" s="226"/>
      <c r="G13" s="234">
        <v>10422</v>
      </c>
      <c r="H13" s="769">
        <v>1.008534122458222</v>
      </c>
      <c r="I13" s="226"/>
      <c r="J13" s="234">
        <v>10526</v>
      </c>
      <c r="K13" s="769">
        <v>5.371476977561862</v>
      </c>
      <c r="L13" s="226"/>
      <c r="M13" s="234">
        <v>33180</v>
      </c>
      <c r="N13" s="769">
        <f>M13/'20pobl'!X13*100</f>
        <v>34.215709527394225</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46871</v>
      </c>
      <c r="E14" s="763">
        <f>D14/'20pobl'!D14*100</f>
        <v>4.6652386914916706</v>
      </c>
      <c r="F14" s="226"/>
      <c r="G14" s="234">
        <v>10265</v>
      </c>
      <c r="H14" s="769">
        <v>1.4026481559925119</v>
      </c>
      <c r="I14" s="226"/>
      <c r="J14" s="234">
        <v>10476</v>
      </c>
      <c r="K14" s="769">
        <v>5.5830313366020041</v>
      </c>
      <c r="L14" s="226"/>
      <c r="M14" s="234">
        <v>26130</v>
      </c>
      <c r="N14" s="769">
        <f>M14/'20pobl'!X14*100</f>
        <v>30.663255726624104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43584</v>
      </c>
      <c r="E15" s="763">
        <f>D15/'20pobl'!D15*100</f>
        <v>3.7040467969054753</v>
      </c>
      <c r="F15" s="226"/>
      <c r="G15" s="234">
        <v>12301</v>
      </c>
      <c r="H15" s="769">
        <v>1.2496266662874072</v>
      </c>
      <c r="I15" s="226"/>
      <c r="J15" s="234">
        <v>10303</v>
      </c>
      <c r="K15" s="769">
        <v>7.3062113078564996</v>
      </c>
      <c r="L15" s="226"/>
      <c r="M15" s="234">
        <v>20980</v>
      </c>
      <c r="N15" s="769">
        <f>M15/'20pobl'!X15*100</f>
        <v>40.92221268627604</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63120</v>
      </c>
      <c r="E16" s="763">
        <f>D16/'20pobl'!D16*100</f>
        <v>2.898469532777916</v>
      </c>
      <c r="F16" s="226"/>
      <c r="G16" s="234">
        <v>22010</v>
      </c>
      <c r="H16" s="769">
        <v>1.2195027354316241</v>
      </c>
      <c r="I16" s="226"/>
      <c r="J16" s="234">
        <v>14572</v>
      </c>
      <c r="K16" s="769">
        <v>5.2527233272534586</v>
      </c>
      <c r="L16" s="226"/>
      <c r="M16" s="234">
        <v>26538</v>
      </c>
      <c r="N16" s="769">
        <f>M16/'20pobl'!X16*100</f>
        <v>27.803329526762983</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23876</v>
      </c>
      <c r="E17" s="764">
        <f>D17/'20pobl'!D17*100</f>
        <v>4.0785648152893224</v>
      </c>
      <c r="F17" s="226"/>
      <c r="G17" s="238">
        <v>6569</v>
      </c>
      <c r="H17" s="770">
        <v>1.4586853845009404</v>
      </c>
      <c r="I17" s="226"/>
      <c r="J17" s="238">
        <v>5170</v>
      </c>
      <c r="K17" s="770">
        <v>5.4978359581866716</v>
      </c>
      <c r="L17" s="226"/>
      <c r="M17" s="238">
        <v>12137</v>
      </c>
      <c r="N17" s="770">
        <f>M17/'20pobl'!X17*100</f>
        <v>29.58223652140002</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156550</v>
      </c>
      <c r="E18" s="763">
        <f>D18/'20pobl'!D18*100</f>
        <v>6.5981354103445948</v>
      </c>
      <c r="F18" s="226"/>
      <c r="G18" s="234">
        <v>31346</v>
      </c>
      <c r="H18" s="769">
        <v>1.7906484802680773</v>
      </c>
      <c r="I18" s="226"/>
      <c r="J18" s="234">
        <v>28681</v>
      </c>
      <c r="K18" s="769">
        <v>7.1124965281910884</v>
      </c>
      <c r="L18" s="226"/>
      <c r="M18" s="234">
        <v>96523</v>
      </c>
      <c r="N18" s="769">
        <f>M18/'20pobl'!X18*100</f>
        <v>44.104033300891466</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94676</v>
      </c>
      <c r="E19" s="763">
        <f>D19/'20pobl'!D19*100</f>
        <v>4.6108561320938497</v>
      </c>
      <c r="F19" s="226"/>
      <c r="G19" s="234">
        <v>21811</v>
      </c>
      <c r="H19" s="769">
        <v>1.3156426417568603</v>
      </c>
      <c r="I19" s="226"/>
      <c r="J19" s="234">
        <v>18514</v>
      </c>
      <c r="K19" s="769">
        <v>7.0315496830599429</v>
      </c>
      <c r="L19" s="226"/>
      <c r="M19" s="234">
        <v>54351</v>
      </c>
      <c r="N19" s="769">
        <f>M19/'20pobl'!X19*100</f>
        <v>41.110220258985841</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352939</v>
      </c>
      <c r="E20" s="763">
        <f>D20/'20pobl'!D20*100</f>
        <v>4.529149472493879</v>
      </c>
      <c r="F20" s="226"/>
      <c r="G20" s="234">
        <v>87642</v>
      </c>
      <c r="H20" s="769">
        <v>1.3931737949417056</v>
      </c>
      <c r="I20" s="226"/>
      <c r="J20" s="234">
        <v>80638</v>
      </c>
      <c r="K20" s="769">
        <v>7.6906276734034442</v>
      </c>
      <c r="L20" s="226"/>
      <c r="M20" s="234">
        <v>184659</v>
      </c>
      <c r="N20" s="769">
        <f>M20/'20pobl'!X20*100</f>
        <v>40.739114703754034</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205653</v>
      </c>
      <c r="E21" s="763">
        <f>D21/'20pobl'!D21*100</f>
        <v>4.0340198357502119</v>
      </c>
      <c r="F21" s="226"/>
      <c r="G21" s="234">
        <v>55094</v>
      </c>
      <c r="H21" s="769">
        <v>1.350427207968339</v>
      </c>
      <c r="I21" s="226"/>
      <c r="J21" s="234">
        <v>45196</v>
      </c>
      <c r="K21" s="769">
        <v>6.1933284275638467</v>
      </c>
      <c r="L21" s="226"/>
      <c r="M21" s="234">
        <v>105363</v>
      </c>
      <c r="N21" s="769">
        <f>M21/'20pobl'!X21*100</f>
        <v>36.525021839510799</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58876</v>
      </c>
      <c r="E22" s="763">
        <f>D22/'20pobl'!D22*100</f>
        <v>5.5818486579140973</v>
      </c>
      <c r="F22" s="226"/>
      <c r="G22" s="234">
        <v>13449</v>
      </c>
      <c r="H22" s="769">
        <v>1.6241713996567855</v>
      </c>
      <c r="I22" s="226"/>
      <c r="J22" s="234">
        <v>13043</v>
      </c>
      <c r="K22" s="769">
        <v>8.546006119734507</v>
      </c>
      <c r="L22" s="226"/>
      <c r="M22" s="234">
        <v>32384</v>
      </c>
      <c r="N22" s="769">
        <f>M22/'20pobl'!X22*100</f>
        <v>43.70192437451081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83919</v>
      </c>
      <c r="E23" s="763">
        <f>D23/'20pobl'!D23*100</f>
        <v>3.1191274070197559</v>
      </c>
      <c r="F23" s="226"/>
      <c r="G23" s="234">
        <v>23894</v>
      </c>
      <c r="H23" s="769">
        <v>1.2020118380106186</v>
      </c>
      <c r="I23" s="226"/>
      <c r="J23" s="234">
        <v>15057</v>
      </c>
      <c r="K23" s="769">
        <v>3.2392557262993491</v>
      </c>
      <c r="L23" s="226"/>
      <c r="M23" s="234">
        <v>44968</v>
      </c>
      <c r="N23" s="769">
        <f>M23/'20pobl'!X23*100</f>
        <v>18.909928890122412</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237216</v>
      </c>
      <c r="E24" s="763">
        <f>D24/'20pobl'!D24*100</f>
        <v>3.5141361852210022</v>
      </c>
      <c r="F24" s="226"/>
      <c r="G24" s="234">
        <v>56516</v>
      </c>
      <c r="H24" s="769">
        <v>1.0249496420674038</v>
      </c>
      <c r="I24" s="226"/>
      <c r="J24" s="234">
        <v>45580</v>
      </c>
      <c r="K24" s="769">
        <v>5.2630667351781391</v>
      </c>
      <c r="L24" s="226"/>
      <c r="M24" s="234">
        <v>135120</v>
      </c>
      <c r="N24" s="769">
        <f>M24/'20pobl'!X24*100</f>
        <v>36.491895191128734</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62760</v>
      </c>
      <c r="E25" s="763">
        <f>D25/'20pobl'!D25*100</f>
        <v>4.0969320011123598</v>
      </c>
      <c r="F25" s="226"/>
      <c r="G25" s="234">
        <v>21538</v>
      </c>
      <c r="H25" s="769">
        <v>1.6760580807275109</v>
      </c>
      <c r="I25" s="226"/>
      <c r="J25" s="234">
        <v>14570</v>
      </c>
      <c r="K25" s="769">
        <v>8.3164473871971225</v>
      </c>
      <c r="L25" s="226"/>
      <c r="M25" s="234">
        <v>26652</v>
      </c>
      <c r="N25" s="769">
        <f>M25/'20pobl'!X25*100</f>
        <v>37.200602981408068</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22108</v>
      </c>
      <c r="E26" s="765">
        <f>D26/'20pobl'!D26*100</f>
        <v>3.3289314985160745</v>
      </c>
      <c r="F26" s="226"/>
      <c r="G26" s="238">
        <v>5209</v>
      </c>
      <c r="H26" s="770">
        <v>0.9837564046149111</v>
      </c>
      <c r="I26" s="226"/>
      <c r="J26" s="238">
        <v>4146</v>
      </c>
      <c r="K26" s="770">
        <v>4.4514591251691042</v>
      </c>
      <c r="L26" s="226"/>
      <c r="M26" s="238">
        <v>12753</v>
      </c>
      <c r="N26" s="770">
        <f>M26/'20pobl'!X26*100</f>
        <v>30.746419788803703</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114252</v>
      </c>
      <c r="E27" s="765">
        <f>D27/'20pobl'!D27*100</f>
        <v>5.1740487841990719</v>
      </c>
      <c r="F27" s="226"/>
      <c r="G27" s="238">
        <v>30131</v>
      </c>
      <c r="H27" s="770">
        <v>1.7769513527794834</v>
      </c>
      <c r="I27" s="226"/>
      <c r="J27" s="238">
        <v>22942</v>
      </c>
      <c r="K27" s="770">
        <v>6.4952860904277907</v>
      </c>
      <c r="L27" s="226"/>
      <c r="M27" s="238">
        <v>61179</v>
      </c>
      <c r="N27" s="770">
        <f>M27/'20pobl'!X27*100</f>
        <v>38.403208898541806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14631</v>
      </c>
      <c r="E28" s="765">
        <f>D28/'20pobl'!D28*100</f>
        <v>4.5737311342578124</v>
      </c>
      <c r="F28" s="226"/>
      <c r="G28" s="238">
        <v>3426</v>
      </c>
      <c r="H28" s="770">
        <v>1.3647173170916305</v>
      </c>
      <c r="I28" s="226"/>
      <c r="J28" s="238">
        <v>2723</v>
      </c>
      <c r="K28" s="770">
        <v>5.8295868122457719</v>
      </c>
      <c r="L28" s="226"/>
      <c r="M28" s="238">
        <v>8482</v>
      </c>
      <c r="N28" s="770">
        <f>M28/'20pobl'!X28*100</f>
        <v>38.309019466148776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5237</v>
      </c>
      <c r="E29" s="766">
        <f>D29/'20pobl'!D29*100</f>
        <v>3.1119456642521408</v>
      </c>
      <c r="F29" s="226"/>
      <c r="G29" s="245">
        <v>2783</v>
      </c>
      <c r="H29" s="771">
        <v>1.8755770617531895</v>
      </c>
      <c r="I29" s="226"/>
      <c r="J29" s="245">
        <v>973</v>
      </c>
      <c r="K29" s="771">
        <v>6.4664052635076752</v>
      </c>
      <c r="L29" s="226"/>
      <c r="M29" s="245">
        <v>1481</v>
      </c>
      <c r="N29" s="771">
        <f>M29/'20pobl'!X29*100</f>
        <v>30.479522535501129</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2061372</v>
      </c>
      <c r="E31" s="767">
        <f>D31/'20pobl'!D31*100</f>
        <v>4.3419773853501455</v>
      </c>
      <c r="F31" s="211"/>
      <c r="G31" s="253">
        <f>SUM(G12:G29)</f>
        <v>534694</v>
      </c>
      <c r="H31" s="254">
        <f>G31/'20pobl'!J31*100</f>
        <v>1.4072224191706533</v>
      </c>
      <c r="I31" s="211"/>
      <c r="J31" s="253">
        <f>SUM(J12:J29)</f>
        <v>446477</v>
      </c>
      <c r="K31" s="254">
        <f>J31/'20pobl'!Q31*100</f>
        <v>6.749945990091204</v>
      </c>
      <c r="L31" s="211"/>
      <c r="M31" s="253">
        <f>SUM(M12:M29)</f>
        <v>1080201</v>
      </c>
      <c r="N31" s="254">
        <f>M31/'20pobl'!X31*100</f>
        <v>37.710155724436142</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9" t="str">
        <f>'20pobl'!B34:H34</f>
        <v>(1) Cifras definitivas INE de la Estadística del Padrón continuo referidas al 01/01/2022. Datos definitivos (publicado 24/1/2023)</v>
      </c>
      <c r="C34" s="1083"/>
      <c r="D34" s="1083"/>
      <c r="E34" s="1083"/>
      <c r="F34" s="1083"/>
      <c r="G34" s="1083"/>
      <c r="H34" s="1083"/>
      <c r="I34" s="1083"/>
      <c r="J34" s="1083"/>
      <c r="K34" s="1083"/>
      <c r="L34" s="1083"/>
      <c r="M34" s="1083"/>
      <c r="N34" s="1083"/>
    </row>
    <row r="35" spans="2:14" ht="29.25" customHeight="1" x14ac:dyDescent="0.2">
      <c r="B35" s="1076"/>
      <c r="C35" s="1076"/>
      <c r="D35" s="1076"/>
      <c r="E35" s="737"/>
      <c r="F35" s="262"/>
      <c r="G35" s="262"/>
      <c r="H35" s="262"/>
    </row>
    <row r="36" spans="2:14" ht="4.5" customHeight="1" x14ac:dyDescent="0.2">
      <c r="B36" s="1077"/>
      <c r="C36" s="1077"/>
      <c r="D36" s="1077"/>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16</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86"/>
      <c r="E8" s="1087"/>
      <c r="F8" s="211"/>
      <c r="G8" s="1057" t="s">
        <v>177</v>
      </c>
      <c r="H8" s="1056"/>
      <c r="I8" s="211"/>
      <c r="J8" s="1057" t="s">
        <v>183</v>
      </c>
      <c r="K8" s="1056"/>
      <c r="L8" s="211"/>
      <c r="M8" s="1057" t="s">
        <v>178</v>
      </c>
      <c r="N8" s="1056"/>
      <c r="O8" s="211"/>
      <c r="P8" s="1086"/>
      <c r="Q8" s="1088"/>
      <c r="R8" s="501"/>
      <c r="S8" s="1057" t="s">
        <v>180</v>
      </c>
      <c r="T8" s="1056"/>
      <c r="U8" s="211"/>
      <c r="V8" s="1057" t="s">
        <v>181</v>
      </c>
      <c r="W8" s="1056"/>
      <c r="X8" s="211"/>
      <c r="Y8" s="1057" t="s">
        <v>182</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9" t="s">
        <v>227</v>
      </c>
      <c r="C33" s="1069"/>
      <c r="D33" s="1069"/>
      <c r="E33" s="1069"/>
      <c r="F33" s="1069"/>
      <c r="G33" s="1069"/>
      <c r="H33" s="1069"/>
      <c r="I33" s="1069"/>
      <c r="J33" s="1069"/>
      <c r="K33" s="1069"/>
      <c r="L33" s="1069"/>
      <c r="M33" s="1069"/>
      <c r="O33" s="259"/>
    </row>
    <row r="34" spans="2:19" ht="29.25" customHeight="1" x14ac:dyDescent="0.2">
      <c r="B34" s="1076"/>
      <c r="C34" s="1076"/>
      <c r="D34" s="1076"/>
      <c r="E34" s="1076"/>
      <c r="F34" s="1076"/>
      <c r="G34" s="1076"/>
      <c r="H34" s="1076"/>
      <c r="I34" s="1076"/>
      <c r="J34" s="1076"/>
      <c r="K34" s="1076"/>
      <c r="L34" s="1076"/>
      <c r="M34" s="1076"/>
      <c r="N34" s="1076"/>
      <c r="O34" s="1076"/>
      <c r="P34" s="1076"/>
      <c r="Q34" s="262"/>
      <c r="R34" s="262"/>
      <c r="S34" s="262"/>
    </row>
    <row r="35" spans="2:19" ht="4.5" customHeight="1" x14ac:dyDescent="0.2">
      <c r="B35" s="1077"/>
      <c r="C35" s="1077"/>
      <c r="D35" s="1077"/>
      <c r="E35" s="1077"/>
      <c r="F35" s="1077"/>
      <c r="G35" s="1077"/>
      <c r="H35" s="1077"/>
      <c r="I35" s="1077"/>
      <c r="J35" s="1077"/>
      <c r="K35" s="1077"/>
      <c r="L35" s="1077"/>
      <c r="M35" s="1077"/>
      <c r="N35" s="1077"/>
      <c r="O35" s="1077"/>
      <c r="P35" s="1077"/>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4" zoomScaleNormal="100" workbookViewId="0">
      <selection activeCell="AB19" sqref="AB19"/>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5"/>
      <c r="C2" s="1045"/>
      <c r="D2" s="1045"/>
      <c r="E2" s="1045"/>
      <c r="F2" s="1045"/>
      <c r="G2" s="1045"/>
      <c r="H2" s="1045"/>
      <c r="I2" s="1045"/>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6" t="s">
        <v>407</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89" t="s">
        <v>15</v>
      </c>
      <c r="C7" s="582"/>
      <c r="D7" s="1090" t="s">
        <v>191</v>
      </c>
      <c r="E7" s="1090"/>
      <c r="F7" s="582"/>
      <c r="G7" s="1090"/>
      <c r="H7" s="1090"/>
      <c r="I7" s="582"/>
      <c r="J7" s="1090"/>
      <c r="K7" s="1090"/>
      <c r="L7" s="582"/>
      <c r="M7" s="1090"/>
      <c r="N7" s="1090"/>
      <c r="O7" s="582"/>
      <c r="P7" s="1090" t="s">
        <v>16</v>
      </c>
      <c r="Q7" s="1090"/>
      <c r="R7" s="582"/>
      <c r="S7" s="1090"/>
      <c r="T7" s="1090"/>
      <c r="U7" s="582"/>
      <c r="V7" s="1090"/>
      <c r="W7" s="1090"/>
      <c r="X7" s="582"/>
      <c r="Y7" s="1090"/>
      <c r="Z7" s="1090"/>
      <c r="AA7" s="672"/>
      <c r="AB7" s="672"/>
      <c r="AI7" s="597"/>
    </row>
    <row r="8" spans="1:50" s="596" customFormat="1" ht="33.75" customHeight="1" x14ac:dyDescent="0.2">
      <c r="A8" s="702"/>
      <c r="B8" s="1089"/>
      <c r="C8" s="582"/>
      <c r="D8" s="1090"/>
      <c r="E8" s="1090"/>
      <c r="F8" s="582"/>
      <c r="G8" s="1090" t="s">
        <v>177</v>
      </c>
      <c r="H8" s="1090"/>
      <c r="I8" s="582"/>
      <c r="J8" s="1090" t="s">
        <v>183</v>
      </c>
      <c r="K8" s="1090"/>
      <c r="L8" s="582"/>
      <c r="M8" s="1090" t="s">
        <v>178</v>
      </c>
      <c r="N8" s="1090"/>
      <c r="O8" s="582"/>
      <c r="P8" s="1090"/>
      <c r="Q8" s="1090"/>
      <c r="R8" s="582"/>
      <c r="S8" s="1090" t="s">
        <v>180</v>
      </c>
      <c r="T8" s="1090"/>
      <c r="U8" s="582"/>
      <c r="V8" s="1090" t="s">
        <v>181</v>
      </c>
      <c r="W8" s="1090"/>
      <c r="X8" s="582"/>
      <c r="Y8" s="1090" t="s">
        <v>182</v>
      </c>
      <c r="Z8" s="1090"/>
      <c r="AA8" s="672"/>
      <c r="AB8" s="672"/>
      <c r="AI8" s="597"/>
    </row>
    <row r="9" spans="1:50" s="600" customFormat="1" ht="36.75" customHeight="1" x14ac:dyDescent="0.2">
      <c r="A9" s="703"/>
      <c r="B9" s="1089"/>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420976</v>
      </c>
      <c r="Q11" s="608">
        <f>P11*100/D11</f>
        <v>4.9525498674323281</v>
      </c>
      <c r="R11" s="602"/>
      <c r="S11" s="605">
        <f>'23solcasaad'!J12</f>
        <v>120288</v>
      </c>
      <c r="T11" s="609">
        <f>S11*100/G11</f>
        <v>1.7250045495618296</v>
      </c>
      <c r="U11" s="602"/>
      <c r="V11" s="605">
        <f>'23solcasaad'!Q12</f>
        <v>103367</v>
      </c>
      <c r="W11" s="609">
        <f>V11*100/J11</f>
        <v>9.338878217927336</v>
      </c>
      <c r="X11" s="602"/>
      <c r="Y11" s="605">
        <f>'23solcasaad'!X12</f>
        <v>197321</v>
      </c>
      <c r="Z11" s="609">
        <f>Y11*100/M11</f>
        <v>46.9653117279396</v>
      </c>
      <c r="AA11" s="588"/>
      <c r="AB11" s="589">
        <f>_xlfn.RANK.EQ(Q11,Q$11:Q$30,0)</f>
        <v>4</v>
      </c>
      <c r="AC11" s="589">
        <v>1</v>
      </c>
      <c r="AD11" s="589">
        <f>MATCH(AC11,AB$11:AB$30,0)</f>
        <v>7</v>
      </c>
      <c r="AE11" s="590" t="str">
        <f t="shared" ref="AE11:AE29" si="2">INDEX(B$11:B$30,AD11,1)</f>
        <v>Castilla y León</v>
      </c>
      <c r="AF11" s="591">
        <f t="shared" ref="AF11:AF29" si="3">INDEX(Q$11:Q$30,AD11,1)</f>
        <v>6.5981354103445948</v>
      </c>
      <c r="AH11" s="589">
        <f>_xlfn.RANK.EQ(T11,T$11:T$30,0)</f>
        <v>4</v>
      </c>
      <c r="AI11" s="589">
        <v>1</v>
      </c>
      <c r="AJ11" s="589">
        <f>MATCH(AI11,AH$11:AH$30,0)</f>
        <v>18</v>
      </c>
      <c r="AK11" s="590" t="str">
        <f>INDEX(B$11:B$30,AJ11,1)</f>
        <v>Ceuta y Melilla</v>
      </c>
      <c r="AL11" s="591">
        <f>INDEX(T$11:T$30,AJ11,1)</f>
        <v>1.8755770617531895</v>
      </c>
      <c r="AN11" s="589">
        <f>_xlfn.RANK.EQ(W11,W$11:W$30,0)</f>
        <v>1</v>
      </c>
      <c r="AO11" s="589">
        <v>1</v>
      </c>
      <c r="AP11" s="589">
        <f>MATCH(AO11,AN$11:AN$30,0)</f>
        <v>1</v>
      </c>
      <c r="AQ11" s="590" t="str">
        <f>INDEX(B$11:B$30,AP11,1)</f>
        <v>Andalucía</v>
      </c>
      <c r="AR11" s="591">
        <f>INDEX(W$11:W$30,AP11,1)</f>
        <v>9.338878217927336</v>
      </c>
      <c r="AT11" s="589">
        <f>_xlfn.RANK.EQ(Z11,Z$11:Z$30,0)</f>
        <v>1</v>
      </c>
      <c r="AU11" s="589">
        <v>1</v>
      </c>
      <c r="AV11" s="589">
        <f>MATCH(AU11,AT$11:AT$30,0)</f>
        <v>1</v>
      </c>
      <c r="AW11" s="590" t="str">
        <f>INDEX(B$11:B$30,AV11,1)</f>
        <v>Andalucía</v>
      </c>
      <c r="AX11" s="591">
        <f>INDEX(Z$11:Z$30,AV11,1)</f>
        <v>46.9653117279396</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54128</v>
      </c>
      <c r="Q12" s="608">
        <f t="shared" ref="Q12:Q28" si="8">P12*100/D12</f>
        <v>4.0810817942947191</v>
      </c>
      <c r="R12" s="602"/>
      <c r="S12" s="605">
        <f>'23solcasaad'!J13</f>
        <v>10422</v>
      </c>
      <c r="T12" s="609">
        <f t="shared" ref="T12:T28" si="9">S12*100/G12</f>
        <v>1.008534122458222</v>
      </c>
      <c r="U12" s="602"/>
      <c r="V12" s="605">
        <f>'23solcasaad'!Q13</f>
        <v>10526</v>
      </c>
      <c r="W12" s="609">
        <f t="shared" ref="W12:W28" si="10">V12*100/J12</f>
        <v>5.371476977561862</v>
      </c>
      <c r="X12" s="602"/>
      <c r="Y12" s="605">
        <f>'23solcasaad'!X13</f>
        <v>33180</v>
      </c>
      <c r="Z12" s="609">
        <f t="shared" ref="Z12:Z28" si="11">Y12*100/M12</f>
        <v>34.215709527394225</v>
      </c>
      <c r="AA12" s="588"/>
      <c r="AB12" s="589">
        <f t="shared" ref="AB12:AB28" si="12">_xlfn.RANK.EQ(Q12,Q$11:Q$30,0)</f>
        <v>11</v>
      </c>
      <c r="AC12" s="589">
        <v>2</v>
      </c>
      <c r="AD12" s="589">
        <f t="shared" ref="AD12:AD28" si="13">MATCH(AC12,AB$11:AB$30,0)</f>
        <v>11</v>
      </c>
      <c r="AE12" s="590" t="str">
        <f t="shared" si="2"/>
        <v>Extremadura</v>
      </c>
      <c r="AF12" s="591">
        <f t="shared" si="3"/>
        <v>5.5818486579140973</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1.7906484802680773</v>
      </c>
      <c r="AN12" s="589">
        <f t="shared" ref="AN12:AN30" si="18">_xlfn.RANK.EQ(W12,W$11:W$30,0)</f>
        <v>15</v>
      </c>
      <c r="AO12" s="589">
        <v>2</v>
      </c>
      <c r="AP12" s="589">
        <f t="shared" ref="AP12:AP28" si="19">MATCH(AO12,AN$11:AN$30,0)</f>
        <v>11</v>
      </c>
      <c r="AQ12" s="590" t="str">
        <f t="shared" ref="AQ12:AQ29" si="20">INDEX(B$11:B$30,AP12,1)</f>
        <v>Extremadura</v>
      </c>
      <c r="AR12" s="591">
        <f t="shared" ref="AR12:AR28" si="21">INDEX(W$11:W$30,AP12,1)</f>
        <v>8.5460061197345052</v>
      </c>
      <c r="AT12" s="589">
        <f t="shared" ref="AT12:AT30" si="22">_xlfn.RANK.EQ(Z12,Z$11:Z$30,0)</f>
        <v>13</v>
      </c>
      <c r="AU12" s="589">
        <v>2</v>
      </c>
      <c r="AV12" s="589">
        <f t="shared" ref="AV12:AV28" si="23">MATCH(AU12,AT$11:AT$30,0)</f>
        <v>7</v>
      </c>
      <c r="AW12" s="590" t="str">
        <f t="shared" ref="AW12:AW29" si="24">INDEX(B$11:B$30,AV12,1)</f>
        <v>Castilla y León</v>
      </c>
      <c r="AX12" s="591">
        <f t="shared" ref="AX12:AX29" si="25">INDEX(Z$11:Z$30,AV12,1)</f>
        <v>44.104033300891466</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46871</v>
      </c>
      <c r="Q13" s="608">
        <f t="shared" si="8"/>
        <v>4.6652386914916697</v>
      </c>
      <c r="R13" s="602"/>
      <c r="S13" s="605">
        <f>'23solcasaad'!J14</f>
        <v>10265</v>
      </c>
      <c r="T13" s="609">
        <f t="shared" si="9"/>
        <v>1.4026481559925119</v>
      </c>
      <c r="U13" s="602"/>
      <c r="V13" s="605">
        <f>'23solcasaad'!Q14</f>
        <v>10476</v>
      </c>
      <c r="W13" s="609">
        <f t="shared" si="10"/>
        <v>5.5830313366020041</v>
      </c>
      <c r="X13" s="602"/>
      <c r="Y13" s="605">
        <f>'23solcasaad'!X14</f>
        <v>26130</v>
      </c>
      <c r="Z13" s="609">
        <f t="shared" si="11"/>
        <v>30.663255726624108</v>
      </c>
      <c r="AA13" s="588"/>
      <c r="AB13" s="589">
        <f t="shared" si="12"/>
        <v>5</v>
      </c>
      <c r="AC13" s="589">
        <v>3</v>
      </c>
      <c r="AD13" s="589">
        <f t="shared" si="13"/>
        <v>16</v>
      </c>
      <c r="AE13" s="590" t="str">
        <f t="shared" si="2"/>
        <v>País Vasco</v>
      </c>
      <c r="AF13" s="592">
        <f t="shared" si="3"/>
        <v>5.174048784199071</v>
      </c>
      <c r="AH13" s="589">
        <f t="shared" si="14"/>
        <v>9</v>
      </c>
      <c r="AI13" s="589">
        <v>3</v>
      </c>
      <c r="AJ13" s="589">
        <f t="shared" si="15"/>
        <v>16</v>
      </c>
      <c r="AK13" s="590" t="str">
        <f t="shared" si="16"/>
        <v>País Vasco</v>
      </c>
      <c r="AL13" s="591">
        <f t="shared" si="17"/>
        <v>1.7769513527794831</v>
      </c>
      <c r="AN13" s="589">
        <f t="shared" si="18"/>
        <v>13</v>
      </c>
      <c r="AO13" s="589">
        <v>3</v>
      </c>
      <c r="AP13" s="589">
        <f t="shared" si="19"/>
        <v>14</v>
      </c>
      <c r="AQ13" s="590" t="str">
        <f t="shared" si="20"/>
        <v>Murcia, Región de</v>
      </c>
      <c r="AR13" s="591">
        <f t="shared" si="21"/>
        <v>8.3164473871971225</v>
      </c>
      <c r="AT13" s="589">
        <f t="shared" si="22"/>
        <v>15</v>
      </c>
      <c r="AU13" s="589">
        <v>3</v>
      </c>
      <c r="AV13" s="589">
        <f t="shared" si="23"/>
        <v>11</v>
      </c>
      <c r="AW13" s="590" t="str">
        <f t="shared" si="24"/>
        <v>Extremadura</v>
      </c>
      <c r="AX13" s="591">
        <f t="shared" si="25"/>
        <v>43.70192437451081</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43584</v>
      </c>
      <c r="Q14" s="608">
        <f t="shared" si="8"/>
        <v>3.7040467969054758</v>
      </c>
      <c r="R14" s="602"/>
      <c r="S14" s="605">
        <f>'23solcasaad'!J15</f>
        <v>12301</v>
      </c>
      <c r="T14" s="609">
        <f t="shared" si="9"/>
        <v>1.2496266662874069</v>
      </c>
      <c r="U14" s="602"/>
      <c r="V14" s="605">
        <f>'23solcasaad'!Q15</f>
        <v>10303</v>
      </c>
      <c r="W14" s="609">
        <f t="shared" si="10"/>
        <v>7.3062113078564996</v>
      </c>
      <c r="X14" s="602"/>
      <c r="Y14" s="605">
        <f>'23solcasaad'!X15</f>
        <v>20980</v>
      </c>
      <c r="Z14" s="609">
        <f t="shared" si="11"/>
        <v>40.92221268627604</v>
      </c>
      <c r="AA14" s="588"/>
      <c r="AB14" s="589">
        <f t="shared" si="12"/>
        <v>14</v>
      </c>
      <c r="AC14" s="589">
        <v>4</v>
      </c>
      <c r="AD14" s="589">
        <f t="shared" si="13"/>
        <v>1</v>
      </c>
      <c r="AE14" s="590" t="str">
        <f t="shared" si="2"/>
        <v>Andalucía</v>
      </c>
      <c r="AF14" s="591">
        <f t="shared" si="3"/>
        <v>4.9525498674323281</v>
      </c>
      <c r="AH14" s="589">
        <f t="shared" si="14"/>
        <v>14</v>
      </c>
      <c r="AI14" s="589">
        <v>4</v>
      </c>
      <c r="AJ14" s="589">
        <f t="shared" si="15"/>
        <v>1</v>
      </c>
      <c r="AK14" s="590" t="str">
        <f t="shared" si="16"/>
        <v>Andalucía</v>
      </c>
      <c r="AL14" s="591">
        <f t="shared" si="17"/>
        <v>1.7250045495618296</v>
      </c>
      <c r="AN14" s="589">
        <f t="shared" si="18"/>
        <v>5</v>
      </c>
      <c r="AO14" s="589">
        <v>4</v>
      </c>
      <c r="AP14" s="589">
        <f t="shared" si="19"/>
        <v>9</v>
      </c>
      <c r="AQ14" s="590" t="str">
        <f t="shared" si="20"/>
        <v>Cataluña</v>
      </c>
      <c r="AR14" s="591">
        <f t="shared" si="21"/>
        <v>7.6906276734034442</v>
      </c>
      <c r="AT14" s="589">
        <f t="shared" si="22"/>
        <v>5</v>
      </c>
      <c r="AU14" s="589">
        <v>4</v>
      </c>
      <c r="AV14" s="589">
        <f t="shared" si="23"/>
        <v>8</v>
      </c>
      <c r="AW14" s="590" t="str">
        <f t="shared" si="24"/>
        <v>Castilla - La Mancha</v>
      </c>
      <c r="AX14" s="591">
        <f t="shared" si="25"/>
        <v>41.110220258985841</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63120</v>
      </c>
      <c r="Q15" s="608">
        <f t="shared" si="8"/>
        <v>2.898469532777916</v>
      </c>
      <c r="R15" s="602"/>
      <c r="S15" s="605">
        <f>'23solcasaad'!J16</f>
        <v>22010</v>
      </c>
      <c r="T15" s="609">
        <f t="shared" si="9"/>
        <v>1.2195027354316241</v>
      </c>
      <c r="U15" s="602"/>
      <c r="V15" s="605">
        <f>'23solcasaad'!Q16</f>
        <v>14572</v>
      </c>
      <c r="W15" s="609">
        <f t="shared" si="10"/>
        <v>5.2527233272534586</v>
      </c>
      <c r="X15" s="602"/>
      <c r="Y15" s="605">
        <f>'23solcasaad'!X16</f>
        <v>26538</v>
      </c>
      <c r="Z15" s="609">
        <f t="shared" si="11"/>
        <v>27.803329526762983</v>
      </c>
      <c r="AA15" s="588"/>
      <c r="AB15" s="589">
        <f t="shared" si="12"/>
        <v>19</v>
      </c>
      <c r="AC15" s="589">
        <v>5</v>
      </c>
      <c r="AD15" s="589">
        <f t="shared" si="13"/>
        <v>3</v>
      </c>
      <c r="AE15" s="590" t="str">
        <f t="shared" si="2"/>
        <v>Asturias, Principado de</v>
      </c>
      <c r="AF15" s="591">
        <f t="shared" si="3"/>
        <v>4.6652386914916697</v>
      </c>
      <c r="AH15" s="589">
        <f t="shared" si="14"/>
        <v>15</v>
      </c>
      <c r="AI15" s="589">
        <v>5</v>
      </c>
      <c r="AJ15" s="589">
        <f t="shared" si="15"/>
        <v>14</v>
      </c>
      <c r="AK15" s="590" t="str">
        <f t="shared" si="16"/>
        <v>Murcia, Región de</v>
      </c>
      <c r="AL15" s="591">
        <f t="shared" si="17"/>
        <v>1.6760580807275109</v>
      </c>
      <c r="AN15" s="589">
        <f t="shared" si="18"/>
        <v>17</v>
      </c>
      <c r="AO15" s="589">
        <v>5</v>
      </c>
      <c r="AP15" s="589">
        <f t="shared" si="19"/>
        <v>4</v>
      </c>
      <c r="AQ15" s="590" t="str">
        <f t="shared" si="20"/>
        <v>Balears, Illes</v>
      </c>
      <c r="AR15" s="591">
        <f t="shared" si="21"/>
        <v>7.3062113078564996</v>
      </c>
      <c r="AT15" s="589">
        <f t="shared" si="22"/>
        <v>18</v>
      </c>
      <c r="AU15" s="589">
        <v>5</v>
      </c>
      <c r="AV15" s="589">
        <f t="shared" si="23"/>
        <v>4</v>
      </c>
      <c r="AW15" s="590" t="str">
        <f t="shared" si="24"/>
        <v>Balears, Illes</v>
      </c>
      <c r="AX15" s="591">
        <f t="shared" si="25"/>
        <v>40.92221268627604</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23876</v>
      </c>
      <c r="Q16" s="608">
        <f t="shared" si="8"/>
        <v>4.0785648152893224</v>
      </c>
      <c r="R16" s="602"/>
      <c r="S16" s="611">
        <f>'23solcasaad'!J17</f>
        <v>6569</v>
      </c>
      <c r="T16" s="609">
        <f t="shared" si="9"/>
        <v>1.4586853845009404</v>
      </c>
      <c r="U16" s="602"/>
      <c r="V16" s="611">
        <f>'23solcasaad'!Q17</f>
        <v>5170</v>
      </c>
      <c r="W16" s="609">
        <f t="shared" si="10"/>
        <v>5.4978359581866716</v>
      </c>
      <c r="X16" s="602"/>
      <c r="Y16" s="611">
        <f>'23solcasaad'!X17</f>
        <v>12137</v>
      </c>
      <c r="Z16" s="609">
        <f t="shared" si="11"/>
        <v>29.58223652140002</v>
      </c>
      <c r="AA16" s="588"/>
      <c r="AB16" s="589">
        <f t="shared" si="12"/>
        <v>12</v>
      </c>
      <c r="AC16" s="589">
        <v>6</v>
      </c>
      <c r="AD16" s="589">
        <f t="shared" si="13"/>
        <v>8</v>
      </c>
      <c r="AE16" s="590" t="str">
        <f t="shared" si="2"/>
        <v>Castilla - La Mancha</v>
      </c>
      <c r="AF16" s="591">
        <f t="shared" si="3"/>
        <v>4.6108561320938497</v>
      </c>
      <c r="AH16" s="589">
        <f t="shared" si="14"/>
        <v>7</v>
      </c>
      <c r="AI16" s="589">
        <v>6</v>
      </c>
      <c r="AJ16" s="589">
        <f t="shared" si="15"/>
        <v>11</v>
      </c>
      <c r="AK16" s="590" t="str">
        <f t="shared" si="16"/>
        <v>Extremadura</v>
      </c>
      <c r="AL16" s="591">
        <f t="shared" si="17"/>
        <v>1.6241713996567853</v>
      </c>
      <c r="AN16" s="589">
        <f t="shared" si="18"/>
        <v>14</v>
      </c>
      <c r="AO16" s="589">
        <v>6</v>
      </c>
      <c r="AP16" s="589">
        <f t="shared" si="19"/>
        <v>7</v>
      </c>
      <c r="AQ16" s="590" t="str">
        <f t="shared" si="20"/>
        <v>Castilla y León</v>
      </c>
      <c r="AR16" s="591">
        <f t="shared" si="21"/>
        <v>7.1124965281910884</v>
      </c>
      <c r="AT16" s="589">
        <f t="shared" si="22"/>
        <v>17</v>
      </c>
      <c r="AU16" s="589">
        <v>6</v>
      </c>
      <c r="AV16" s="589">
        <f t="shared" si="23"/>
        <v>9</v>
      </c>
      <c r="AW16" s="590" t="str">
        <f t="shared" si="24"/>
        <v>Cataluña</v>
      </c>
      <c r="AX16" s="591">
        <f t="shared" si="25"/>
        <v>40.739114703754041</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156550</v>
      </c>
      <c r="Q17" s="608">
        <f>P17*100/D17</f>
        <v>6.5981354103445948</v>
      </c>
      <c r="R17" s="602"/>
      <c r="S17" s="605">
        <f>'23solcasaad'!J18</f>
        <v>31346</v>
      </c>
      <c r="T17" s="609">
        <f>S17*100/G17</f>
        <v>1.7906484802680773</v>
      </c>
      <c r="U17" s="602"/>
      <c r="V17" s="605">
        <f>'23solcasaad'!Q18</f>
        <v>28681</v>
      </c>
      <c r="W17" s="609">
        <f>V17*100/J17</f>
        <v>7.1124965281910884</v>
      </c>
      <c r="X17" s="602"/>
      <c r="Y17" s="605">
        <f>'23solcasaad'!X18</f>
        <v>96523</v>
      </c>
      <c r="Z17" s="609">
        <f>Y17*100/M17</f>
        <v>44.104033300891466</v>
      </c>
      <c r="AA17" s="588"/>
      <c r="AB17" s="589">
        <f t="shared" si="12"/>
        <v>1</v>
      </c>
      <c r="AC17" s="589">
        <v>7</v>
      </c>
      <c r="AD17" s="589">
        <f t="shared" si="13"/>
        <v>17</v>
      </c>
      <c r="AE17" s="590" t="str">
        <f t="shared" si="2"/>
        <v>Rioja, La</v>
      </c>
      <c r="AF17" s="591">
        <f t="shared" si="3"/>
        <v>4.5737311342578124</v>
      </c>
      <c r="AH17" s="589">
        <f t="shared" si="14"/>
        <v>2</v>
      </c>
      <c r="AI17" s="589">
        <v>7</v>
      </c>
      <c r="AJ17" s="589">
        <f t="shared" si="15"/>
        <v>6</v>
      </c>
      <c r="AK17" s="590" t="str">
        <f t="shared" si="16"/>
        <v>Cantabria</v>
      </c>
      <c r="AL17" s="591">
        <f t="shared" si="17"/>
        <v>1.4586853845009404</v>
      </c>
      <c r="AN17" s="589">
        <f t="shared" si="18"/>
        <v>6</v>
      </c>
      <c r="AO17" s="589">
        <v>7</v>
      </c>
      <c r="AP17" s="589">
        <f t="shared" si="19"/>
        <v>8</v>
      </c>
      <c r="AQ17" s="590" t="str">
        <f t="shared" si="20"/>
        <v>Castilla - La Mancha</v>
      </c>
      <c r="AR17" s="591">
        <f t="shared" si="21"/>
        <v>7.0315496830599429</v>
      </c>
      <c r="AT17" s="589">
        <f t="shared" si="22"/>
        <v>2</v>
      </c>
      <c r="AU17" s="589">
        <v>7</v>
      </c>
      <c r="AV17" s="589">
        <f t="shared" si="23"/>
        <v>16</v>
      </c>
      <c r="AW17" s="590" t="str">
        <f t="shared" si="24"/>
        <v>País Vasco</v>
      </c>
      <c r="AX17" s="591">
        <f t="shared" si="25"/>
        <v>38.403208898541813</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94676</v>
      </c>
      <c r="Q18" s="608">
        <f t="shared" si="8"/>
        <v>4.6108561320938497</v>
      </c>
      <c r="R18" s="602"/>
      <c r="S18" s="605">
        <f>'23solcasaad'!J19</f>
        <v>21811</v>
      </c>
      <c r="T18" s="609">
        <f t="shared" si="9"/>
        <v>1.3156426417568603</v>
      </c>
      <c r="U18" s="602"/>
      <c r="V18" s="605">
        <f>'23solcasaad'!Q19</f>
        <v>18514</v>
      </c>
      <c r="W18" s="609">
        <f t="shared" si="10"/>
        <v>7.0315496830599429</v>
      </c>
      <c r="X18" s="602"/>
      <c r="Y18" s="605">
        <f>'23solcasaad'!X19</f>
        <v>54351</v>
      </c>
      <c r="Z18" s="609">
        <f t="shared" si="11"/>
        <v>41.110220258985841</v>
      </c>
      <c r="AA18" s="588"/>
      <c r="AB18" s="589">
        <f t="shared" si="12"/>
        <v>6</v>
      </c>
      <c r="AC18" s="589">
        <v>8</v>
      </c>
      <c r="AD18" s="589">
        <f t="shared" si="13"/>
        <v>9</v>
      </c>
      <c r="AE18" s="590" t="str">
        <f t="shared" si="2"/>
        <v>Cataluña</v>
      </c>
      <c r="AF18" s="591">
        <f t="shared" si="3"/>
        <v>4.529149472493879</v>
      </c>
      <c r="AH18" s="589">
        <f t="shared" si="14"/>
        <v>13</v>
      </c>
      <c r="AI18" s="589">
        <v>8</v>
      </c>
      <c r="AJ18" s="589">
        <f t="shared" si="15"/>
        <v>20</v>
      </c>
      <c r="AK18" s="590" t="str">
        <f t="shared" si="16"/>
        <v>TOTAL</v>
      </c>
      <c r="AL18" s="591">
        <f t="shared" si="17"/>
        <v>1.4072224191706533</v>
      </c>
      <c r="AN18" s="589">
        <f t="shared" si="18"/>
        <v>7</v>
      </c>
      <c r="AO18" s="589">
        <v>8</v>
      </c>
      <c r="AP18" s="589">
        <f t="shared" si="19"/>
        <v>20</v>
      </c>
      <c r="AQ18" s="590" t="str">
        <f t="shared" si="20"/>
        <v>TOTAL</v>
      </c>
      <c r="AR18" s="591">
        <f t="shared" si="21"/>
        <v>6.749945990091204</v>
      </c>
      <c r="AT18" s="589">
        <f t="shared" si="22"/>
        <v>4</v>
      </c>
      <c r="AU18" s="589">
        <v>8</v>
      </c>
      <c r="AV18" s="589">
        <f t="shared" si="23"/>
        <v>17</v>
      </c>
      <c r="AW18" s="590" t="str">
        <f t="shared" si="24"/>
        <v>Rioja, La</v>
      </c>
      <c r="AX18" s="591">
        <f t="shared" si="25"/>
        <v>38.309019466148776</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352939</v>
      </c>
      <c r="Q19" s="608">
        <f t="shared" si="8"/>
        <v>4.529149472493879</v>
      </c>
      <c r="R19" s="602"/>
      <c r="S19" s="605">
        <f>'23solcasaad'!J20</f>
        <v>87642</v>
      </c>
      <c r="T19" s="609">
        <f t="shared" si="9"/>
        <v>1.3931737949417056</v>
      </c>
      <c r="U19" s="602"/>
      <c r="V19" s="605">
        <f>'23solcasaad'!Q20</f>
        <v>80638</v>
      </c>
      <c r="W19" s="609">
        <f t="shared" si="10"/>
        <v>7.6906276734034442</v>
      </c>
      <c r="X19" s="602"/>
      <c r="Y19" s="605">
        <f>'23solcasaad'!X20</f>
        <v>184659</v>
      </c>
      <c r="Z19" s="609">
        <f t="shared" si="11"/>
        <v>40.739114703754041</v>
      </c>
      <c r="AA19" s="588"/>
      <c r="AB19" s="589">
        <f t="shared" si="12"/>
        <v>8</v>
      </c>
      <c r="AC19" s="589">
        <v>9</v>
      </c>
      <c r="AD19" s="589">
        <f t="shared" si="13"/>
        <v>20</v>
      </c>
      <c r="AE19" s="590" t="str">
        <f t="shared" si="2"/>
        <v>TOTAL</v>
      </c>
      <c r="AF19" s="591">
        <f t="shared" si="3"/>
        <v>4.3419773853501455</v>
      </c>
      <c r="AH19" s="589">
        <f t="shared" si="14"/>
        <v>10</v>
      </c>
      <c r="AI19" s="589">
        <v>9</v>
      </c>
      <c r="AJ19" s="589">
        <f t="shared" si="15"/>
        <v>3</v>
      </c>
      <c r="AK19" s="590" t="str">
        <f t="shared" si="16"/>
        <v>Asturias, Principado de</v>
      </c>
      <c r="AL19" s="591">
        <f t="shared" si="17"/>
        <v>1.4026481559925119</v>
      </c>
      <c r="AN19" s="589">
        <f t="shared" si="18"/>
        <v>4</v>
      </c>
      <c r="AO19" s="589">
        <v>9</v>
      </c>
      <c r="AP19" s="589">
        <f t="shared" si="19"/>
        <v>16</v>
      </c>
      <c r="AQ19" s="590" t="str">
        <f t="shared" si="20"/>
        <v>País Vasco</v>
      </c>
      <c r="AR19" s="591">
        <f t="shared" si="21"/>
        <v>6.4952860904277907</v>
      </c>
      <c r="AT19" s="589">
        <f t="shared" si="22"/>
        <v>6</v>
      </c>
      <c r="AU19" s="589">
        <v>9</v>
      </c>
      <c r="AV19" s="589">
        <f t="shared" si="23"/>
        <v>20</v>
      </c>
      <c r="AW19" s="590" t="str">
        <f t="shared" si="24"/>
        <v>TOTAL</v>
      </c>
      <c r="AX19" s="591">
        <f t="shared" si="25"/>
        <v>37.710155724436135</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205653</v>
      </c>
      <c r="Q20" s="608">
        <f t="shared" si="8"/>
        <v>4.0340198357502119</v>
      </c>
      <c r="R20" s="602"/>
      <c r="S20" s="605">
        <f>'23solcasaad'!J21</f>
        <v>55094</v>
      </c>
      <c r="T20" s="609">
        <f t="shared" si="9"/>
        <v>1.3504272079683393</v>
      </c>
      <c r="U20" s="602"/>
      <c r="V20" s="605">
        <f>'23solcasaad'!Q21</f>
        <v>45196</v>
      </c>
      <c r="W20" s="609">
        <f t="shared" si="10"/>
        <v>6.1933284275638467</v>
      </c>
      <c r="X20" s="602"/>
      <c r="Y20" s="605">
        <f>'23solcasaad'!X21</f>
        <v>105363</v>
      </c>
      <c r="Z20" s="609">
        <f t="shared" si="11"/>
        <v>36.525021839510792</v>
      </c>
      <c r="AA20" s="588"/>
      <c r="AB20" s="589">
        <f t="shared" si="12"/>
        <v>13</v>
      </c>
      <c r="AC20" s="589">
        <v>10</v>
      </c>
      <c r="AD20" s="589">
        <f t="shared" si="13"/>
        <v>14</v>
      </c>
      <c r="AE20" s="590" t="str">
        <f t="shared" si="2"/>
        <v>Murcia, Región de</v>
      </c>
      <c r="AF20" s="592">
        <f t="shared" si="3"/>
        <v>4.0969320011123598</v>
      </c>
      <c r="AH20" s="589">
        <f t="shared" si="14"/>
        <v>12</v>
      </c>
      <c r="AI20" s="589">
        <v>10</v>
      </c>
      <c r="AJ20" s="589">
        <f t="shared" si="15"/>
        <v>9</v>
      </c>
      <c r="AK20" s="590" t="str">
        <f t="shared" si="16"/>
        <v>Cataluña</v>
      </c>
      <c r="AL20" s="591">
        <f t="shared" si="17"/>
        <v>1.3931737949417056</v>
      </c>
      <c r="AN20" s="589">
        <f t="shared" si="18"/>
        <v>11</v>
      </c>
      <c r="AO20" s="589">
        <v>10</v>
      </c>
      <c r="AP20" s="589">
        <f t="shared" si="19"/>
        <v>18</v>
      </c>
      <c r="AQ20" s="590" t="str">
        <f t="shared" si="20"/>
        <v>Ceuta y Melilla</v>
      </c>
      <c r="AR20" s="591">
        <f t="shared" si="21"/>
        <v>6.4664052635076761</v>
      </c>
      <c r="AT20" s="589">
        <f t="shared" si="22"/>
        <v>11</v>
      </c>
      <c r="AU20" s="589">
        <v>10</v>
      </c>
      <c r="AV20" s="589">
        <f t="shared" si="23"/>
        <v>14</v>
      </c>
      <c r="AW20" s="590" t="str">
        <f t="shared" si="24"/>
        <v>Murcia, Región de</v>
      </c>
      <c r="AX20" s="591">
        <f t="shared" si="25"/>
        <v>37.200602981408075</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58876</v>
      </c>
      <c r="Q21" s="685">
        <f t="shared" si="8"/>
        <v>5.5818486579140973</v>
      </c>
      <c r="R21" s="679"/>
      <c r="S21" s="682">
        <f>'23solcasaad'!J22</f>
        <v>13449</v>
      </c>
      <c r="T21" s="686">
        <f t="shared" si="9"/>
        <v>1.6241713996567853</v>
      </c>
      <c r="U21" s="679"/>
      <c r="V21" s="682">
        <f>'23solcasaad'!Q22</f>
        <v>13043</v>
      </c>
      <c r="W21" s="686">
        <f t="shared" si="10"/>
        <v>8.5460061197345052</v>
      </c>
      <c r="X21" s="679"/>
      <c r="Y21" s="682">
        <f>'23solcasaad'!X22</f>
        <v>32384</v>
      </c>
      <c r="Z21" s="609">
        <f t="shared" si="11"/>
        <v>43.70192437451081</v>
      </c>
      <c r="AA21" s="588"/>
      <c r="AB21" s="589">
        <f t="shared" si="12"/>
        <v>2</v>
      </c>
      <c r="AC21" s="589">
        <v>11</v>
      </c>
      <c r="AD21" s="589">
        <f t="shared" si="13"/>
        <v>2</v>
      </c>
      <c r="AE21" s="590" t="str">
        <f t="shared" si="2"/>
        <v>Aragón</v>
      </c>
      <c r="AF21" s="591">
        <f t="shared" si="3"/>
        <v>4.0810817942947191</v>
      </c>
      <c r="AG21" s="587"/>
      <c r="AH21" s="589">
        <f t="shared" si="14"/>
        <v>6</v>
      </c>
      <c r="AI21" s="589">
        <v>11</v>
      </c>
      <c r="AJ21" s="589">
        <f t="shared" si="15"/>
        <v>17</v>
      </c>
      <c r="AK21" s="590" t="str">
        <f t="shared" si="16"/>
        <v>Rioja, La</v>
      </c>
      <c r="AL21" s="591">
        <f t="shared" si="17"/>
        <v>1.3647173170916305</v>
      </c>
      <c r="AM21" s="587"/>
      <c r="AN21" s="589">
        <f t="shared" si="18"/>
        <v>2</v>
      </c>
      <c r="AO21" s="589">
        <v>11</v>
      </c>
      <c r="AP21" s="589">
        <f t="shared" si="19"/>
        <v>10</v>
      </c>
      <c r="AQ21" s="590" t="str">
        <f t="shared" si="20"/>
        <v>Comunitat Valenciana</v>
      </c>
      <c r="AR21" s="591">
        <f t="shared" si="21"/>
        <v>6.1933284275638467</v>
      </c>
      <c r="AS21" s="587"/>
      <c r="AT21" s="589">
        <f t="shared" si="22"/>
        <v>3</v>
      </c>
      <c r="AU21" s="589">
        <v>11</v>
      </c>
      <c r="AV21" s="589">
        <f t="shared" si="23"/>
        <v>10</v>
      </c>
      <c r="AW21" s="590" t="str">
        <f t="shared" si="24"/>
        <v>Comunitat Valenciana</v>
      </c>
      <c r="AX21" s="591">
        <f t="shared" si="25"/>
        <v>36.525021839510792</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83919</v>
      </c>
      <c r="Q22" s="685">
        <f t="shared" si="8"/>
        <v>3.1191274070197559</v>
      </c>
      <c r="R22" s="679"/>
      <c r="S22" s="682">
        <f>'23solcasaad'!J23</f>
        <v>23894</v>
      </c>
      <c r="T22" s="686">
        <f t="shared" si="9"/>
        <v>1.2020118380106186</v>
      </c>
      <c r="U22" s="679"/>
      <c r="V22" s="682">
        <f>'23solcasaad'!Q23</f>
        <v>15057</v>
      </c>
      <c r="W22" s="686">
        <f t="shared" si="10"/>
        <v>3.2392557262993487</v>
      </c>
      <c r="X22" s="679"/>
      <c r="Y22" s="682">
        <f>'23solcasaad'!X23</f>
        <v>44968</v>
      </c>
      <c r="Z22" s="609">
        <f t="shared" si="11"/>
        <v>18.909928890122412</v>
      </c>
      <c r="AA22" s="588"/>
      <c r="AB22" s="589">
        <f t="shared" si="12"/>
        <v>17</v>
      </c>
      <c r="AC22" s="589">
        <v>12</v>
      </c>
      <c r="AD22" s="589">
        <f t="shared" si="13"/>
        <v>6</v>
      </c>
      <c r="AE22" s="590" t="str">
        <f t="shared" si="2"/>
        <v>Cantabria</v>
      </c>
      <c r="AF22" s="591">
        <f t="shared" si="3"/>
        <v>4.0785648152893224</v>
      </c>
      <c r="AG22" s="587"/>
      <c r="AH22" s="589">
        <f t="shared" si="14"/>
        <v>16</v>
      </c>
      <c r="AI22" s="589">
        <v>12</v>
      </c>
      <c r="AJ22" s="589">
        <f t="shared" si="15"/>
        <v>10</v>
      </c>
      <c r="AK22" s="590" t="str">
        <f t="shared" si="16"/>
        <v>Comunitat Valenciana</v>
      </c>
      <c r="AL22" s="591">
        <f t="shared" si="17"/>
        <v>1.3504272079683393</v>
      </c>
      <c r="AM22" s="587"/>
      <c r="AN22" s="589">
        <f t="shared" si="18"/>
        <v>19</v>
      </c>
      <c r="AO22" s="589">
        <v>12</v>
      </c>
      <c r="AP22" s="589">
        <f t="shared" si="19"/>
        <v>17</v>
      </c>
      <c r="AQ22" s="590" t="str">
        <f t="shared" si="20"/>
        <v>Rioja, La</v>
      </c>
      <c r="AR22" s="591">
        <f t="shared" si="21"/>
        <v>5.8295868122457719</v>
      </c>
      <c r="AS22" s="587"/>
      <c r="AT22" s="589">
        <f t="shared" si="22"/>
        <v>19</v>
      </c>
      <c r="AU22" s="589">
        <v>12</v>
      </c>
      <c r="AV22" s="589">
        <f t="shared" si="23"/>
        <v>13</v>
      </c>
      <c r="AW22" s="590" t="str">
        <f t="shared" si="24"/>
        <v>Madrid, Comunidad de</v>
      </c>
      <c r="AX22" s="591">
        <f t="shared" si="25"/>
        <v>36.491895191128734</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237216</v>
      </c>
      <c r="Q23" s="685">
        <f t="shared" si="8"/>
        <v>3.5141361852210022</v>
      </c>
      <c r="R23" s="679"/>
      <c r="S23" s="682">
        <f>'23solcasaad'!J24</f>
        <v>56516</v>
      </c>
      <c r="T23" s="686">
        <f t="shared" si="9"/>
        <v>1.0249496420674038</v>
      </c>
      <c r="U23" s="679"/>
      <c r="V23" s="682">
        <f>'23solcasaad'!Q24</f>
        <v>45580</v>
      </c>
      <c r="W23" s="686">
        <f t="shared" si="10"/>
        <v>5.2630667351781391</v>
      </c>
      <c r="X23" s="679"/>
      <c r="Y23" s="682">
        <f>'23solcasaad'!X24</f>
        <v>135120</v>
      </c>
      <c r="Z23" s="609">
        <f t="shared" si="11"/>
        <v>36.491895191128734</v>
      </c>
      <c r="AA23" s="588"/>
      <c r="AB23" s="589">
        <f t="shared" si="12"/>
        <v>15</v>
      </c>
      <c r="AC23" s="589">
        <v>13</v>
      </c>
      <c r="AD23" s="589">
        <f t="shared" si="13"/>
        <v>10</v>
      </c>
      <c r="AE23" s="590" t="str">
        <f t="shared" si="2"/>
        <v>Comunitat Valenciana</v>
      </c>
      <c r="AF23" s="591">
        <f t="shared" si="3"/>
        <v>4.0340198357502119</v>
      </c>
      <c r="AG23" s="587"/>
      <c r="AH23" s="589">
        <f t="shared" si="14"/>
        <v>17</v>
      </c>
      <c r="AI23" s="589">
        <v>13</v>
      </c>
      <c r="AJ23" s="589">
        <f t="shared" si="15"/>
        <v>8</v>
      </c>
      <c r="AK23" s="590" t="str">
        <f t="shared" si="16"/>
        <v>Castilla - La Mancha</v>
      </c>
      <c r="AL23" s="591">
        <f t="shared" si="17"/>
        <v>1.3156426417568603</v>
      </c>
      <c r="AM23" s="587"/>
      <c r="AN23" s="589">
        <f t="shared" si="18"/>
        <v>16</v>
      </c>
      <c r="AO23" s="589">
        <v>13</v>
      </c>
      <c r="AP23" s="589">
        <f t="shared" si="19"/>
        <v>3</v>
      </c>
      <c r="AQ23" s="590" t="str">
        <f t="shared" si="20"/>
        <v>Asturias, Principado de</v>
      </c>
      <c r="AR23" s="591">
        <f t="shared" si="21"/>
        <v>5.5830313366020041</v>
      </c>
      <c r="AS23" s="587"/>
      <c r="AT23" s="589">
        <f t="shared" si="22"/>
        <v>12</v>
      </c>
      <c r="AU23" s="589">
        <v>13</v>
      </c>
      <c r="AV23" s="589">
        <f t="shared" si="23"/>
        <v>2</v>
      </c>
      <c r="AW23" s="590" t="str">
        <f t="shared" si="24"/>
        <v>Aragón</v>
      </c>
      <c r="AX23" s="591">
        <f t="shared" si="25"/>
        <v>34.215709527394225</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62760</v>
      </c>
      <c r="Q24" s="685">
        <f t="shared" si="8"/>
        <v>4.0969320011123598</v>
      </c>
      <c r="R24" s="679"/>
      <c r="S24" s="682">
        <f>'23solcasaad'!J25</f>
        <v>21538</v>
      </c>
      <c r="T24" s="686">
        <f t="shared" si="9"/>
        <v>1.6760580807275109</v>
      </c>
      <c r="U24" s="679"/>
      <c r="V24" s="682">
        <f>'23solcasaad'!Q25</f>
        <v>14570</v>
      </c>
      <c r="W24" s="686">
        <f t="shared" si="10"/>
        <v>8.3164473871971225</v>
      </c>
      <c r="X24" s="679"/>
      <c r="Y24" s="682">
        <f>'23solcasaad'!X25</f>
        <v>26652</v>
      </c>
      <c r="Z24" s="609">
        <f t="shared" si="11"/>
        <v>37.200602981408075</v>
      </c>
      <c r="AA24" s="588"/>
      <c r="AB24" s="589">
        <f t="shared" si="12"/>
        <v>10</v>
      </c>
      <c r="AC24" s="589">
        <v>14</v>
      </c>
      <c r="AD24" s="589">
        <f t="shared" si="13"/>
        <v>4</v>
      </c>
      <c r="AE24" s="590" t="str">
        <f t="shared" si="2"/>
        <v>Balears, Illes</v>
      </c>
      <c r="AF24" s="591">
        <f t="shared" si="3"/>
        <v>3.7040467969054758</v>
      </c>
      <c r="AG24" s="587"/>
      <c r="AH24" s="589">
        <f t="shared" si="14"/>
        <v>5</v>
      </c>
      <c r="AI24" s="589">
        <v>14</v>
      </c>
      <c r="AJ24" s="589">
        <f t="shared" si="15"/>
        <v>4</v>
      </c>
      <c r="AK24" s="590" t="str">
        <f t="shared" si="16"/>
        <v>Balears, Illes</v>
      </c>
      <c r="AL24" s="591">
        <f t="shared" si="17"/>
        <v>1.2496266662874069</v>
      </c>
      <c r="AM24" s="587"/>
      <c r="AN24" s="589">
        <f t="shared" si="18"/>
        <v>3</v>
      </c>
      <c r="AO24" s="589">
        <v>14</v>
      </c>
      <c r="AP24" s="589">
        <f t="shared" si="19"/>
        <v>6</v>
      </c>
      <c r="AQ24" s="590" t="str">
        <f t="shared" si="20"/>
        <v>Cantabria</v>
      </c>
      <c r="AR24" s="591">
        <f t="shared" si="21"/>
        <v>5.4978359581866716</v>
      </c>
      <c r="AS24" s="587"/>
      <c r="AT24" s="589">
        <f t="shared" si="22"/>
        <v>10</v>
      </c>
      <c r="AU24" s="589">
        <v>14</v>
      </c>
      <c r="AV24" s="589">
        <f t="shared" si="23"/>
        <v>15</v>
      </c>
      <c r="AW24" s="590" t="str">
        <f t="shared" si="24"/>
        <v>Navarra, Comunidad Foral de</v>
      </c>
      <c r="AX24" s="591">
        <f t="shared" si="25"/>
        <v>30.746419788803703</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22108</v>
      </c>
      <c r="Q25" s="685">
        <f t="shared" si="8"/>
        <v>3.3289314985160749</v>
      </c>
      <c r="R25" s="679"/>
      <c r="S25" s="688">
        <f>'23solcasaad'!J26</f>
        <v>5209</v>
      </c>
      <c r="T25" s="686">
        <f t="shared" si="9"/>
        <v>0.98375640461491098</v>
      </c>
      <c r="U25" s="679"/>
      <c r="V25" s="688">
        <f>'23solcasaad'!Q26</f>
        <v>4146</v>
      </c>
      <c r="W25" s="686">
        <f t="shared" si="10"/>
        <v>4.4514591251691042</v>
      </c>
      <c r="X25" s="679"/>
      <c r="Y25" s="688">
        <f>'23solcasaad'!X26</f>
        <v>12753</v>
      </c>
      <c r="Z25" s="609">
        <f t="shared" si="11"/>
        <v>30.746419788803703</v>
      </c>
      <c r="AA25" s="588"/>
      <c r="AB25" s="589">
        <f t="shared" si="12"/>
        <v>16</v>
      </c>
      <c r="AC25" s="589">
        <v>15</v>
      </c>
      <c r="AD25" s="589">
        <f t="shared" si="13"/>
        <v>13</v>
      </c>
      <c r="AE25" s="590" t="str">
        <f t="shared" si="2"/>
        <v>Madrid, Comunidad de</v>
      </c>
      <c r="AF25" s="591">
        <f t="shared" si="3"/>
        <v>3.5141361852210022</v>
      </c>
      <c r="AG25" s="587"/>
      <c r="AH25" s="589">
        <f t="shared" si="14"/>
        <v>19</v>
      </c>
      <c r="AI25" s="589">
        <v>15</v>
      </c>
      <c r="AJ25" s="589">
        <f t="shared" si="15"/>
        <v>5</v>
      </c>
      <c r="AK25" s="590" t="str">
        <f t="shared" si="16"/>
        <v>Canarias</v>
      </c>
      <c r="AL25" s="591">
        <f t="shared" si="17"/>
        <v>1.2195027354316241</v>
      </c>
      <c r="AM25" s="587"/>
      <c r="AN25" s="589">
        <f t="shared" si="18"/>
        <v>18</v>
      </c>
      <c r="AO25" s="589">
        <v>15</v>
      </c>
      <c r="AP25" s="589">
        <f t="shared" si="19"/>
        <v>2</v>
      </c>
      <c r="AQ25" s="590" t="str">
        <f t="shared" si="20"/>
        <v>Aragón</v>
      </c>
      <c r="AR25" s="591">
        <f t="shared" si="21"/>
        <v>5.371476977561862</v>
      </c>
      <c r="AS25" s="587"/>
      <c r="AT25" s="589">
        <f t="shared" si="22"/>
        <v>14</v>
      </c>
      <c r="AU25" s="589">
        <v>15</v>
      </c>
      <c r="AV25" s="589">
        <f t="shared" si="23"/>
        <v>3</v>
      </c>
      <c r="AW25" s="590" t="str">
        <f t="shared" si="24"/>
        <v>Asturias, Principado de</v>
      </c>
      <c r="AX25" s="591">
        <f t="shared" si="25"/>
        <v>30.663255726624108</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114252</v>
      </c>
      <c r="Q26" s="685">
        <f t="shared" si="8"/>
        <v>5.174048784199071</v>
      </c>
      <c r="R26" s="679"/>
      <c r="S26" s="688">
        <f>'23solcasaad'!J27</f>
        <v>30131</v>
      </c>
      <c r="T26" s="686">
        <f t="shared" si="9"/>
        <v>1.7769513527794831</v>
      </c>
      <c r="U26" s="679"/>
      <c r="V26" s="688">
        <f>'23solcasaad'!Q27</f>
        <v>22942</v>
      </c>
      <c r="W26" s="686">
        <f t="shared" si="10"/>
        <v>6.4952860904277907</v>
      </c>
      <c r="X26" s="679"/>
      <c r="Y26" s="688">
        <f>'23solcasaad'!X27</f>
        <v>61179</v>
      </c>
      <c r="Z26" s="609">
        <f t="shared" si="11"/>
        <v>38.403208898541813</v>
      </c>
      <c r="AA26" s="588"/>
      <c r="AB26" s="589">
        <f t="shared" si="12"/>
        <v>3</v>
      </c>
      <c r="AC26" s="589">
        <v>16</v>
      </c>
      <c r="AD26" s="589">
        <f t="shared" si="13"/>
        <v>15</v>
      </c>
      <c r="AE26" s="590" t="str">
        <f t="shared" si="2"/>
        <v>Navarra, Comunidad Foral de</v>
      </c>
      <c r="AF26" s="592">
        <f t="shared" si="3"/>
        <v>3.3289314985160749</v>
      </c>
      <c r="AG26" s="587"/>
      <c r="AH26" s="589">
        <f t="shared" si="14"/>
        <v>3</v>
      </c>
      <c r="AI26" s="589">
        <v>16</v>
      </c>
      <c r="AJ26" s="589">
        <f t="shared" si="15"/>
        <v>12</v>
      </c>
      <c r="AK26" s="590" t="str">
        <f t="shared" si="16"/>
        <v>Galicia</v>
      </c>
      <c r="AL26" s="591">
        <f t="shared" si="17"/>
        <v>1.2020118380106186</v>
      </c>
      <c r="AM26" s="587"/>
      <c r="AN26" s="589">
        <f t="shared" si="18"/>
        <v>9</v>
      </c>
      <c r="AO26" s="589">
        <v>16</v>
      </c>
      <c r="AP26" s="589">
        <f t="shared" si="19"/>
        <v>13</v>
      </c>
      <c r="AQ26" s="590" t="str">
        <f t="shared" si="20"/>
        <v>Madrid, Comunidad de</v>
      </c>
      <c r="AR26" s="591">
        <f t="shared" si="21"/>
        <v>5.2630667351781391</v>
      </c>
      <c r="AS26" s="587"/>
      <c r="AT26" s="589">
        <f t="shared" si="22"/>
        <v>7</v>
      </c>
      <c r="AU26" s="589">
        <v>16</v>
      </c>
      <c r="AV26" s="589">
        <f t="shared" si="23"/>
        <v>18</v>
      </c>
      <c r="AW26" s="590" t="str">
        <f t="shared" si="24"/>
        <v>Ceuta y Melilla</v>
      </c>
      <c r="AX26" s="591">
        <f t="shared" si="25"/>
        <v>30.479522535501133</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14631</v>
      </c>
      <c r="Q27" s="692">
        <f t="shared" si="8"/>
        <v>4.5737311342578124</v>
      </c>
      <c r="R27" s="679"/>
      <c r="S27" s="688">
        <f>'23solcasaad'!J28</f>
        <v>3426</v>
      </c>
      <c r="T27" s="414">
        <f t="shared" si="9"/>
        <v>1.3647173170916305</v>
      </c>
      <c r="U27" s="679"/>
      <c r="V27" s="688">
        <f>'23solcasaad'!Q28</f>
        <v>2723</v>
      </c>
      <c r="W27" s="414">
        <f t="shared" si="10"/>
        <v>5.8295868122457719</v>
      </c>
      <c r="X27" s="679"/>
      <c r="Y27" s="688">
        <f>'23solcasaad'!X28</f>
        <v>8482</v>
      </c>
      <c r="Z27" s="612">
        <f t="shared" si="11"/>
        <v>38.309019466148776</v>
      </c>
      <c r="AA27" s="588"/>
      <c r="AB27" s="589">
        <f t="shared" si="12"/>
        <v>7</v>
      </c>
      <c r="AC27" s="589">
        <v>17</v>
      </c>
      <c r="AD27" s="589">
        <f t="shared" si="13"/>
        <v>12</v>
      </c>
      <c r="AE27" s="590" t="str">
        <f t="shared" si="2"/>
        <v>Galicia</v>
      </c>
      <c r="AF27" s="591">
        <f t="shared" si="3"/>
        <v>3.1191274070197559</v>
      </c>
      <c r="AG27" s="587"/>
      <c r="AH27" s="589">
        <f t="shared" si="14"/>
        <v>11</v>
      </c>
      <c r="AI27" s="589">
        <v>17</v>
      </c>
      <c r="AJ27" s="589">
        <f t="shared" si="15"/>
        <v>13</v>
      </c>
      <c r="AK27" s="590" t="str">
        <f t="shared" si="16"/>
        <v>Madrid, Comunidad de</v>
      </c>
      <c r="AL27" s="591">
        <f t="shared" si="17"/>
        <v>1.0249496420674038</v>
      </c>
      <c r="AM27" s="587"/>
      <c r="AN27" s="589">
        <f t="shared" si="18"/>
        <v>12</v>
      </c>
      <c r="AO27" s="589">
        <v>17</v>
      </c>
      <c r="AP27" s="589">
        <f t="shared" si="19"/>
        <v>5</v>
      </c>
      <c r="AQ27" s="590" t="str">
        <f t="shared" si="20"/>
        <v>Canarias</v>
      </c>
      <c r="AR27" s="591">
        <f t="shared" si="21"/>
        <v>5.2527233272534586</v>
      </c>
      <c r="AS27" s="587"/>
      <c r="AT27" s="589">
        <f t="shared" si="22"/>
        <v>8</v>
      </c>
      <c r="AU27" s="589">
        <v>17</v>
      </c>
      <c r="AV27" s="589">
        <f t="shared" si="23"/>
        <v>6</v>
      </c>
      <c r="AW27" s="590" t="str">
        <f t="shared" si="24"/>
        <v>Cantabria</v>
      </c>
      <c r="AX27" s="591">
        <f t="shared" si="25"/>
        <v>29.58223652140002</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5237</v>
      </c>
      <c r="Q28" s="692">
        <f t="shared" si="8"/>
        <v>3.1119456642521408</v>
      </c>
      <c r="R28" s="679"/>
      <c r="S28" s="688">
        <f>'23solcasaad'!J29</f>
        <v>2783</v>
      </c>
      <c r="T28" s="414">
        <f t="shared" si="9"/>
        <v>1.8755770617531895</v>
      </c>
      <c r="U28" s="679"/>
      <c r="V28" s="688">
        <f>'23solcasaad'!Q29</f>
        <v>973</v>
      </c>
      <c r="W28" s="414">
        <f t="shared" si="10"/>
        <v>6.4664052635076761</v>
      </c>
      <c r="X28" s="679"/>
      <c r="Y28" s="688">
        <f>'23solcasaad'!X29</f>
        <v>1481</v>
      </c>
      <c r="Z28" s="612">
        <f t="shared" si="11"/>
        <v>30.479522535501133</v>
      </c>
      <c r="AA28" s="588"/>
      <c r="AB28" s="589">
        <f t="shared" si="12"/>
        <v>18</v>
      </c>
      <c r="AC28" s="589">
        <v>18</v>
      </c>
      <c r="AD28" s="589">
        <f t="shared" si="13"/>
        <v>18</v>
      </c>
      <c r="AE28" s="590" t="str">
        <f t="shared" si="2"/>
        <v>Ceuta y Melilla</v>
      </c>
      <c r="AF28" s="591">
        <f t="shared" si="3"/>
        <v>3.1119456642521408</v>
      </c>
      <c r="AG28" s="587"/>
      <c r="AH28" s="589">
        <f t="shared" si="14"/>
        <v>1</v>
      </c>
      <c r="AI28" s="589">
        <v>18</v>
      </c>
      <c r="AJ28" s="589">
        <f t="shared" si="15"/>
        <v>2</v>
      </c>
      <c r="AK28" s="590" t="str">
        <f t="shared" si="16"/>
        <v>Aragón</v>
      </c>
      <c r="AL28" s="591">
        <f t="shared" si="17"/>
        <v>1.008534122458222</v>
      </c>
      <c r="AM28" s="587"/>
      <c r="AN28" s="589">
        <f t="shared" si="18"/>
        <v>10</v>
      </c>
      <c r="AO28" s="589">
        <v>18</v>
      </c>
      <c r="AP28" s="589">
        <f t="shared" si="19"/>
        <v>15</v>
      </c>
      <c r="AQ28" s="590" t="str">
        <f t="shared" si="20"/>
        <v>Navarra, Comunidad Foral de</v>
      </c>
      <c r="AR28" s="591">
        <f t="shared" si="21"/>
        <v>4.4514591251691042</v>
      </c>
      <c r="AS28" s="587"/>
      <c r="AT28" s="589">
        <f t="shared" si="22"/>
        <v>16</v>
      </c>
      <c r="AU28" s="589">
        <v>18</v>
      </c>
      <c r="AV28" s="589">
        <f t="shared" si="23"/>
        <v>5</v>
      </c>
      <c r="AW28" s="590" t="str">
        <f t="shared" si="24"/>
        <v>Canarias</v>
      </c>
      <c r="AX28" s="591">
        <f t="shared" si="25"/>
        <v>27.803329526762983</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2.898469532777916</v>
      </c>
      <c r="AG29" s="587"/>
      <c r="AH29" s="585"/>
      <c r="AI29" s="585"/>
      <c r="AJ29" s="589">
        <f>MATCH(AI30,AH$11:AH$30,0)</f>
        <v>15</v>
      </c>
      <c r="AK29" s="590" t="str">
        <f t="shared" si="16"/>
        <v>Navarra, Comunidad Foral de</v>
      </c>
      <c r="AL29" s="591">
        <f t="shared" si="17"/>
        <v>0.98375640461491098</v>
      </c>
      <c r="AM29" s="587"/>
      <c r="AN29" s="585"/>
      <c r="AO29" s="585"/>
      <c r="AP29" s="589">
        <f>MATCH(AO30,AN$11:AN$30,0)</f>
        <v>12</v>
      </c>
      <c r="AQ29" s="590" t="str">
        <f t="shared" si="20"/>
        <v>Galicia</v>
      </c>
      <c r="AR29" s="591">
        <f>INDEX(W$11:W$30,AP29,1)</f>
        <v>3.2392557262993487</v>
      </c>
      <c r="AS29" s="587"/>
      <c r="AT29" s="585"/>
      <c r="AU29" s="585"/>
      <c r="AV29" s="589">
        <f>MATCH(AU30,AT$11:AT$30,0)</f>
        <v>12</v>
      </c>
      <c r="AW29" s="590" t="str">
        <f t="shared" si="24"/>
        <v>Galicia</v>
      </c>
      <c r="AX29" s="591">
        <f t="shared" si="25"/>
        <v>18.909928890122412</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2061372</v>
      </c>
      <c r="Q30" s="695">
        <f>P30*100/D30</f>
        <v>4.3419773853501455</v>
      </c>
      <c r="R30" s="675"/>
      <c r="S30" s="698">
        <f>SUM(S11:S28)</f>
        <v>534694</v>
      </c>
      <c r="T30" s="696">
        <f>S30*100/G30</f>
        <v>1.4072224191706533</v>
      </c>
      <c r="U30" s="675"/>
      <c r="V30" s="698">
        <f>SUM(V11:V28)</f>
        <v>446477</v>
      </c>
      <c r="W30" s="696">
        <f>V30*100/J30</f>
        <v>6.749945990091204</v>
      </c>
      <c r="X30" s="675"/>
      <c r="Y30" s="698">
        <f>SUM(Y11:Y28)</f>
        <v>1080201</v>
      </c>
      <c r="Z30" s="594">
        <f>Y30*100/M30</f>
        <v>37.710155724436135</v>
      </c>
      <c r="AA30" s="588"/>
      <c r="AB30" s="589">
        <f>_xlfn.RANK.EQ(Q30,Q$11:Q$30,0)</f>
        <v>9</v>
      </c>
      <c r="AC30" s="589">
        <v>19</v>
      </c>
      <c r="AD30" s="585"/>
      <c r="AE30" s="585"/>
      <c r="AF30" s="595"/>
      <c r="AG30" s="297"/>
      <c r="AH30" s="589">
        <f t="shared" si="14"/>
        <v>8</v>
      </c>
      <c r="AI30" s="589">
        <v>19</v>
      </c>
      <c r="AJ30" s="585"/>
      <c r="AK30" s="585"/>
      <c r="AL30" s="595"/>
      <c r="AM30" s="297"/>
      <c r="AN30" s="589">
        <f t="shared" si="18"/>
        <v>8</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1" t="s">
        <v>179</v>
      </c>
      <c r="C33" s="1091"/>
      <c r="D33" s="1091"/>
      <c r="E33" s="1091"/>
      <c r="F33" s="1091"/>
      <c r="G33" s="1091"/>
      <c r="H33" s="1091"/>
      <c r="I33" s="1091"/>
      <c r="J33" s="1091"/>
      <c r="K33" s="1091"/>
      <c r="L33" s="1091"/>
      <c r="M33" s="1091"/>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78"/>
      <c r="C34" s="1078"/>
      <c r="D34" s="1078"/>
      <c r="E34" s="1078"/>
      <c r="F34" s="1078"/>
      <c r="G34" s="1078"/>
      <c r="H34" s="1078"/>
      <c r="I34" s="1078"/>
      <c r="J34" s="1078"/>
      <c r="K34" s="1078"/>
      <c r="L34" s="1078"/>
      <c r="M34" s="1078"/>
      <c r="N34" s="1078"/>
      <c r="O34" s="1078"/>
      <c r="P34" s="1078"/>
      <c r="Q34" s="614"/>
      <c r="R34" s="614"/>
      <c r="S34" s="614"/>
    </row>
    <row r="35" spans="2:50" s="439" customFormat="1" ht="4.5" customHeight="1" x14ac:dyDescent="0.2">
      <c r="B35" s="1068"/>
      <c r="C35" s="1068"/>
      <c r="D35" s="1068"/>
      <c r="E35" s="1068"/>
      <c r="F35" s="1068"/>
      <c r="G35" s="1068"/>
      <c r="H35" s="1068"/>
      <c r="I35" s="1068"/>
      <c r="J35" s="1068"/>
      <c r="K35" s="1068"/>
      <c r="L35" s="1068"/>
      <c r="M35" s="1068"/>
      <c r="N35" s="1068"/>
      <c r="O35" s="1068"/>
      <c r="P35" s="1068"/>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4"/>
  <sheetViews>
    <sheetView topLeftCell="A10"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1014" bestFit="1" customWidth="1"/>
    <col min="26" max="26" width="4.85546875" style="439" customWidth="1"/>
    <col min="27" max="27" width="14.7109375" style="297" bestFit="1" customWidth="1"/>
    <col min="28" max="28" width="8.140625" style="297" bestFit="1" customWidth="1"/>
    <col min="29" max="29" width="8.42578125" style="297" bestFit="1" customWidth="1"/>
    <col min="30" max="30" width="4.28515625" style="1014"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X1" s="1015"/>
      <c r="Y1" s="1015"/>
      <c r="Z1" s="1009"/>
      <c r="AA1" s="714"/>
      <c r="AB1" s="714"/>
      <c r="AC1" s="714"/>
      <c r="AD1" s="1015"/>
    </row>
    <row r="2" spans="1:34" s="205" customFormat="1" x14ac:dyDescent="0.2">
      <c r="B2" s="1045"/>
      <c r="C2" s="1045"/>
      <c r="X2" s="1016"/>
      <c r="Y2" s="1016"/>
      <c r="Z2" s="507"/>
      <c r="AA2" s="617"/>
      <c r="AB2" s="617"/>
      <c r="AC2" s="617"/>
      <c r="AD2" s="1016"/>
    </row>
    <row r="3" spans="1:34" s="208" customFormat="1" ht="32.25" customHeight="1" x14ac:dyDescent="0.2">
      <c r="B3" s="1046"/>
      <c r="C3" s="1046"/>
      <c r="X3" s="1016"/>
      <c r="Y3" s="1016"/>
      <c r="Z3" s="507"/>
      <c r="AA3" s="617"/>
      <c r="AB3" s="617"/>
      <c r="AC3" s="617"/>
      <c r="AD3" s="1016"/>
    </row>
    <row r="4" spans="1:34" s="208" customFormat="1" ht="19.5" customHeight="1" x14ac:dyDescent="0.2">
      <c r="A4" s="1093" t="s">
        <v>408</v>
      </c>
      <c r="B4" s="1093"/>
      <c r="C4" s="1093"/>
      <c r="D4" s="1093"/>
      <c r="E4" s="1093"/>
      <c r="F4" s="1093"/>
      <c r="G4" s="1093"/>
      <c r="H4" s="1093"/>
      <c r="I4" s="1093"/>
      <c r="J4" s="1093"/>
      <c r="K4" s="1093"/>
      <c r="L4" s="1093"/>
      <c r="M4" s="1093"/>
      <c r="N4" s="1093"/>
      <c r="O4" s="1093"/>
      <c r="P4" s="1093"/>
      <c r="Q4" s="1093"/>
      <c r="R4" s="1093"/>
      <c r="S4" s="1093"/>
      <c r="T4" s="1093"/>
      <c r="U4" s="1093"/>
      <c r="X4" s="1016"/>
      <c r="Y4" s="1016"/>
      <c r="Z4" s="507"/>
      <c r="AA4" s="617"/>
      <c r="AB4" s="617"/>
      <c r="AC4" s="617"/>
      <c r="AD4" s="1016"/>
    </row>
    <row r="5" spans="1:34" s="208" customForma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X5" s="1016"/>
      <c r="Y5" s="1016"/>
      <c r="Z5" s="507"/>
      <c r="AA5" s="617"/>
      <c r="AB5" s="617"/>
      <c r="AC5" s="617"/>
      <c r="AD5" s="1016"/>
    </row>
    <row r="6" spans="1:34" s="208" customFormat="1" ht="6" customHeight="1" x14ac:dyDescent="0.2">
      <c r="X6" s="1016"/>
      <c r="Y6" s="1016"/>
      <c r="Z6" s="507"/>
      <c r="AA6" s="617"/>
      <c r="AB6" s="617"/>
      <c r="AC6" s="617"/>
      <c r="AD6" s="1016"/>
    </row>
    <row r="7" spans="1:34" s="213" customFormat="1" ht="7.5" customHeight="1" x14ac:dyDescent="0.2">
      <c r="A7" s="209"/>
      <c r="B7" s="1048" t="s">
        <v>15</v>
      </c>
      <c r="C7" s="211"/>
      <c r="D7" s="1094" t="s">
        <v>16</v>
      </c>
      <c r="E7" s="568"/>
      <c r="F7" s="1055"/>
      <c r="G7" s="1055"/>
      <c r="H7" s="568"/>
      <c r="I7" s="864"/>
      <c r="J7" s="941"/>
      <c r="K7" s="942"/>
      <c r="L7" s="942"/>
      <c r="M7" s="943"/>
      <c r="N7" s="943"/>
      <c r="O7" s="943"/>
      <c r="P7" s="943"/>
      <c r="Q7" s="943"/>
      <c r="R7" s="943"/>
      <c r="S7" s="944"/>
      <c r="T7" s="945"/>
      <c r="U7" s="945"/>
      <c r="V7" s="946"/>
      <c r="X7" s="1017"/>
      <c r="Y7" s="1017"/>
      <c r="Z7" s="431"/>
      <c r="AA7" s="596"/>
      <c r="AB7" s="596"/>
      <c r="AC7" s="596"/>
      <c r="AD7" s="1017"/>
    </row>
    <row r="8" spans="1:34" s="213" customFormat="1" ht="15" customHeight="1" x14ac:dyDescent="0.2">
      <c r="A8" s="209"/>
      <c r="B8" s="1049"/>
      <c r="C8" s="211"/>
      <c r="D8" s="1095"/>
      <c r="E8" s="799"/>
      <c r="F8" s="1057" t="s">
        <v>252</v>
      </c>
      <c r="G8" s="1056"/>
      <c r="H8" s="211"/>
      <c r="I8" s="1057" t="s">
        <v>253</v>
      </c>
      <c r="J8" s="1056"/>
      <c r="K8" s="1096" t="s">
        <v>383</v>
      </c>
      <c r="L8" s="1097"/>
      <c r="M8" s="1097"/>
      <c r="N8" s="1097"/>
      <c r="O8" s="1097"/>
      <c r="P8" s="1097"/>
      <c r="Q8" s="1097"/>
      <c r="R8" s="1097"/>
      <c r="S8" s="1097"/>
      <c r="T8" s="1097"/>
      <c r="U8" s="1097"/>
      <c r="V8" s="1098"/>
      <c r="X8" s="1017"/>
      <c r="Y8" s="1017"/>
      <c r="Z8" s="431"/>
      <c r="AA8" s="596"/>
      <c r="AB8" s="596"/>
      <c r="AC8" s="596"/>
      <c r="AD8" s="1017"/>
    </row>
    <row r="9" spans="1:34" s="213" customFormat="1" ht="25.5" customHeight="1" x14ac:dyDescent="0.2">
      <c r="A9" s="209"/>
      <c r="B9" s="1049"/>
      <c r="C9" s="211"/>
      <c r="D9" s="1095"/>
      <c r="E9" s="211"/>
      <c r="F9" s="1086"/>
      <c r="G9" s="1087"/>
      <c r="H9" s="211"/>
      <c r="I9" s="1086"/>
      <c r="J9" s="1087"/>
      <c r="K9" s="1057" t="s">
        <v>384</v>
      </c>
      <c r="L9" s="1056"/>
      <c r="M9" s="1057" t="s">
        <v>385</v>
      </c>
      <c r="N9" s="1056"/>
      <c r="O9" s="1057" t="s">
        <v>386</v>
      </c>
      <c r="P9" s="1056"/>
      <c r="Q9" s="1057" t="s">
        <v>387</v>
      </c>
      <c r="R9" s="1056"/>
      <c r="S9" s="1057" t="s">
        <v>388</v>
      </c>
      <c r="T9" s="1056"/>
      <c r="U9" s="1057" t="s">
        <v>389</v>
      </c>
      <c r="V9" s="1056"/>
      <c r="X9" s="1017"/>
      <c r="Y9" s="1017"/>
      <c r="Z9" s="431"/>
      <c r="AA9" s="596"/>
      <c r="AB9" s="596"/>
      <c r="AC9" s="596"/>
      <c r="AD9" s="1017"/>
    </row>
    <row r="10" spans="1:34" s="219" customFormat="1" ht="33.75" x14ac:dyDescent="0.2">
      <c r="A10" s="214"/>
      <c r="B10" s="1050"/>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X10" s="1018"/>
      <c r="Y10" s="1018"/>
      <c r="Z10" s="435"/>
      <c r="AA10" s="590" t="s">
        <v>217</v>
      </c>
      <c r="AB10" s="947" t="s">
        <v>391</v>
      </c>
      <c r="AC10" s="948" t="s">
        <v>392</v>
      </c>
      <c r="AD10" s="1018"/>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X11" s="1019"/>
      <c r="Y11" s="1019"/>
      <c r="Z11" s="231"/>
      <c r="AA11" s="949">
        <v>44286</v>
      </c>
      <c r="AB11" s="947">
        <v>27728</v>
      </c>
      <c r="AC11" s="947">
        <v>26286</v>
      </c>
      <c r="AD11" s="1019"/>
    </row>
    <row r="12" spans="1:34" s="232" customFormat="1" ht="14.25" x14ac:dyDescent="0.15">
      <c r="A12" s="224"/>
      <c r="B12" s="225" t="s">
        <v>11</v>
      </c>
      <c r="C12" s="226"/>
      <c r="D12" s="801">
        <v>420976</v>
      </c>
      <c r="E12" s="226"/>
      <c r="F12" s="227">
        <v>1188</v>
      </c>
      <c r="G12" s="228">
        <v>0.28220136064763784</v>
      </c>
      <c r="H12" s="226"/>
      <c r="I12" s="227">
        <v>3188</v>
      </c>
      <c r="J12" s="228">
        <v>0.75728782638440195</v>
      </c>
      <c r="K12" s="227">
        <v>2782</v>
      </c>
      <c r="L12" s="228">
        <v>87.264742785445421</v>
      </c>
      <c r="M12" s="227">
        <v>40</v>
      </c>
      <c r="N12" s="228">
        <v>1.2547051442910917</v>
      </c>
      <c r="O12" s="227">
        <v>2</v>
      </c>
      <c r="P12" s="228">
        <v>6.2735257214554571E-2</v>
      </c>
      <c r="Q12" s="227">
        <v>215</v>
      </c>
      <c r="R12" s="228">
        <v>6.7440401505646177</v>
      </c>
      <c r="S12" s="227">
        <v>105</v>
      </c>
      <c r="T12" s="228">
        <v>3.2936010037641155</v>
      </c>
      <c r="U12" s="227">
        <v>44</v>
      </c>
      <c r="V12" s="228">
        <v>1.3801756587202008</v>
      </c>
      <c r="X12" s="1020"/>
      <c r="Y12" s="1020"/>
      <c r="Z12" s="305"/>
      <c r="AA12" s="949">
        <v>44316</v>
      </c>
      <c r="AB12" s="947">
        <v>26001</v>
      </c>
      <c r="AC12" s="947">
        <v>20329</v>
      </c>
      <c r="AD12" s="1020"/>
      <c r="AE12" s="305"/>
      <c r="AF12" s="305"/>
      <c r="AG12" s="306"/>
      <c r="AH12" s="950"/>
    </row>
    <row r="13" spans="1:34" s="232" customFormat="1" ht="14.25" x14ac:dyDescent="0.15">
      <c r="A13" s="224"/>
      <c r="B13" s="233" t="s">
        <v>10</v>
      </c>
      <c r="C13" s="226"/>
      <c r="D13" s="802">
        <v>54128</v>
      </c>
      <c r="E13" s="226"/>
      <c r="F13" s="234">
        <v>827</v>
      </c>
      <c r="G13" s="235">
        <v>1.5278598876736624</v>
      </c>
      <c r="H13" s="226"/>
      <c r="I13" s="234">
        <v>584</v>
      </c>
      <c r="J13" s="235">
        <v>1.0789240319243274</v>
      </c>
      <c r="K13" s="234">
        <v>569</v>
      </c>
      <c r="L13" s="235">
        <v>97.43150684931507</v>
      </c>
      <c r="M13" s="234">
        <v>7</v>
      </c>
      <c r="N13" s="235">
        <v>1.1986301369863013</v>
      </c>
      <c r="O13" s="234">
        <v>0</v>
      </c>
      <c r="P13" s="235">
        <v>0</v>
      </c>
      <c r="Q13" s="234">
        <v>0</v>
      </c>
      <c r="R13" s="235">
        <v>0</v>
      </c>
      <c r="S13" s="234">
        <v>2</v>
      </c>
      <c r="T13" s="235">
        <v>0.34246575342465752</v>
      </c>
      <c r="U13" s="234">
        <v>6</v>
      </c>
      <c r="V13" s="235">
        <v>1.0273972602739725</v>
      </c>
      <c r="X13" s="1020"/>
      <c r="Y13" s="1020"/>
      <c r="Z13" s="305"/>
      <c r="AA13" s="949">
        <v>44347</v>
      </c>
      <c r="AB13" s="947">
        <v>27218</v>
      </c>
      <c r="AC13" s="947">
        <v>17469</v>
      </c>
      <c r="AD13" s="1020"/>
      <c r="AE13" s="305"/>
      <c r="AF13" s="305"/>
      <c r="AG13" s="306"/>
      <c r="AH13" s="950"/>
    </row>
    <row r="14" spans="1:34" s="232" customFormat="1" ht="14.25" x14ac:dyDescent="0.15">
      <c r="A14" s="224"/>
      <c r="B14" s="233" t="s">
        <v>40</v>
      </c>
      <c r="C14" s="226"/>
      <c r="D14" s="802">
        <v>46871</v>
      </c>
      <c r="E14" s="226"/>
      <c r="F14" s="234">
        <v>393</v>
      </c>
      <c r="G14" s="235">
        <v>0.83847154957223013</v>
      </c>
      <c r="H14" s="226"/>
      <c r="I14" s="234">
        <v>635</v>
      </c>
      <c r="J14" s="235">
        <v>1.3547822747541123</v>
      </c>
      <c r="K14" s="234">
        <v>524</v>
      </c>
      <c r="L14" s="235">
        <v>82.519685039370088</v>
      </c>
      <c r="M14" s="234">
        <v>14</v>
      </c>
      <c r="N14" s="235">
        <v>2.204724409448819</v>
      </c>
      <c r="O14" s="234">
        <v>2</v>
      </c>
      <c r="P14" s="235">
        <v>0.31496062992125984</v>
      </c>
      <c r="Q14" s="234">
        <v>5</v>
      </c>
      <c r="R14" s="235">
        <v>0.78740157480314954</v>
      </c>
      <c r="S14" s="234">
        <v>27</v>
      </c>
      <c r="T14" s="235">
        <v>4.2519685039370074</v>
      </c>
      <c r="U14" s="234">
        <v>63</v>
      </c>
      <c r="V14" s="235">
        <v>9.9212598425196852</v>
      </c>
      <c r="X14" s="1020"/>
      <c r="Y14" s="1020"/>
      <c r="Z14" s="305"/>
      <c r="AA14" s="949">
        <v>44377</v>
      </c>
      <c r="AB14" s="947">
        <v>28579</v>
      </c>
      <c r="AC14" s="947">
        <v>20931</v>
      </c>
      <c r="AD14" s="1020"/>
      <c r="AE14" s="305"/>
      <c r="AF14" s="305"/>
      <c r="AG14" s="306"/>
      <c r="AH14" s="950"/>
    </row>
    <row r="15" spans="1:34" s="232" customFormat="1" ht="14.25" x14ac:dyDescent="0.15">
      <c r="A15" s="224"/>
      <c r="B15" s="233" t="s">
        <v>41</v>
      </c>
      <c r="C15" s="226"/>
      <c r="D15" s="802">
        <v>43584</v>
      </c>
      <c r="E15" s="226"/>
      <c r="F15" s="234">
        <v>391</v>
      </c>
      <c r="G15" s="235">
        <v>0.89711820851688695</v>
      </c>
      <c r="H15" s="226"/>
      <c r="I15" s="234">
        <v>346</v>
      </c>
      <c r="J15" s="235">
        <v>0.79386930983847281</v>
      </c>
      <c r="K15" s="234">
        <v>339</v>
      </c>
      <c r="L15" s="235">
        <v>97.97687861271676</v>
      </c>
      <c r="M15" s="234">
        <v>6</v>
      </c>
      <c r="N15" s="235">
        <v>1.7341040462427744</v>
      </c>
      <c r="O15" s="234">
        <v>0</v>
      </c>
      <c r="P15" s="235">
        <v>0</v>
      </c>
      <c r="Q15" s="234">
        <v>0</v>
      </c>
      <c r="R15" s="235">
        <v>0</v>
      </c>
      <c r="S15" s="234">
        <v>1</v>
      </c>
      <c r="T15" s="235">
        <v>0.28901734104046239</v>
      </c>
      <c r="U15" s="234">
        <v>0</v>
      </c>
      <c r="V15" s="235">
        <v>0</v>
      </c>
      <c r="X15" s="1020"/>
      <c r="Y15" s="1020"/>
      <c r="Z15" s="305"/>
      <c r="AA15" s="949">
        <v>44408</v>
      </c>
      <c r="AB15" s="947">
        <v>30723</v>
      </c>
      <c r="AC15" s="947">
        <v>25882</v>
      </c>
      <c r="AD15" s="1020"/>
      <c r="AE15" s="305"/>
      <c r="AF15" s="305"/>
      <c r="AG15" s="306"/>
      <c r="AH15" s="950"/>
    </row>
    <row r="16" spans="1:34" s="232" customFormat="1" ht="14.25" x14ac:dyDescent="0.15">
      <c r="A16" s="224"/>
      <c r="B16" s="233" t="s">
        <v>9</v>
      </c>
      <c r="C16" s="226"/>
      <c r="D16" s="802">
        <v>63120</v>
      </c>
      <c r="E16" s="226"/>
      <c r="F16" s="234">
        <v>1070</v>
      </c>
      <c r="G16" s="235">
        <v>1.6951837769328266</v>
      </c>
      <c r="H16" s="226"/>
      <c r="I16" s="234">
        <v>625</v>
      </c>
      <c r="J16" s="235">
        <v>0.99017743979721173</v>
      </c>
      <c r="K16" s="234">
        <v>536</v>
      </c>
      <c r="L16" s="235">
        <v>85.76</v>
      </c>
      <c r="M16" s="234">
        <v>14</v>
      </c>
      <c r="N16" s="235">
        <v>2.2399999999999998</v>
      </c>
      <c r="O16" s="234">
        <v>0</v>
      </c>
      <c r="P16" s="235">
        <v>0</v>
      </c>
      <c r="Q16" s="234">
        <v>28</v>
      </c>
      <c r="R16" s="235">
        <v>4.4799999999999995</v>
      </c>
      <c r="S16" s="234">
        <v>18</v>
      </c>
      <c r="T16" s="235">
        <v>2.88</v>
      </c>
      <c r="U16" s="234">
        <v>29</v>
      </c>
      <c r="V16" s="235">
        <v>4.6399999999999997</v>
      </c>
      <c r="X16" s="1020"/>
      <c r="Y16" s="1020"/>
      <c r="Z16" s="305"/>
      <c r="AA16" s="949">
        <v>44439</v>
      </c>
      <c r="AB16" s="947">
        <v>23332</v>
      </c>
      <c r="AC16" s="947">
        <v>22391</v>
      </c>
      <c r="AD16" s="1020"/>
      <c r="AE16" s="305"/>
      <c r="AF16" s="305"/>
      <c r="AG16" s="306"/>
      <c r="AH16" s="950"/>
    </row>
    <row r="17" spans="1:34" s="232" customFormat="1" ht="14.25" x14ac:dyDescent="0.15">
      <c r="A17" s="224"/>
      <c r="B17" s="233" t="s">
        <v>8</v>
      </c>
      <c r="C17" s="226"/>
      <c r="D17" s="803">
        <v>23876</v>
      </c>
      <c r="E17" s="226"/>
      <c r="F17" s="238">
        <v>319</v>
      </c>
      <c r="G17" s="235">
        <v>1.3360696934159826</v>
      </c>
      <c r="H17" s="226"/>
      <c r="I17" s="238">
        <v>251</v>
      </c>
      <c r="J17" s="235">
        <v>1.0512648684871837</v>
      </c>
      <c r="K17" s="238">
        <v>248</v>
      </c>
      <c r="L17" s="235">
        <v>98.804780876494021</v>
      </c>
      <c r="M17" s="238">
        <v>3</v>
      </c>
      <c r="N17" s="235">
        <v>1.1952191235059761</v>
      </c>
      <c r="O17" s="238">
        <v>0</v>
      </c>
      <c r="P17" s="235">
        <v>0</v>
      </c>
      <c r="Q17" s="238">
        <v>0</v>
      </c>
      <c r="R17" s="235">
        <v>0</v>
      </c>
      <c r="S17" s="238">
        <v>0</v>
      </c>
      <c r="T17" s="235">
        <v>0</v>
      </c>
      <c r="U17" s="238">
        <v>0</v>
      </c>
      <c r="V17" s="235">
        <v>0</v>
      </c>
      <c r="X17" s="1020"/>
      <c r="Y17" s="1020"/>
      <c r="Z17" s="305"/>
      <c r="AA17" s="949">
        <v>44469</v>
      </c>
      <c r="AB17" s="947">
        <v>26490</v>
      </c>
      <c r="AC17" s="947">
        <v>22335</v>
      </c>
      <c r="AD17" s="1020"/>
      <c r="AE17" s="305"/>
      <c r="AF17" s="305"/>
      <c r="AG17" s="306"/>
      <c r="AH17" s="950"/>
    </row>
    <row r="18" spans="1:34" s="232" customFormat="1" ht="14.25" x14ac:dyDescent="0.15">
      <c r="A18" s="224"/>
      <c r="B18" s="233" t="s">
        <v>7</v>
      </c>
      <c r="C18" s="226"/>
      <c r="D18" s="802">
        <v>156550</v>
      </c>
      <c r="E18" s="226"/>
      <c r="F18" s="234">
        <v>1868</v>
      </c>
      <c r="G18" s="235">
        <v>1.1932290003193866</v>
      </c>
      <c r="H18" s="226"/>
      <c r="I18" s="234">
        <v>1579</v>
      </c>
      <c r="J18" s="235">
        <v>1.0086234429894603</v>
      </c>
      <c r="K18" s="234">
        <v>1374</v>
      </c>
      <c r="L18" s="235">
        <v>87.017099430019002</v>
      </c>
      <c r="M18" s="234">
        <v>44</v>
      </c>
      <c r="N18" s="235">
        <v>2.786573780873971</v>
      </c>
      <c r="O18" s="234">
        <v>0</v>
      </c>
      <c r="P18" s="235">
        <v>0</v>
      </c>
      <c r="Q18" s="234">
        <v>21</v>
      </c>
      <c r="R18" s="235">
        <v>1.3299556681443951</v>
      </c>
      <c r="S18" s="234">
        <v>26</v>
      </c>
      <c r="T18" s="235">
        <v>1.6466117796073463</v>
      </c>
      <c r="U18" s="234">
        <v>114</v>
      </c>
      <c r="V18" s="235">
        <v>7.2197593413552879</v>
      </c>
      <c r="X18" s="1020"/>
      <c r="Y18" s="1020"/>
      <c r="Z18" s="305"/>
      <c r="AA18" s="949">
        <v>44500</v>
      </c>
      <c r="AB18" s="947">
        <v>29231</v>
      </c>
      <c r="AC18" s="947">
        <v>19576</v>
      </c>
      <c r="AD18" s="1020"/>
      <c r="AE18" s="305"/>
      <c r="AF18" s="305"/>
      <c r="AG18" s="306"/>
      <c r="AH18" s="950"/>
    </row>
    <row r="19" spans="1:34" s="232" customFormat="1" ht="14.25" x14ac:dyDescent="0.15">
      <c r="A19" s="224"/>
      <c r="B19" s="233" t="s">
        <v>43</v>
      </c>
      <c r="C19" s="226"/>
      <c r="D19" s="802">
        <v>94676</v>
      </c>
      <c r="E19" s="226"/>
      <c r="F19" s="234">
        <v>1040</v>
      </c>
      <c r="G19" s="235">
        <v>1.0984832481304658</v>
      </c>
      <c r="H19" s="226"/>
      <c r="I19" s="234">
        <v>1560</v>
      </c>
      <c r="J19" s="235">
        <v>1.647724872195699</v>
      </c>
      <c r="K19" s="234">
        <v>915</v>
      </c>
      <c r="L19" s="235">
        <v>58.653846153846153</v>
      </c>
      <c r="M19" s="234">
        <v>43</v>
      </c>
      <c r="N19" s="235">
        <v>2.7564102564102564</v>
      </c>
      <c r="O19" s="234">
        <v>5</v>
      </c>
      <c r="P19" s="235">
        <v>0.32051282051282048</v>
      </c>
      <c r="Q19" s="234">
        <v>123</v>
      </c>
      <c r="R19" s="235">
        <v>7.8846153846153841</v>
      </c>
      <c r="S19" s="234">
        <v>12</v>
      </c>
      <c r="T19" s="235">
        <v>0.76923076923076927</v>
      </c>
      <c r="U19" s="234">
        <v>462</v>
      </c>
      <c r="V19" s="235">
        <v>29.615384615384617</v>
      </c>
      <c r="X19" s="1020"/>
      <c r="Y19" s="1020"/>
      <c r="Z19" s="305"/>
      <c r="AA19" s="949">
        <v>44530</v>
      </c>
      <c r="AB19" s="947">
        <v>29856</v>
      </c>
      <c r="AC19" s="947">
        <v>21916</v>
      </c>
      <c r="AD19" s="1020"/>
      <c r="AE19" s="305"/>
      <c r="AF19" s="305"/>
      <c r="AG19" s="306"/>
      <c r="AH19" s="950"/>
    </row>
    <row r="20" spans="1:34" s="232" customFormat="1" ht="14.25" x14ac:dyDescent="0.15">
      <c r="A20" s="224"/>
      <c r="B20" s="233" t="s">
        <v>44</v>
      </c>
      <c r="C20" s="226"/>
      <c r="D20" s="802">
        <v>352939</v>
      </c>
      <c r="E20" s="226"/>
      <c r="F20" s="234">
        <v>5250</v>
      </c>
      <c r="G20" s="235">
        <v>1.4875091729732333</v>
      </c>
      <c r="H20" s="226"/>
      <c r="I20" s="234">
        <v>4283</v>
      </c>
      <c r="J20" s="235">
        <v>1.213524150065592</v>
      </c>
      <c r="K20" s="234">
        <v>3021</v>
      </c>
      <c r="L20" s="235">
        <v>70.53467195890731</v>
      </c>
      <c r="M20" s="234">
        <v>6</v>
      </c>
      <c r="N20" s="235">
        <v>0.14008872285780996</v>
      </c>
      <c r="O20" s="234">
        <v>626</v>
      </c>
      <c r="P20" s="235">
        <v>14.615923418164838</v>
      </c>
      <c r="Q20" s="234">
        <v>0</v>
      </c>
      <c r="R20" s="235">
        <v>0</v>
      </c>
      <c r="S20" s="234">
        <v>405</v>
      </c>
      <c r="T20" s="235">
        <v>9.455988792902172</v>
      </c>
      <c r="U20" s="234">
        <v>225</v>
      </c>
      <c r="V20" s="235">
        <v>5.2533271071678733</v>
      </c>
      <c r="X20" s="1020"/>
      <c r="Y20" s="1020"/>
      <c r="Z20" s="305"/>
      <c r="AA20" s="949">
        <v>44561</v>
      </c>
      <c r="AB20" s="947">
        <v>24104</v>
      </c>
      <c r="AC20" s="947">
        <v>29010</v>
      </c>
      <c r="AD20" s="1020"/>
      <c r="AE20" s="305"/>
      <c r="AF20" s="305"/>
      <c r="AG20" s="306"/>
      <c r="AH20" s="950"/>
    </row>
    <row r="21" spans="1:34" s="232" customFormat="1" ht="14.25" x14ac:dyDescent="0.15">
      <c r="A21" s="224"/>
      <c r="B21" s="233" t="s">
        <v>6</v>
      </c>
      <c r="C21" s="226"/>
      <c r="D21" s="802">
        <v>205653</v>
      </c>
      <c r="E21" s="226"/>
      <c r="F21" s="234">
        <v>970</v>
      </c>
      <c r="G21" s="235">
        <v>0.4716682956241825</v>
      </c>
      <c r="H21" s="226"/>
      <c r="I21" s="234">
        <v>1462</v>
      </c>
      <c r="J21" s="235">
        <v>0.71090623526036578</v>
      </c>
      <c r="K21" s="234">
        <v>1382</v>
      </c>
      <c r="L21" s="235">
        <v>94.528043775649792</v>
      </c>
      <c r="M21" s="234">
        <v>32</v>
      </c>
      <c r="N21" s="235">
        <v>2.188782489740082</v>
      </c>
      <c r="O21" s="234">
        <v>0</v>
      </c>
      <c r="P21" s="235">
        <v>0</v>
      </c>
      <c r="Q21" s="234">
        <v>3</v>
      </c>
      <c r="R21" s="235">
        <v>0.20519835841313269</v>
      </c>
      <c r="S21" s="234">
        <v>45</v>
      </c>
      <c r="T21" s="235">
        <v>3.0779753761969904</v>
      </c>
      <c r="U21" s="234">
        <v>0</v>
      </c>
      <c r="V21" s="235">
        <v>0</v>
      </c>
      <c r="X21" s="1020"/>
      <c r="Y21" s="1020"/>
      <c r="Z21" s="305"/>
      <c r="AA21" s="949">
        <v>44592</v>
      </c>
      <c r="AB21" s="947">
        <v>22642</v>
      </c>
      <c r="AC21" s="947">
        <v>24609</v>
      </c>
      <c r="AD21" s="1020"/>
      <c r="AE21" s="305"/>
      <c r="AF21" s="305"/>
      <c r="AG21" s="306"/>
      <c r="AH21" s="950"/>
    </row>
    <row r="22" spans="1:34" s="232" customFormat="1" ht="14.25" x14ac:dyDescent="0.15">
      <c r="A22" s="224"/>
      <c r="B22" s="233" t="s">
        <v>5</v>
      </c>
      <c r="C22" s="226"/>
      <c r="D22" s="802">
        <v>58876</v>
      </c>
      <c r="E22" s="226"/>
      <c r="F22" s="234">
        <v>822</v>
      </c>
      <c r="G22" s="235">
        <v>1.3961546300699776</v>
      </c>
      <c r="H22" s="226"/>
      <c r="I22" s="234">
        <v>554</v>
      </c>
      <c r="J22" s="235">
        <v>0.94096066308852511</v>
      </c>
      <c r="K22" s="234">
        <v>446</v>
      </c>
      <c r="L22" s="235">
        <v>80.505415162454881</v>
      </c>
      <c r="M22" s="234">
        <v>12</v>
      </c>
      <c r="N22" s="235">
        <v>2.1660649819494582</v>
      </c>
      <c r="O22" s="234">
        <v>0</v>
      </c>
      <c r="P22" s="235">
        <v>0</v>
      </c>
      <c r="Q22" s="234">
        <v>15</v>
      </c>
      <c r="R22" s="235">
        <v>2.7075812274368229</v>
      </c>
      <c r="S22" s="234">
        <v>17</v>
      </c>
      <c r="T22" s="235">
        <v>3.0685920577617329</v>
      </c>
      <c r="U22" s="234">
        <v>64</v>
      </c>
      <c r="V22" s="235">
        <v>11.552346570397113</v>
      </c>
      <c r="X22" s="1020"/>
      <c r="Y22" s="1020"/>
      <c r="Z22" s="305"/>
      <c r="AA22" s="949">
        <v>44620</v>
      </c>
      <c r="AB22" s="947">
        <v>24889</v>
      </c>
      <c r="AC22" s="947">
        <v>26478</v>
      </c>
      <c r="AD22" s="1020"/>
      <c r="AE22" s="305"/>
      <c r="AF22" s="305"/>
      <c r="AG22" s="306"/>
      <c r="AH22" s="950"/>
    </row>
    <row r="23" spans="1:34" s="232" customFormat="1" ht="14.25" x14ac:dyDescent="0.15">
      <c r="A23" s="224"/>
      <c r="B23" s="233" t="s">
        <v>38</v>
      </c>
      <c r="C23" s="226"/>
      <c r="D23" s="802">
        <v>83919</v>
      </c>
      <c r="E23" s="226"/>
      <c r="F23" s="234">
        <v>1044</v>
      </c>
      <c r="G23" s="235">
        <v>1.2440567690272761</v>
      </c>
      <c r="H23" s="226"/>
      <c r="I23" s="234">
        <v>848</v>
      </c>
      <c r="J23" s="235">
        <v>1.0104982185202398</v>
      </c>
      <c r="K23" s="234">
        <v>837</v>
      </c>
      <c r="L23" s="235">
        <v>98.702830188679243</v>
      </c>
      <c r="M23" s="234">
        <v>8</v>
      </c>
      <c r="N23" s="235">
        <v>0.94339622641509435</v>
      </c>
      <c r="O23" s="234">
        <v>0</v>
      </c>
      <c r="P23" s="235">
        <v>0</v>
      </c>
      <c r="Q23" s="234">
        <v>2</v>
      </c>
      <c r="R23" s="235">
        <v>0.23584905660377359</v>
      </c>
      <c r="S23" s="234">
        <v>1</v>
      </c>
      <c r="T23" s="235">
        <v>0.11792452830188679</v>
      </c>
      <c r="U23" s="234">
        <v>0</v>
      </c>
      <c r="V23" s="235">
        <v>0</v>
      </c>
      <c r="X23" s="1020"/>
      <c r="Y23" s="1020"/>
      <c r="Z23" s="305"/>
      <c r="AA23" s="949">
        <v>44651</v>
      </c>
      <c r="AB23" s="947">
        <v>30256</v>
      </c>
      <c r="AC23" s="947">
        <v>24903</v>
      </c>
      <c r="AD23" s="1020"/>
      <c r="AE23" s="305"/>
      <c r="AF23" s="305"/>
      <c r="AG23" s="306"/>
      <c r="AH23" s="950"/>
    </row>
    <row r="24" spans="1:34" s="232" customFormat="1" ht="14.25" x14ac:dyDescent="0.15">
      <c r="A24" s="224"/>
      <c r="B24" s="233" t="s">
        <v>45</v>
      </c>
      <c r="C24" s="226"/>
      <c r="D24" s="802">
        <v>237216</v>
      </c>
      <c r="E24" s="226"/>
      <c r="F24" s="234">
        <v>1901</v>
      </c>
      <c r="G24" s="235">
        <v>0.80137933360312963</v>
      </c>
      <c r="H24" s="226"/>
      <c r="I24" s="234">
        <v>2279</v>
      </c>
      <c r="J24" s="235">
        <v>0.9607277755294753</v>
      </c>
      <c r="K24" s="234">
        <v>1813</v>
      </c>
      <c r="L24" s="235">
        <v>79.552435278630966</v>
      </c>
      <c r="M24" s="234">
        <v>101</v>
      </c>
      <c r="N24" s="235">
        <v>4.4317683194383495</v>
      </c>
      <c r="O24" s="234">
        <v>0</v>
      </c>
      <c r="P24" s="235">
        <v>0</v>
      </c>
      <c r="Q24" s="234">
        <v>21</v>
      </c>
      <c r="R24" s="235">
        <v>0.92145677928916181</v>
      </c>
      <c r="S24" s="234">
        <v>0</v>
      </c>
      <c r="T24" s="235">
        <v>0</v>
      </c>
      <c r="U24" s="234">
        <v>344</v>
      </c>
      <c r="V24" s="235">
        <v>15.09433962264151</v>
      </c>
      <c r="X24" s="1020"/>
      <c r="Y24" s="1020"/>
      <c r="Z24" s="305"/>
      <c r="AA24" s="949">
        <v>44681</v>
      </c>
      <c r="AB24" s="947">
        <v>32696</v>
      </c>
      <c r="AC24" s="947">
        <v>22635</v>
      </c>
      <c r="AD24" s="1020"/>
      <c r="AE24" s="305"/>
      <c r="AF24" s="305"/>
      <c r="AG24" s="306"/>
      <c r="AH24" s="950"/>
    </row>
    <row r="25" spans="1:34" s="240" customFormat="1" ht="14.25" x14ac:dyDescent="0.15">
      <c r="A25" s="239"/>
      <c r="B25" s="233" t="s">
        <v>46</v>
      </c>
      <c r="C25" s="226"/>
      <c r="D25" s="802">
        <v>62760</v>
      </c>
      <c r="E25" s="226"/>
      <c r="F25" s="234">
        <v>883</v>
      </c>
      <c r="G25" s="235">
        <v>1.4069471000637348</v>
      </c>
      <c r="H25" s="226"/>
      <c r="I25" s="234">
        <v>566</v>
      </c>
      <c r="J25" s="235">
        <v>0.90184831102613128</v>
      </c>
      <c r="K25" s="234">
        <v>446</v>
      </c>
      <c r="L25" s="235">
        <v>78.798586572438168</v>
      </c>
      <c r="M25" s="234">
        <v>6</v>
      </c>
      <c r="N25" s="235">
        <v>1.0600706713780919</v>
      </c>
      <c r="O25" s="234">
        <v>0</v>
      </c>
      <c r="P25" s="235">
        <v>0</v>
      </c>
      <c r="Q25" s="234">
        <v>75</v>
      </c>
      <c r="R25" s="235">
        <v>13.250883392226148</v>
      </c>
      <c r="S25" s="234">
        <v>9</v>
      </c>
      <c r="T25" s="235">
        <v>1.5901060070671376</v>
      </c>
      <c r="U25" s="234">
        <v>30</v>
      </c>
      <c r="V25" s="235">
        <v>5.3003533568904597</v>
      </c>
      <c r="X25" s="1020"/>
      <c r="Y25" s="1020"/>
      <c r="Z25" s="305"/>
      <c r="AA25" s="949">
        <v>44712</v>
      </c>
      <c r="AB25" s="947">
        <v>38586</v>
      </c>
      <c r="AC25" s="947">
        <v>22335</v>
      </c>
      <c r="AD25" s="1020"/>
      <c r="AE25" s="305"/>
      <c r="AF25" s="305"/>
      <c r="AG25" s="306"/>
      <c r="AH25" s="950"/>
    </row>
    <row r="26" spans="1:34" s="232" customFormat="1" ht="14.25" x14ac:dyDescent="0.15">
      <c r="B26" s="233" t="s">
        <v>47</v>
      </c>
      <c r="C26" s="226"/>
      <c r="D26" s="804">
        <v>22108</v>
      </c>
      <c r="E26" s="226"/>
      <c r="F26" s="238">
        <v>215</v>
      </c>
      <c r="G26" s="235">
        <v>0.97249864302514921</v>
      </c>
      <c r="H26" s="226"/>
      <c r="I26" s="238">
        <v>234</v>
      </c>
      <c r="J26" s="235">
        <v>1.0584403835715577</v>
      </c>
      <c r="K26" s="238">
        <v>233</v>
      </c>
      <c r="L26" s="235">
        <v>99.572649572649567</v>
      </c>
      <c r="M26" s="238">
        <v>1</v>
      </c>
      <c r="N26" s="235">
        <v>0.42735042735042739</v>
      </c>
      <c r="O26" s="238">
        <v>0</v>
      </c>
      <c r="P26" s="235">
        <v>0</v>
      </c>
      <c r="Q26" s="238">
        <v>0</v>
      </c>
      <c r="R26" s="235">
        <v>0</v>
      </c>
      <c r="S26" s="238">
        <v>0</v>
      </c>
      <c r="T26" s="235">
        <v>0</v>
      </c>
      <c r="U26" s="238">
        <v>0</v>
      </c>
      <c r="V26" s="235">
        <v>0</v>
      </c>
      <c r="X26" s="1020"/>
      <c r="Y26" s="1020"/>
      <c r="Z26" s="305"/>
      <c r="AA26" s="949">
        <v>44742</v>
      </c>
      <c r="AB26" s="947">
        <v>41750</v>
      </c>
      <c r="AC26" s="947">
        <v>23105</v>
      </c>
      <c r="AD26" s="1020"/>
      <c r="AE26" s="305"/>
      <c r="AF26" s="305"/>
      <c r="AG26" s="306"/>
      <c r="AH26" s="950"/>
    </row>
    <row r="27" spans="1:34" s="232" customFormat="1" ht="14.25" x14ac:dyDescent="0.15">
      <c r="B27" s="233" t="s">
        <v>48</v>
      </c>
      <c r="C27" s="226"/>
      <c r="D27" s="804">
        <v>114252</v>
      </c>
      <c r="E27" s="226"/>
      <c r="F27" s="238">
        <v>1876</v>
      </c>
      <c r="G27" s="235">
        <v>1.6419843853936911</v>
      </c>
      <c r="H27" s="226"/>
      <c r="I27" s="238">
        <v>1189</v>
      </c>
      <c r="J27" s="235">
        <v>1.0406820011903513</v>
      </c>
      <c r="K27" s="238">
        <v>1121</v>
      </c>
      <c r="L27" s="235">
        <v>94.280908326324635</v>
      </c>
      <c r="M27" s="238">
        <v>45</v>
      </c>
      <c r="N27" s="235">
        <v>3.7846930193439863</v>
      </c>
      <c r="O27" s="238">
        <v>0</v>
      </c>
      <c r="P27" s="235">
        <v>0</v>
      </c>
      <c r="Q27" s="238">
        <v>11</v>
      </c>
      <c r="R27" s="235">
        <v>0.92514718250630779</v>
      </c>
      <c r="S27" s="238">
        <v>9</v>
      </c>
      <c r="T27" s="235">
        <v>0.7569386038687973</v>
      </c>
      <c r="U27" s="238">
        <v>3</v>
      </c>
      <c r="V27" s="235">
        <v>0.25231286795626579</v>
      </c>
      <c r="X27" s="1020"/>
      <c r="Y27" s="1020"/>
      <c r="Z27" s="305"/>
      <c r="AA27" s="949">
        <v>44773</v>
      </c>
      <c r="AB27" s="947">
        <v>30827</v>
      </c>
      <c r="AC27" s="947">
        <v>22962</v>
      </c>
      <c r="AD27" s="1020"/>
      <c r="AE27" s="305"/>
      <c r="AF27" s="305"/>
      <c r="AG27" s="306"/>
      <c r="AH27" s="950"/>
    </row>
    <row r="28" spans="1:34" s="232" customFormat="1" ht="14.25" x14ac:dyDescent="0.15">
      <c r="B28" s="233" t="s">
        <v>49</v>
      </c>
      <c r="C28" s="226"/>
      <c r="D28" s="804">
        <v>14631</v>
      </c>
      <c r="E28" s="226"/>
      <c r="F28" s="238">
        <v>320</v>
      </c>
      <c r="G28" s="242">
        <v>2.1871369011004034</v>
      </c>
      <c r="H28" s="226"/>
      <c r="I28" s="238">
        <v>271</v>
      </c>
      <c r="J28" s="242">
        <v>1.852231563119404</v>
      </c>
      <c r="K28" s="238">
        <v>60</v>
      </c>
      <c r="L28" s="242">
        <v>22.140221402214021</v>
      </c>
      <c r="M28" s="238">
        <v>6</v>
      </c>
      <c r="N28" s="242">
        <v>2.214022140221402</v>
      </c>
      <c r="O28" s="238">
        <v>114</v>
      </c>
      <c r="P28" s="242">
        <v>42.066420664206646</v>
      </c>
      <c r="Q28" s="238">
        <v>0</v>
      </c>
      <c r="R28" s="242">
        <v>0</v>
      </c>
      <c r="S28" s="238">
        <v>44</v>
      </c>
      <c r="T28" s="242">
        <v>16.236162361623617</v>
      </c>
      <c r="U28" s="238">
        <v>47</v>
      </c>
      <c r="V28" s="242">
        <v>17.343173431734318</v>
      </c>
      <c r="X28" s="1020"/>
      <c r="Y28" s="1020"/>
      <c r="Z28" s="305"/>
      <c r="AA28" s="949">
        <v>44804</v>
      </c>
      <c r="AB28" s="947">
        <v>26047</v>
      </c>
      <c r="AC28" s="947">
        <v>23877</v>
      </c>
      <c r="AD28" s="1020"/>
      <c r="AE28" s="305"/>
      <c r="AF28" s="305"/>
      <c r="AG28" s="306"/>
      <c r="AH28" s="950"/>
    </row>
    <row r="29" spans="1:34" s="232" customFormat="1" ht="14.25" x14ac:dyDescent="0.15">
      <c r="B29" s="244" t="s">
        <v>4</v>
      </c>
      <c r="C29" s="226"/>
      <c r="D29" s="805">
        <v>5237</v>
      </c>
      <c r="E29" s="226"/>
      <c r="F29" s="245">
        <v>84</v>
      </c>
      <c r="G29" s="246">
        <v>1.6039717395455413</v>
      </c>
      <c r="H29" s="226"/>
      <c r="I29" s="245">
        <v>44</v>
      </c>
      <c r="J29" s="246">
        <v>0.84017567309528363</v>
      </c>
      <c r="K29" s="245">
        <v>32</v>
      </c>
      <c r="L29" s="246">
        <v>72.727272727272734</v>
      </c>
      <c r="M29" s="245">
        <v>3</v>
      </c>
      <c r="N29" s="246">
        <v>6.8181818181818175</v>
      </c>
      <c r="O29" s="245">
        <v>1</v>
      </c>
      <c r="P29" s="246">
        <v>2.2727272727272729</v>
      </c>
      <c r="Q29" s="245">
        <v>5</v>
      </c>
      <c r="R29" s="246">
        <v>11.363636363636363</v>
      </c>
      <c r="S29" s="245">
        <v>2</v>
      </c>
      <c r="T29" s="246">
        <v>4.5454545454545459</v>
      </c>
      <c r="U29" s="245">
        <v>1</v>
      </c>
      <c r="V29" s="246">
        <v>2.2727272727272729</v>
      </c>
      <c r="X29" s="1020"/>
      <c r="Y29" s="1020"/>
      <c r="Z29" s="305"/>
      <c r="AA29" s="949">
        <v>44834</v>
      </c>
      <c r="AB29" s="947">
        <v>32379</v>
      </c>
      <c r="AC29" s="947">
        <v>24010</v>
      </c>
      <c r="AD29" s="1020"/>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1021"/>
      <c r="Y30" s="1021"/>
      <c r="Z30" s="305"/>
      <c r="AA30" s="949">
        <v>44865</v>
      </c>
      <c r="AB30" s="947">
        <v>29932</v>
      </c>
      <c r="AC30" s="947">
        <v>19815</v>
      </c>
      <c r="AD30" s="1021"/>
      <c r="AE30" s="309"/>
      <c r="AF30" s="305"/>
      <c r="AG30" s="306"/>
      <c r="AH30" s="950"/>
    </row>
    <row r="31" spans="1:34" s="251" customFormat="1" x14ac:dyDescent="0.15">
      <c r="B31" s="252" t="s">
        <v>3</v>
      </c>
      <c r="C31" s="211"/>
      <c r="D31" s="806">
        <v>2061372</v>
      </c>
      <c r="E31" s="211"/>
      <c r="F31" s="253">
        <v>20461</v>
      </c>
      <c r="G31" s="254">
        <v>0.99259134207702449</v>
      </c>
      <c r="H31" s="211"/>
      <c r="I31" s="253">
        <v>20498</v>
      </c>
      <c r="J31" s="254">
        <v>0.99438626312960499</v>
      </c>
      <c r="K31" s="253">
        <v>16678</v>
      </c>
      <c r="L31" s="254">
        <v>81.364035515660063</v>
      </c>
      <c r="M31" s="253">
        <v>391</v>
      </c>
      <c r="N31" s="254">
        <v>1.907503171041077</v>
      </c>
      <c r="O31" s="253">
        <v>750</v>
      </c>
      <c r="P31" s="254">
        <v>3.6588935505903017</v>
      </c>
      <c r="Q31" s="253">
        <v>524</v>
      </c>
      <c r="R31" s="254">
        <v>2.556346960679091</v>
      </c>
      <c r="S31" s="253">
        <v>723</v>
      </c>
      <c r="T31" s="254">
        <v>3.5271733827690506</v>
      </c>
      <c r="U31" s="253">
        <v>1432</v>
      </c>
      <c r="V31" s="254">
        <v>6.9860474192604158</v>
      </c>
      <c r="X31" s="1020"/>
      <c r="Y31" s="1020"/>
      <c r="Z31" s="309"/>
      <c r="AA31" s="949">
        <v>44895</v>
      </c>
      <c r="AB31" s="947">
        <v>32038</v>
      </c>
      <c r="AC31" s="947">
        <v>20330</v>
      </c>
      <c r="AD31" s="1020"/>
      <c r="AE31" s="305"/>
      <c r="AF31" s="309"/>
      <c r="AG31" s="309"/>
      <c r="AH31" s="438"/>
    </row>
    <row r="32" spans="1:34" s="256" customFormat="1" ht="5.25" customHeight="1" x14ac:dyDescent="0.2">
      <c r="B32" s="257"/>
      <c r="C32" s="258"/>
      <c r="E32" s="258"/>
      <c r="X32" s="1014"/>
      <c r="Y32" s="1014"/>
      <c r="Z32" s="439"/>
      <c r="AA32" s="949">
        <v>44926</v>
      </c>
      <c r="AB32" s="947">
        <v>25446</v>
      </c>
      <c r="AC32" s="947">
        <v>23015</v>
      </c>
      <c r="AD32" s="1014"/>
    </row>
    <row r="33" spans="2:30" s="251" customFormat="1" x14ac:dyDescent="0.2">
      <c r="B33" s="1092" t="s">
        <v>393</v>
      </c>
      <c r="C33" s="1092"/>
      <c r="D33" s="1092"/>
      <c r="E33" s="1092"/>
      <c r="F33" s="1092"/>
      <c r="G33" s="1092"/>
      <c r="H33" s="1092"/>
      <c r="I33" s="1092"/>
      <c r="J33" s="1092"/>
      <c r="K33" s="1092"/>
      <c r="L33" s="1092"/>
      <c r="M33" s="1092"/>
      <c r="N33" s="1092"/>
      <c r="O33" s="1092"/>
      <c r="P33" s="1092"/>
      <c r="Q33" s="1092"/>
      <c r="R33" s="1092"/>
      <c r="S33" s="1092"/>
      <c r="T33" s="1092"/>
      <c r="U33" s="1092"/>
      <c r="V33" s="1092"/>
      <c r="X33" s="1014"/>
      <c r="Y33" s="1014"/>
      <c r="Z33" s="439"/>
      <c r="AA33" s="949">
        <v>44957</v>
      </c>
      <c r="AB33" s="947">
        <v>28819</v>
      </c>
      <c r="AC33" s="947">
        <v>24165</v>
      </c>
      <c r="AD33" s="1014"/>
    </row>
    <row r="34" spans="2:30" s="251" customFormat="1" ht="12" customHeight="1" x14ac:dyDescent="0.2">
      <c r="B34" s="1092"/>
      <c r="C34" s="1092"/>
      <c r="D34" s="1092"/>
      <c r="E34" s="1092"/>
      <c r="F34" s="1092"/>
      <c r="G34" s="1092"/>
      <c r="H34" s="1092"/>
      <c r="I34" s="1092"/>
      <c r="J34" s="1092"/>
      <c r="K34" s="1092"/>
      <c r="L34" s="1092"/>
      <c r="M34" s="1092"/>
      <c r="N34" s="1092"/>
      <c r="O34" s="1092"/>
      <c r="P34" s="1092"/>
      <c r="Q34" s="1092"/>
      <c r="R34" s="1092"/>
      <c r="S34" s="1092"/>
      <c r="T34" s="1092"/>
      <c r="U34" s="1092"/>
      <c r="V34" s="1092"/>
      <c r="X34" s="1014"/>
      <c r="Y34" s="1014"/>
      <c r="Z34" s="439"/>
      <c r="AA34" s="949">
        <v>44985</v>
      </c>
      <c r="AB34" s="947">
        <v>34747</v>
      </c>
      <c r="AC34" s="947">
        <v>23214</v>
      </c>
      <c r="AD34" s="1014"/>
    </row>
    <row r="35" spans="2:30" x14ac:dyDescent="0.2">
      <c r="B35" s="1076"/>
      <c r="C35" s="1076"/>
      <c r="D35" s="1076"/>
      <c r="E35" s="262"/>
      <c r="F35" s="262"/>
      <c r="AA35" s="949">
        <v>45016</v>
      </c>
      <c r="AB35" s="947">
        <f>GETPIVOTDATA("Suma de AltasSol",[1]td!$A$3,"Fecha",$AA35)</f>
        <v>39866</v>
      </c>
      <c r="AC35" s="947">
        <f>GETPIVOTDATA("Suma de BajasSol",[1]td!$A$3,"Fecha",$AA35)</f>
        <v>28170</v>
      </c>
    </row>
    <row r="36" spans="2:30" x14ac:dyDescent="0.2">
      <c r="B36" s="1077"/>
      <c r="C36" s="1077"/>
      <c r="D36" s="1077"/>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row r="39" spans="2:30" x14ac:dyDescent="0.2">
      <c r="AA39" s="949">
        <v>45138</v>
      </c>
      <c r="AB39" s="947">
        <f>GETPIVOTDATA("Suma de AltasSol",[1]td!$A$3,"Fecha",$AA39)</f>
        <v>27853</v>
      </c>
      <c r="AC39" s="947">
        <f>GETPIVOTDATA("Suma de BajasSol",[1]td!$A$3,"Fecha",$AA39)</f>
        <v>19454</v>
      </c>
    </row>
    <row r="40" spans="2:30" x14ac:dyDescent="0.2">
      <c r="AA40" s="949">
        <v>45169</v>
      </c>
      <c r="AB40" s="947">
        <f>GETPIVOTDATA("Suma de AltasSol",[1]td!$A$3,"Fecha",$AA40)</f>
        <v>23854</v>
      </c>
      <c r="AC40" s="947">
        <f>GETPIVOTDATA("Suma de BajasSol",[1]td!$A$3,"Fecha",$AA40)</f>
        <v>17588</v>
      </c>
    </row>
    <row r="41" spans="2:30" x14ac:dyDescent="0.2">
      <c r="AA41" s="949">
        <v>45199</v>
      </c>
      <c r="AB41" s="947">
        <f>GETPIVOTDATA("Suma de AltasSol",[1]td!$A$3,"Fecha",$AA41)</f>
        <v>30663</v>
      </c>
      <c r="AC41" s="947">
        <f>GETPIVOTDATA("Suma de BajasSol",[1]td!$A$3,"Fecha",$AA41)</f>
        <v>23194</v>
      </c>
    </row>
    <row r="42" spans="2:30" x14ac:dyDescent="0.2">
      <c r="AA42" s="949">
        <v>45230</v>
      </c>
      <c r="AB42" s="947">
        <f>GETPIVOTDATA("Suma de AltasSol",[1]td!$A$3,"Fecha",$AA42)</f>
        <v>29848</v>
      </c>
      <c r="AC42" s="947">
        <f>GETPIVOTDATA("Suma de BajasSol",[1]td!$A$3,"Fecha",$AA42)</f>
        <v>22671</v>
      </c>
    </row>
    <row r="43" spans="2:30" x14ac:dyDescent="0.2">
      <c r="AA43" s="949">
        <v>45260</v>
      </c>
      <c r="AB43" s="947">
        <f>GETPIVOTDATA("Suma de AltasSol",[1]td!$A$3,"Fecha",$AA43)</f>
        <v>25851</v>
      </c>
      <c r="AC43" s="947">
        <f>GETPIVOTDATA("Suma de BajasSol",[1]td!$A$3,"Fecha",$AA43)</f>
        <v>49513</v>
      </c>
    </row>
    <row r="44" spans="2:30" x14ac:dyDescent="0.2">
      <c r="AA44" s="949">
        <v>45291</v>
      </c>
      <c r="AB44" s="947">
        <f>GETPIVOTDATA("Suma de AltasSol",[1]td!$A$3,"Fecha",$AA44)</f>
        <v>20461</v>
      </c>
      <c r="AC44" s="947">
        <f>GETPIVOTDATA("Suma de BajasSol",[1]td!$A$3,"Fecha",$AA44)</f>
        <v>20498</v>
      </c>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70"/>
      <c r="C3" s="1070"/>
      <c r="D3" s="1070"/>
      <c r="E3" s="1070"/>
      <c r="F3" s="1070"/>
      <c r="G3" s="1070"/>
      <c r="H3" s="1070"/>
      <c r="I3" s="1070"/>
      <c r="J3" s="1070"/>
      <c r="K3" s="1070"/>
      <c r="L3" s="45"/>
      <c r="M3" s="45"/>
      <c r="W3" s="89"/>
      <c r="AA3" s="89"/>
      <c r="AD3" s="88"/>
    </row>
    <row r="4" spans="2:30" s="7" customFormat="1" ht="7.5" customHeight="1" x14ac:dyDescent="0.2">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row>
    <row r="5" spans="2:30" s="7" customFormat="1" ht="19.5" x14ac:dyDescent="0.2">
      <c r="B5" s="1043" t="s">
        <v>409</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row>
    <row r="6" spans="2:30" s="7" customFormat="1" ht="16.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0" s="7" customFormat="1" ht="5.25" customHeight="1" x14ac:dyDescent="0.2">
      <c r="AC7" s="87"/>
      <c r="AD7" s="86"/>
    </row>
    <row r="8" spans="2:30" s="83" customFormat="1" ht="21.75" customHeight="1" x14ac:dyDescent="0.2">
      <c r="B8" s="1104" t="s">
        <v>30</v>
      </c>
      <c r="C8" s="68"/>
      <c r="D8" s="704"/>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0" s="83" customFormat="1" ht="21.75" customHeight="1" x14ac:dyDescent="0.2">
      <c r="B9" s="1105"/>
      <c r="C9" s="68"/>
      <c r="D9" s="705"/>
      <c r="E9" s="1101" t="s">
        <v>25</v>
      </c>
      <c r="F9" s="1102"/>
      <c r="G9" s="199"/>
      <c r="H9" s="1101" t="s">
        <v>24</v>
      </c>
      <c r="I9" s="1102"/>
      <c r="J9" s="199"/>
      <c r="K9" s="1101" t="s">
        <v>23</v>
      </c>
      <c r="L9" s="1102"/>
      <c r="M9" s="199"/>
      <c r="N9" s="1101" t="s">
        <v>22</v>
      </c>
      <c r="O9" s="1102"/>
      <c r="P9" s="199"/>
      <c r="Q9" s="1101" t="s">
        <v>21</v>
      </c>
      <c r="R9" s="1102"/>
      <c r="S9" s="199"/>
      <c r="T9" s="1101" t="s">
        <v>20</v>
      </c>
      <c r="U9" s="1102"/>
      <c r="V9" s="199"/>
      <c r="W9" s="1101" t="s">
        <v>19</v>
      </c>
      <c r="X9" s="1102"/>
      <c r="Y9" s="199"/>
      <c r="Z9" s="1101" t="s">
        <v>18</v>
      </c>
      <c r="AA9" s="1102"/>
      <c r="AB9" s="68"/>
      <c r="AC9" s="1112"/>
      <c r="AD9" s="1113"/>
    </row>
    <row r="10" spans="2:30" s="83" customFormat="1" ht="21.75" customHeight="1" x14ac:dyDescent="0.2">
      <c r="B10" s="1106"/>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2648</v>
      </c>
      <c r="F12" s="76">
        <v>0.20549050770434199</v>
      </c>
      <c r="G12" s="74"/>
      <c r="H12" s="77">
        <v>42311</v>
      </c>
      <c r="I12" s="76">
        <v>3.2834248004072561</v>
      </c>
      <c r="J12" s="74"/>
      <c r="K12" s="77">
        <v>25802</v>
      </c>
      <c r="L12" s="76">
        <v>2.0022908156296948</v>
      </c>
      <c r="M12" s="74"/>
      <c r="N12" s="77">
        <v>37222</v>
      </c>
      <c r="O12" s="76">
        <v>2.8885074311824086</v>
      </c>
      <c r="P12" s="74"/>
      <c r="Q12" s="77">
        <v>44658</v>
      </c>
      <c r="R12" s="76">
        <v>3.4655570593128795</v>
      </c>
      <c r="S12" s="74"/>
      <c r="T12" s="77">
        <v>75325</v>
      </c>
      <c r="U12" s="76">
        <v>5.8453823613404685</v>
      </c>
      <c r="V12" s="74"/>
      <c r="W12" s="77">
        <v>279988</v>
      </c>
      <c r="X12" s="76">
        <v>21.727672307826023</v>
      </c>
      <c r="Y12" s="74"/>
      <c r="Z12" s="77">
        <v>780670</v>
      </c>
      <c r="AA12" s="76">
        <f>Z12*100/$AC$12</f>
        <v>60.581674716596929</v>
      </c>
      <c r="AB12" s="66"/>
      <c r="AC12" s="707">
        <f>E12+H12+K12+N12+Q12+T12+W12+Z12</f>
        <v>1288624</v>
      </c>
      <c r="AD12" s="75">
        <f>F12+I12+L12+O12+R12+U12+X12+AA12</f>
        <v>100</v>
      </c>
    </row>
    <row r="13" spans="2:30" s="73" customFormat="1" ht="20.25" customHeight="1" x14ac:dyDescent="0.2">
      <c r="B13" s="708" t="s">
        <v>26</v>
      </c>
      <c r="D13" s="74"/>
      <c r="E13" s="709">
        <v>3588</v>
      </c>
      <c r="F13" s="710">
        <v>0.46431695714514953</v>
      </c>
      <c r="G13" s="74"/>
      <c r="H13" s="709">
        <v>87496</v>
      </c>
      <c r="I13" s="710">
        <v>11.322708049713491</v>
      </c>
      <c r="J13" s="74"/>
      <c r="K13" s="709">
        <v>40853</v>
      </c>
      <c r="L13" s="710">
        <v>5.2867170151200646</v>
      </c>
      <c r="M13" s="74"/>
      <c r="N13" s="709">
        <v>48690</v>
      </c>
      <c r="O13" s="710">
        <v>6.3008898114262344</v>
      </c>
      <c r="P13" s="74"/>
      <c r="Q13" s="709">
        <v>49979</v>
      </c>
      <c r="R13" s="710">
        <v>6.4676971017718587</v>
      </c>
      <c r="S13" s="74"/>
      <c r="T13" s="709">
        <v>76122</v>
      </c>
      <c r="U13" s="710">
        <v>9.8508181192316258</v>
      </c>
      <c r="V13" s="74"/>
      <c r="W13" s="709">
        <v>166489</v>
      </c>
      <c r="X13" s="710">
        <v>21.545057379637345</v>
      </c>
      <c r="Y13" s="74"/>
      <c r="Z13" s="709">
        <v>299531</v>
      </c>
      <c r="AA13" s="710">
        <f>Z13*100/$AC$13</f>
        <v>38.76179556595423</v>
      </c>
      <c r="AB13" s="66"/>
      <c r="AC13" s="711">
        <f>E13+H13+K13+N13+Q13+T13+W13+Z13</f>
        <v>772748</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6236</v>
      </c>
      <c r="F15" s="67">
        <f>E15*100/$AC$15</f>
        <v>0.30251696442951587</v>
      </c>
      <c r="G15" s="66"/>
      <c r="H15" s="65">
        <f>SUM(H12:H13)</f>
        <v>129807</v>
      </c>
      <c r="I15" s="67">
        <f>H15*100/$AC$15</f>
        <v>6.2971166776302381</v>
      </c>
      <c r="J15" s="66"/>
      <c r="K15" s="65">
        <f>SUM(K12:K13)</f>
        <v>66655</v>
      </c>
      <c r="L15" s="67">
        <f>K15*100/$AC$15</f>
        <v>3.2335260205338967</v>
      </c>
      <c r="M15" s="66"/>
      <c r="N15" s="65">
        <f>SUM(N12:N13)</f>
        <v>85912</v>
      </c>
      <c r="O15" s="67">
        <f>N15*100/$AC$15</f>
        <v>4.1677096613323554</v>
      </c>
      <c r="P15" s="66"/>
      <c r="Q15" s="65">
        <f>SUM(Q12:Q13)</f>
        <v>94637</v>
      </c>
      <c r="R15" s="67">
        <f>Q15*100/$AC$15</f>
        <v>4.5909714500827601</v>
      </c>
      <c r="S15" s="66"/>
      <c r="T15" s="65">
        <f>SUM(T12:T13)</f>
        <v>151447</v>
      </c>
      <c r="U15" s="67">
        <f>T15*100/$AC$15</f>
        <v>7.3469029364908423</v>
      </c>
      <c r="V15" s="66"/>
      <c r="W15" s="65">
        <f>SUM(W12:W13)</f>
        <v>446477</v>
      </c>
      <c r="X15" s="67">
        <f>W15*100/$AC$15</f>
        <v>21.659215318729469</v>
      </c>
      <c r="Y15" s="66"/>
      <c r="Z15" s="65">
        <f>SUM(Z12:Z13)</f>
        <v>1080201</v>
      </c>
      <c r="AA15" s="67">
        <f>Z15*100/$AC$15</f>
        <v>52.402040970770926</v>
      </c>
      <c r="AB15" s="66"/>
      <c r="AC15" s="65">
        <f>E15+H15+K15+N15+Q15+T15+W15+Z15</f>
        <v>2061372</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6236</v>
      </c>
      <c r="F19" s="59">
        <f>H15</f>
        <v>129807</v>
      </c>
      <c r="G19" s="59"/>
      <c r="H19" s="59">
        <f>K15</f>
        <v>66655</v>
      </c>
      <c r="I19" s="59">
        <f>N15</f>
        <v>85912</v>
      </c>
      <c r="J19" s="59"/>
      <c r="K19" s="59">
        <f>Q15</f>
        <v>94637</v>
      </c>
      <c r="L19" s="59">
        <f>T15</f>
        <v>151447</v>
      </c>
      <c r="M19" s="59"/>
      <c r="N19" s="59">
        <f>W15</f>
        <v>446477</v>
      </c>
      <c r="O19" s="59">
        <f>Z15</f>
        <v>1080201</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03" t="s">
        <v>17</v>
      </c>
      <c r="C36" s="1103"/>
      <c r="D36" s="1103"/>
      <c r="E36" s="1103"/>
      <c r="F36" s="1103"/>
      <c r="G36" s="1103"/>
      <c r="H36" s="1103"/>
      <c r="I36" s="1103"/>
      <c r="J36" s="1103"/>
      <c r="K36" s="1103"/>
      <c r="AD36" s="55"/>
    </row>
    <row r="37" spans="2:30" s="3" customFormat="1" ht="12.75" customHeight="1" x14ac:dyDescent="0.2">
      <c r="B37" s="1099"/>
      <c r="C37" s="1100"/>
      <c r="D37" s="1100"/>
      <c r="E37" s="1100"/>
      <c r="F37" s="1100"/>
      <c r="G37" s="1100"/>
      <c r="H37" s="1100"/>
      <c r="I37" s="1100"/>
      <c r="J37" s="1100"/>
      <c r="K37" s="1100"/>
      <c r="L37" s="1100"/>
      <c r="M37" s="1100"/>
      <c r="N37" s="1100"/>
      <c r="O37" s="1100"/>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8"/>
      <c r="C2" s="1028"/>
      <c r="D2" s="1028"/>
      <c r="E2" s="1028"/>
      <c r="F2" s="1028"/>
      <c r="G2" s="1028"/>
      <c r="H2" s="1028"/>
      <c r="I2" s="1028"/>
      <c r="J2" s="1028"/>
      <c r="K2" s="1028"/>
      <c r="L2" s="1028"/>
      <c r="M2" s="1028"/>
      <c r="N2" s="1028"/>
      <c r="O2" s="1028"/>
      <c r="P2" s="1028"/>
      <c r="Q2" s="1028"/>
      <c r="R2" s="1028"/>
      <c r="S2" s="10"/>
      <c r="T2" s="16"/>
      <c r="U2" s="15"/>
      <c r="V2" s="15"/>
      <c r="W2" s="15"/>
      <c r="X2" s="15"/>
      <c r="Y2" s="15"/>
      <c r="Z2" s="15"/>
      <c r="AA2" s="15"/>
      <c r="AB2" s="15"/>
      <c r="AC2" s="15"/>
      <c r="AD2" s="15"/>
    </row>
    <row r="3" spans="1:30" x14ac:dyDescent="0.2">
      <c r="B3" s="3"/>
      <c r="C3" s="1034" t="s">
        <v>301</v>
      </c>
      <c r="D3" s="1034"/>
      <c r="E3" s="1034"/>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5" t="s">
        <v>302</v>
      </c>
      <c r="C5" s="1036"/>
      <c r="D5" s="1036"/>
      <c r="E5" s="1036"/>
      <c r="F5" s="1036"/>
      <c r="G5" s="1036"/>
      <c r="H5" s="1036"/>
      <c r="I5" s="1036"/>
      <c r="J5" s="1036"/>
      <c r="K5" s="1036"/>
      <c r="L5" s="1036"/>
      <c r="M5" s="1036"/>
      <c r="N5" s="1036"/>
      <c r="O5" s="1036"/>
      <c r="P5" s="1036"/>
      <c r="Q5" s="1037">
        <v>45291</v>
      </c>
      <c r="R5" s="1038"/>
      <c r="S5" s="1038"/>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3" t="s">
        <v>303</v>
      </c>
      <c r="C7" s="1033"/>
      <c r="D7" s="1033"/>
      <c r="E7" s="1033"/>
      <c r="F7" s="1033"/>
      <c r="G7" s="1033"/>
      <c r="H7" s="1033"/>
      <c r="I7" s="1033"/>
      <c r="J7" s="1033"/>
      <c r="K7" s="1033"/>
      <c r="L7" s="1033"/>
      <c r="M7" s="1033"/>
      <c r="N7" s="1033"/>
      <c r="O7" s="1033"/>
      <c r="P7" s="1033"/>
      <c r="Q7" s="1033"/>
      <c r="R7" s="1033"/>
      <c r="S7" s="1033"/>
      <c r="T7" s="1"/>
    </row>
    <row r="8" spans="1:30" ht="18.75" customHeight="1" x14ac:dyDescent="0.2">
      <c r="B8" s="1032" t="s">
        <v>304</v>
      </c>
      <c r="C8" s="1032"/>
      <c r="D8" s="1032"/>
      <c r="E8" s="1032"/>
      <c r="F8" s="1032"/>
      <c r="G8" s="1032"/>
      <c r="H8" s="1032"/>
      <c r="I8" s="1032"/>
      <c r="J8" s="1032"/>
      <c r="K8" s="1032"/>
      <c r="L8" s="1032"/>
      <c r="M8" s="1032"/>
      <c r="N8" s="1032"/>
      <c r="O8" s="1032"/>
      <c r="P8" s="1032"/>
      <c r="Q8" s="1032"/>
      <c r="R8" s="1032"/>
      <c r="S8" s="1032"/>
      <c r="T8" s="1"/>
    </row>
    <row r="9" spans="1:30" ht="18.75" customHeight="1" x14ac:dyDescent="0.2">
      <c r="B9" s="1032" t="s">
        <v>305</v>
      </c>
      <c r="C9" s="1032"/>
      <c r="D9" s="1032"/>
      <c r="E9" s="1032"/>
      <c r="F9" s="1032"/>
      <c r="G9" s="1032"/>
      <c r="H9" s="1032"/>
      <c r="I9" s="1032"/>
      <c r="J9" s="1032"/>
      <c r="K9" s="1032"/>
      <c r="L9" s="1032"/>
      <c r="M9" s="1032"/>
      <c r="N9" s="1032"/>
      <c r="O9" s="1032"/>
      <c r="P9" s="1032"/>
      <c r="Q9" s="1032"/>
      <c r="R9" s="1032"/>
      <c r="S9" s="1032"/>
      <c r="T9" s="1"/>
    </row>
    <row r="10" spans="1:30" ht="18.75" customHeight="1" x14ac:dyDescent="0.2">
      <c r="B10" s="1032" t="s">
        <v>306</v>
      </c>
      <c r="C10" s="1032"/>
      <c r="D10" s="1032"/>
      <c r="E10" s="1032"/>
      <c r="F10" s="1032"/>
      <c r="G10" s="1032"/>
      <c r="H10" s="1032"/>
      <c r="I10" s="1032"/>
      <c r="J10" s="1032"/>
      <c r="K10" s="1032"/>
      <c r="L10" s="1032"/>
      <c r="M10" s="1032"/>
      <c r="N10" s="1032"/>
      <c r="O10" s="1032"/>
      <c r="P10" s="1032"/>
      <c r="Q10" s="1032"/>
      <c r="R10" s="1032"/>
      <c r="S10" s="1032"/>
      <c r="T10" s="1"/>
    </row>
    <row r="11" spans="1:30" ht="18.75" customHeight="1" x14ac:dyDescent="0.2">
      <c r="B11" s="1032" t="s">
        <v>307</v>
      </c>
      <c r="C11" s="1032"/>
      <c r="D11" s="1032"/>
      <c r="E11" s="1032"/>
      <c r="F11" s="1032"/>
      <c r="G11" s="1032"/>
      <c r="H11" s="1032"/>
      <c r="I11" s="1032"/>
      <c r="J11" s="1032"/>
      <c r="K11" s="1032"/>
      <c r="L11" s="1032"/>
      <c r="M11" s="1032"/>
      <c r="N11" s="1032"/>
      <c r="O11" s="1032"/>
      <c r="P11" s="1032"/>
      <c r="Q11" s="1032"/>
      <c r="R11" s="1032"/>
      <c r="S11" s="1032"/>
      <c r="T11" s="1"/>
    </row>
    <row r="12" spans="1:30" ht="18.75" customHeight="1" x14ac:dyDescent="0.2">
      <c r="B12" s="1032" t="s">
        <v>308</v>
      </c>
      <c r="C12" s="1032"/>
      <c r="D12" s="1032"/>
      <c r="E12" s="1032"/>
      <c r="F12" s="1032"/>
      <c r="G12" s="1032"/>
      <c r="H12" s="1032"/>
      <c r="I12" s="1032"/>
      <c r="J12" s="1032"/>
      <c r="K12" s="1032"/>
      <c r="L12" s="1032"/>
      <c r="M12" s="1032"/>
      <c r="N12" s="1032"/>
      <c r="O12" s="1032"/>
      <c r="P12" s="1032"/>
      <c r="Q12" s="1032"/>
      <c r="R12" s="1032"/>
      <c r="S12" s="1032"/>
      <c r="T12" s="1"/>
    </row>
    <row r="13" spans="1:30" ht="18.75" customHeight="1" x14ac:dyDescent="0.2">
      <c r="B13" s="1032" t="s">
        <v>309</v>
      </c>
      <c r="C13" s="1032"/>
      <c r="D13" s="1032"/>
      <c r="E13" s="1032"/>
      <c r="F13" s="1032"/>
      <c r="G13" s="1032"/>
      <c r="H13" s="1032"/>
      <c r="I13" s="1032"/>
      <c r="J13" s="1032"/>
      <c r="K13" s="1032"/>
      <c r="L13" s="1032"/>
      <c r="M13" s="1032"/>
      <c r="N13" s="1032"/>
      <c r="O13" s="1032"/>
      <c r="P13" s="1032"/>
      <c r="Q13" s="1032"/>
      <c r="R13" s="1032"/>
      <c r="S13" s="1032"/>
      <c r="T13" s="1"/>
    </row>
    <row r="14" spans="1:30" ht="18.75" customHeight="1" x14ac:dyDescent="0.2">
      <c r="B14" s="1032" t="s">
        <v>310</v>
      </c>
      <c r="C14" s="1032"/>
      <c r="D14" s="1032"/>
      <c r="E14" s="1032"/>
      <c r="F14" s="1032"/>
      <c r="G14" s="1032"/>
      <c r="H14" s="1032"/>
      <c r="I14" s="1032"/>
      <c r="J14" s="1032"/>
      <c r="K14" s="1032"/>
      <c r="L14" s="1032"/>
      <c r="M14" s="1032"/>
      <c r="N14" s="1032"/>
      <c r="O14" s="1032"/>
      <c r="P14" s="1032"/>
      <c r="Q14" s="1032"/>
      <c r="R14" s="1032"/>
      <c r="S14" s="1032"/>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33" t="s">
        <v>311</v>
      </c>
      <c r="C16" s="1033"/>
      <c r="D16" s="1033"/>
      <c r="E16" s="1033"/>
      <c r="F16" s="1033"/>
      <c r="G16" s="1033"/>
      <c r="H16" s="1033"/>
      <c r="I16" s="1033"/>
      <c r="J16" s="1033"/>
      <c r="K16" s="1033"/>
      <c r="L16" s="1033"/>
      <c r="M16" s="1033"/>
      <c r="N16" s="1033"/>
      <c r="O16" s="1033"/>
      <c r="P16" s="1033"/>
      <c r="Q16" s="1033"/>
      <c r="R16" s="1033"/>
      <c r="S16" s="1033"/>
      <c r="T16" s="1"/>
    </row>
    <row r="17" spans="2:21" ht="18.75" customHeight="1" x14ac:dyDescent="0.2">
      <c r="B17" s="1032" t="s">
        <v>312</v>
      </c>
      <c r="C17" s="1032"/>
      <c r="D17" s="1032"/>
      <c r="E17" s="1032"/>
      <c r="F17" s="1032"/>
      <c r="G17" s="1032"/>
      <c r="H17" s="1032"/>
      <c r="I17" s="1032"/>
      <c r="J17" s="1032"/>
      <c r="K17" s="1032"/>
      <c r="L17" s="1032"/>
      <c r="M17" s="1032"/>
      <c r="N17" s="1032"/>
      <c r="O17" s="1032"/>
      <c r="P17" s="1032"/>
      <c r="Q17" s="1032"/>
      <c r="R17" s="1032"/>
      <c r="S17" s="1032"/>
      <c r="T17" s="863"/>
    </row>
    <row r="18" spans="2:21" ht="18.75" customHeight="1" x14ac:dyDescent="0.2">
      <c r="B18" s="1032" t="s">
        <v>313</v>
      </c>
      <c r="C18" s="1032"/>
      <c r="D18" s="1032"/>
      <c r="E18" s="1032"/>
      <c r="F18" s="1032"/>
      <c r="G18" s="1032"/>
      <c r="H18" s="1032"/>
      <c r="I18" s="1032"/>
      <c r="J18" s="1032"/>
      <c r="K18" s="1032"/>
      <c r="L18" s="1032"/>
      <c r="M18" s="1032"/>
      <c r="N18" s="1032"/>
      <c r="O18" s="1032"/>
      <c r="P18" s="1032"/>
      <c r="Q18" s="1032"/>
      <c r="R18" s="1032"/>
      <c r="S18" s="1032"/>
      <c r="T18" s="863"/>
    </row>
    <row r="19" spans="2:21" ht="18.75" customHeight="1" x14ac:dyDescent="0.2">
      <c r="B19" s="1032" t="s">
        <v>314</v>
      </c>
      <c r="C19" s="1032"/>
      <c r="D19" s="1032"/>
      <c r="E19" s="1032"/>
      <c r="F19" s="1032"/>
      <c r="G19" s="1032"/>
      <c r="H19" s="1032"/>
      <c r="I19" s="1032"/>
      <c r="J19" s="1032"/>
      <c r="K19" s="1032"/>
      <c r="L19" s="1032"/>
      <c r="M19" s="1032"/>
      <c r="N19" s="1032"/>
      <c r="O19" s="1032"/>
      <c r="P19" s="1032"/>
      <c r="Q19" s="1032"/>
      <c r="R19" s="1032"/>
      <c r="S19" s="1032"/>
      <c r="T19" s="863"/>
    </row>
    <row r="20" spans="2:21" ht="18.75" customHeight="1" x14ac:dyDescent="0.2">
      <c r="B20" s="1032" t="s">
        <v>315</v>
      </c>
      <c r="C20" s="1032"/>
      <c r="D20" s="1032"/>
      <c r="E20" s="1032"/>
      <c r="F20" s="1032"/>
      <c r="G20" s="1032"/>
      <c r="H20" s="1032"/>
      <c r="I20" s="1032"/>
      <c r="J20" s="1032"/>
      <c r="K20" s="1032"/>
      <c r="L20" s="1032"/>
      <c r="M20" s="1032"/>
      <c r="N20" s="1032"/>
      <c r="O20" s="1032"/>
      <c r="P20" s="1032"/>
      <c r="Q20" s="1032"/>
      <c r="R20" s="1032"/>
      <c r="S20" s="1032"/>
      <c r="T20" s="863"/>
    </row>
    <row r="21" spans="2:21" ht="18.75" customHeight="1" x14ac:dyDescent="0.2">
      <c r="B21" s="1032" t="s">
        <v>316</v>
      </c>
      <c r="C21" s="1032"/>
      <c r="D21" s="1032"/>
      <c r="E21" s="1032"/>
      <c r="F21" s="1032"/>
      <c r="G21" s="1032"/>
      <c r="H21" s="1032"/>
      <c r="I21" s="1032"/>
      <c r="J21" s="1032"/>
      <c r="K21" s="1032"/>
      <c r="L21" s="1032"/>
      <c r="M21" s="1032"/>
      <c r="N21" s="1032"/>
      <c r="O21" s="1032"/>
      <c r="P21" s="1032"/>
      <c r="Q21" s="1032"/>
      <c r="R21" s="1032"/>
      <c r="S21" s="1032"/>
      <c r="T21" s="1032"/>
    </row>
    <row r="22" spans="2:21" ht="18.75" customHeight="1" x14ac:dyDescent="0.2">
      <c r="B22" s="1032" t="s">
        <v>317</v>
      </c>
      <c r="C22" s="1032"/>
      <c r="D22" s="1032"/>
      <c r="E22" s="1032"/>
      <c r="F22" s="1032"/>
      <c r="G22" s="1032"/>
      <c r="H22" s="1032"/>
      <c r="I22" s="1032"/>
      <c r="J22" s="1032"/>
      <c r="K22" s="1032"/>
      <c r="L22" s="1032"/>
      <c r="M22" s="1032"/>
      <c r="N22" s="1032"/>
      <c r="O22" s="1032"/>
      <c r="P22" s="1032"/>
      <c r="Q22" s="1032"/>
      <c r="R22" s="1032"/>
      <c r="S22" s="1032"/>
      <c r="T22" s="863"/>
    </row>
    <row r="23" spans="2:21" ht="18.75" customHeight="1" x14ac:dyDescent="0.2">
      <c r="B23" s="1032" t="s">
        <v>318</v>
      </c>
      <c r="C23" s="1032"/>
      <c r="D23" s="1032"/>
      <c r="E23" s="1032"/>
      <c r="F23" s="1032"/>
      <c r="G23" s="1032"/>
      <c r="H23" s="1032"/>
      <c r="I23" s="1032"/>
      <c r="J23" s="1032"/>
      <c r="K23" s="1032"/>
      <c r="L23" s="1032"/>
      <c r="M23" s="1032"/>
      <c r="N23" s="1032"/>
      <c r="O23" s="1032"/>
      <c r="P23" s="1032"/>
      <c r="Q23" s="1032"/>
      <c r="R23" s="1032"/>
      <c r="S23" s="1032"/>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33" t="s">
        <v>319</v>
      </c>
      <c r="C25" s="1033"/>
      <c r="D25" s="1033"/>
      <c r="E25" s="1033"/>
      <c r="F25" s="1033"/>
      <c r="G25" s="1033"/>
      <c r="H25" s="1033"/>
      <c r="I25" s="1033"/>
      <c r="J25" s="1033"/>
      <c r="K25" s="1033"/>
      <c r="L25" s="1033"/>
      <c r="M25" s="1033"/>
      <c r="N25" s="1033"/>
      <c r="O25" s="1033"/>
      <c r="P25" s="1033"/>
      <c r="Q25" s="1033"/>
      <c r="R25" s="1033"/>
      <c r="S25" s="1033"/>
      <c r="T25" s="1"/>
    </row>
    <row r="26" spans="2:21" ht="18.75" customHeight="1" x14ac:dyDescent="0.2">
      <c r="B26" s="1032" t="s">
        <v>320</v>
      </c>
      <c r="C26" s="1032"/>
      <c r="D26" s="1032"/>
      <c r="E26" s="1032"/>
      <c r="F26" s="1032"/>
      <c r="G26" s="1032"/>
      <c r="H26" s="1032"/>
      <c r="I26" s="1032"/>
      <c r="J26" s="1032"/>
      <c r="K26" s="1032"/>
      <c r="L26" s="1032"/>
      <c r="M26" s="1032"/>
      <c r="N26" s="1032"/>
      <c r="O26" s="1032"/>
      <c r="P26" s="1032"/>
      <c r="Q26" s="1032"/>
      <c r="R26" s="1032"/>
      <c r="S26" s="1032"/>
      <c r="T26" s="1032"/>
      <c r="U26" s="1032"/>
    </row>
    <row r="27" spans="2:21" ht="18.75" customHeight="1" x14ac:dyDescent="0.2">
      <c r="B27" s="1032" t="s">
        <v>321</v>
      </c>
      <c r="C27" s="1032"/>
      <c r="D27" s="1032"/>
      <c r="E27" s="1032"/>
      <c r="F27" s="1032"/>
      <c r="G27" s="1032"/>
      <c r="H27" s="1032"/>
      <c r="I27" s="1032"/>
      <c r="J27" s="1032"/>
      <c r="K27" s="1032"/>
      <c r="L27" s="1032"/>
      <c r="M27" s="1032"/>
      <c r="N27" s="1032"/>
      <c r="O27" s="1032"/>
      <c r="P27" s="1032"/>
      <c r="Q27" s="1032"/>
      <c r="R27" s="1032"/>
      <c r="S27" s="1032"/>
      <c r="T27" s="1032"/>
      <c r="U27" s="1032"/>
    </row>
    <row r="28" spans="2:21" ht="18.75" customHeight="1" x14ac:dyDescent="0.2">
      <c r="B28" s="1032" t="s">
        <v>322</v>
      </c>
      <c r="C28" s="1032"/>
      <c r="D28" s="1032"/>
      <c r="E28" s="1032"/>
      <c r="F28" s="1032"/>
      <c r="G28" s="1032"/>
      <c r="H28" s="1032"/>
      <c r="I28" s="1032"/>
      <c r="J28" s="1032"/>
      <c r="K28" s="1032"/>
      <c r="L28" s="1032"/>
      <c r="M28" s="1032"/>
      <c r="N28" s="1032"/>
      <c r="O28" s="1032"/>
      <c r="P28" s="1032"/>
      <c r="Q28" s="1032"/>
      <c r="R28" s="1032"/>
      <c r="S28" s="1032"/>
      <c r="T28" s="1032"/>
      <c r="U28" s="1032"/>
    </row>
    <row r="29" spans="2:21" ht="18.75" customHeight="1" x14ac:dyDescent="0.2">
      <c r="B29" s="1032" t="s">
        <v>323</v>
      </c>
      <c r="C29" s="1032"/>
      <c r="D29" s="1032"/>
      <c r="E29" s="1032"/>
      <c r="F29" s="1032"/>
      <c r="G29" s="1032"/>
      <c r="H29" s="1032"/>
      <c r="I29" s="1032"/>
      <c r="J29" s="1032"/>
      <c r="K29" s="1032"/>
      <c r="L29" s="1032"/>
      <c r="M29" s="1032"/>
      <c r="N29" s="1032"/>
      <c r="O29" s="1032"/>
      <c r="P29" s="1032"/>
      <c r="Q29" s="1032"/>
      <c r="R29" s="1032"/>
      <c r="S29" s="1032"/>
      <c r="T29" s="1032"/>
      <c r="U29" s="1032"/>
    </row>
    <row r="30" spans="2:21" ht="15" customHeight="1" x14ac:dyDescent="0.2">
      <c r="B30" s="1032" t="s">
        <v>324</v>
      </c>
      <c r="C30" s="1032"/>
      <c r="D30" s="1032"/>
      <c r="E30" s="1032"/>
      <c r="F30" s="1032"/>
      <c r="G30" s="1032"/>
      <c r="H30" s="1032"/>
      <c r="I30" s="1032"/>
      <c r="J30" s="1032"/>
      <c r="K30" s="1032"/>
      <c r="L30" s="1032"/>
      <c r="M30" s="1032"/>
      <c r="N30" s="1032"/>
      <c r="O30" s="1032"/>
      <c r="P30" s="1032"/>
      <c r="Q30" s="1032"/>
      <c r="R30" s="1032"/>
      <c r="S30" s="1032"/>
      <c r="T30" s="1032"/>
      <c r="U30" s="1032"/>
    </row>
    <row r="31" spans="2:21" ht="18.75" customHeight="1" x14ac:dyDescent="0.2">
      <c r="B31" s="1032" t="s">
        <v>325</v>
      </c>
      <c r="C31" s="1032"/>
      <c r="D31" s="1032"/>
      <c r="E31" s="1032"/>
      <c r="F31" s="1032"/>
      <c r="G31" s="1032"/>
      <c r="H31" s="1032"/>
      <c r="I31" s="1032"/>
      <c r="J31" s="1032"/>
      <c r="K31" s="1032"/>
      <c r="L31" s="1032"/>
      <c r="M31" s="1032"/>
      <c r="N31" s="1032"/>
      <c r="O31" s="1032"/>
      <c r="P31" s="1032"/>
      <c r="Q31" s="1032"/>
      <c r="R31" s="1032"/>
      <c r="S31" s="1032"/>
      <c r="T31" s="1032"/>
      <c r="U31" s="1032"/>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70"/>
      <c r="C2" s="1070"/>
      <c r="D2" s="1070"/>
      <c r="E2" s="1070"/>
      <c r="F2" s="1070"/>
      <c r="G2" s="92"/>
      <c r="H2" s="1114"/>
      <c r="I2" s="1114"/>
      <c r="J2" s="1114"/>
      <c r="K2" s="1114"/>
      <c r="L2" s="1114"/>
      <c r="M2" s="1114"/>
      <c r="N2" s="1114"/>
      <c r="O2" s="1114"/>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3" t="s">
        <v>410</v>
      </c>
      <c r="C4" s="1043"/>
      <c r="D4" s="1043"/>
      <c r="E4" s="1043"/>
      <c r="F4" s="1043"/>
      <c r="G4" s="1043"/>
      <c r="H4" s="1043"/>
      <c r="I4" s="1043"/>
      <c r="J4" s="1043"/>
      <c r="K4" s="1043"/>
      <c r="L4" s="1043"/>
      <c r="M4" s="1043"/>
      <c r="N4" s="1043"/>
      <c r="O4" s="1043"/>
      <c r="P4" s="1043"/>
      <c r="Q4" s="1043"/>
      <c r="R4" s="1043"/>
      <c r="S4" s="1043"/>
      <c r="T4" s="1043"/>
      <c r="U4" s="1043"/>
      <c r="V4" s="1043"/>
      <c r="W4" s="1043"/>
      <c r="X4" s="1043"/>
    </row>
    <row r="5" spans="1:24" s="93" customFormat="1" ht="1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15" t="s">
        <v>15</v>
      </c>
      <c r="C7" s="23"/>
      <c r="D7" s="1071" t="s">
        <v>32</v>
      </c>
      <c r="E7" s="1072"/>
      <c r="F7" s="21"/>
      <c r="G7" s="96"/>
      <c r="H7" s="1071" t="s">
        <v>254</v>
      </c>
      <c r="I7" s="1072"/>
      <c r="J7" s="41"/>
      <c r="K7" s="1071" t="s">
        <v>34</v>
      </c>
      <c r="L7" s="1072"/>
      <c r="M7" s="41"/>
      <c r="N7" s="1071" t="s">
        <v>52</v>
      </c>
      <c r="O7" s="1072"/>
      <c r="P7" s="41"/>
      <c r="Q7" s="1071" t="s">
        <v>53</v>
      </c>
      <c r="R7" s="1072"/>
      <c r="T7" s="1110" t="s">
        <v>54</v>
      </c>
      <c r="U7" s="1111"/>
      <c r="V7" s="41"/>
      <c r="W7" s="1071" t="s">
        <v>121</v>
      </c>
      <c r="X7" s="1072"/>
    </row>
    <row r="8" spans="1:24" s="39" customFormat="1" ht="29.25" customHeight="1" x14ac:dyDescent="0.2">
      <c r="A8" s="98"/>
      <c r="B8" s="1116"/>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420976</v>
      </c>
      <c r="E10" s="185">
        <v>20.422126622463097</v>
      </c>
      <c r="F10" s="106"/>
      <c r="G10" s="107"/>
      <c r="H10" s="105">
        <v>392545</v>
      </c>
      <c r="I10" s="185">
        <v>93.246408346319029</v>
      </c>
      <c r="J10" s="108"/>
      <c r="K10" s="105">
        <v>85375</v>
      </c>
      <c r="L10" s="185">
        <v>21.749098829433567</v>
      </c>
      <c r="M10" s="109">
        <v>53364</v>
      </c>
      <c r="N10" s="105">
        <v>143653</v>
      </c>
      <c r="O10" s="185">
        <v>36.595294806964809</v>
      </c>
      <c r="P10" s="107">
        <v>53364</v>
      </c>
      <c r="Q10" s="105">
        <v>93130</v>
      </c>
      <c r="R10" s="185">
        <f t="shared" ref="R10:R27" si="0">Q10*100/H10</f>
        <v>23.724668509342877</v>
      </c>
      <c r="S10" s="110"/>
      <c r="T10" s="105">
        <f t="shared" ref="T10:T27" si="1">K10+N10+Q10</f>
        <v>322158</v>
      </c>
      <c r="U10" s="185">
        <f>T10*100/H10</f>
        <v>82.069062145741256</v>
      </c>
      <c r="V10" s="107">
        <v>53364</v>
      </c>
      <c r="W10" s="105">
        <v>70387</v>
      </c>
      <c r="X10" s="185">
        <f>W10*100/H10</f>
        <v>17.930937854258747</v>
      </c>
    </row>
    <row r="11" spans="1:24" s="104" customFormat="1" ht="18" customHeight="1" x14ac:dyDescent="0.2">
      <c r="A11" s="103"/>
      <c r="B11" s="32" t="s">
        <v>10</v>
      </c>
      <c r="D11" s="111">
        <v>54128</v>
      </c>
      <c r="E11" s="186">
        <v>2.6258239657858939</v>
      </c>
      <c r="F11" s="106"/>
      <c r="G11" s="107"/>
      <c r="H11" s="111">
        <v>48583</v>
      </c>
      <c r="I11" s="186">
        <v>89.755764114691104</v>
      </c>
      <c r="J11" s="108"/>
      <c r="K11" s="111">
        <v>11944</v>
      </c>
      <c r="L11" s="186">
        <v>24.584731284605727</v>
      </c>
      <c r="M11" s="109">
        <v>5161</v>
      </c>
      <c r="N11" s="111">
        <v>14697</v>
      </c>
      <c r="O11" s="186">
        <v>30.251322479056459</v>
      </c>
      <c r="P11" s="107">
        <v>5161</v>
      </c>
      <c r="Q11" s="111">
        <v>13879</v>
      </c>
      <c r="R11" s="186">
        <f t="shared" si="0"/>
        <v>28.567605952699505</v>
      </c>
      <c r="S11" s="110"/>
      <c r="T11" s="111">
        <f t="shared" si="1"/>
        <v>40520</v>
      </c>
      <c r="U11" s="186">
        <f t="shared" ref="U11:U27" si="2">T11*100/H11</f>
        <v>83.403659716361688</v>
      </c>
      <c r="V11" s="107">
        <v>5161</v>
      </c>
      <c r="W11" s="111">
        <v>8063</v>
      </c>
      <c r="X11" s="186">
        <f t="shared" ref="X11:X27" si="3">W11*100/H11</f>
        <v>16.596340283638309</v>
      </c>
    </row>
    <row r="12" spans="1:24" s="104" customFormat="1" ht="18" customHeight="1" x14ac:dyDescent="0.2">
      <c r="A12" s="103"/>
      <c r="B12" s="32" t="s">
        <v>40</v>
      </c>
      <c r="D12" s="111">
        <v>46871</v>
      </c>
      <c r="E12" s="186">
        <v>2.273776882581116</v>
      </c>
      <c r="F12" s="106"/>
      <c r="G12" s="107"/>
      <c r="H12" s="111">
        <v>41209</v>
      </c>
      <c r="I12" s="186">
        <v>87.920035843058614</v>
      </c>
      <c r="J12" s="108"/>
      <c r="K12" s="111">
        <v>8017</v>
      </c>
      <c r="L12" s="186">
        <v>19.454488097260306</v>
      </c>
      <c r="M12" s="109">
        <v>3593</v>
      </c>
      <c r="N12" s="111">
        <v>10952</v>
      </c>
      <c r="O12" s="186">
        <v>26.576718677958699</v>
      </c>
      <c r="P12" s="107">
        <v>3593</v>
      </c>
      <c r="Q12" s="111">
        <v>13591</v>
      </c>
      <c r="R12" s="186">
        <f t="shared" si="0"/>
        <v>32.980659564658204</v>
      </c>
      <c r="S12" s="110"/>
      <c r="T12" s="111">
        <f t="shared" si="1"/>
        <v>32560</v>
      </c>
      <c r="U12" s="186">
        <f t="shared" si="2"/>
        <v>79.011866339877216</v>
      </c>
      <c r="V12" s="107">
        <v>3593</v>
      </c>
      <c r="W12" s="111">
        <v>8649</v>
      </c>
      <c r="X12" s="186">
        <f t="shared" si="3"/>
        <v>20.988133660122788</v>
      </c>
    </row>
    <row r="13" spans="1:24" s="104" customFormat="1" ht="18" customHeight="1" x14ac:dyDescent="0.2">
      <c r="A13" s="103"/>
      <c r="B13" s="32" t="s">
        <v>41</v>
      </c>
      <c r="D13" s="111">
        <v>43584</v>
      </c>
      <c r="E13" s="186">
        <v>2.114319977180247</v>
      </c>
      <c r="F13" s="106"/>
      <c r="G13" s="107"/>
      <c r="H13" s="111">
        <v>40725</v>
      </c>
      <c r="I13" s="186">
        <v>93.440253303964752</v>
      </c>
      <c r="J13" s="108"/>
      <c r="K13" s="111">
        <v>8395</v>
      </c>
      <c r="L13" s="186">
        <v>20.613873542050339</v>
      </c>
      <c r="M13" s="109">
        <v>2742</v>
      </c>
      <c r="N13" s="111">
        <v>11090</v>
      </c>
      <c r="O13" s="186">
        <v>27.231430325352978</v>
      </c>
      <c r="P13" s="107">
        <v>2742</v>
      </c>
      <c r="Q13" s="111">
        <v>13865</v>
      </c>
      <c r="R13" s="186">
        <f t="shared" si="0"/>
        <v>34.045426642111728</v>
      </c>
      <c r="S13" s="110"/>
      <c r="T13" s="111">
        <f t="shared" si="1"/>
        <v>33350</v>
      </c>
      <c r="U13" s="186">
        <f t="shared" si="2"/>
        <v>81.890730509515038</v>
      </c>
      <c r="V13" s="107">
        <v>2742</v>
      </c>
      <c r="W13" s="111">
        <v>7375</v>
      </c>
      <c r="X13" s="186">
        <f t="shared" si="3"/>
        <v>18.109269490484959</v>
      </c>
    </row>
    <row r="14" spans="1:24" s="104" customFormat="1" ht="18" customHeight="1" x14ac:dyDescent="0.2">
      <c r="A14" s="103"/>
      <c r="B14" s="32" t="s">
        <v>9</v>
      </c>
      <c r="D14" s="111">
        <v>63120</v>
      </c>
      <c r="E14" s="186">
        <v>3.0620382929427583</v>
      </c>
      <c r="F14" s="106"/>
      <c r="G14" s="107"/>
      <c r="H14" s="111">
        <v>52927</v>
      </c>
      <c r="I14" s="186">
        <v>83.851394169835231</v>
      </c>
      <c r="J14" s="108"/>
      <c r="K14" s="111">
        <v>15362</v>
      </c>
      <c r="L14" s="186">
        <v>29.024883329869443</v>
      </c>
      <c r="M14" s="109">
        <v>7296</v>
      </c>
      <c r="N14" s="111">
        <v>16224</v>
      </c>
      <c r="O14" s="186">
        <v>30.653541670602905</v>
      </c>
      <c r="P14" s="107">
        <v>7296</v>
      </c>
      <c r="Q14" s="111">
        <v>14937</v>
      </c>
      <c r="R14" s="186">
        <f t="shared" si="0"/>
        <v>28.221890528463732</v>
      </c>
      <c r="S14" s="110"/>
      <c r="T14" s="111">
        <f t="shared" si="1"/>
        <v>46523</v>
      </c>
      <c r="U14" s="186">
        <f t="shared" si="2"/>
        <v>87.900315528936076</v>
      </c>
      <c r="V14" s="107">
        <v>7296</v>
      </c>
      <c r="W14" s="111">
        <v>6404</v>
      </c>
      <c r="X14" s="186">
        <f t="shared" si="3"/>
        <v>12.099684471063918</v>
      </c>
    </row>
    <row r="15" spans="1:24" s="104" customFormat="1" ht="18" customHeight="1" x14ac:dyDescent="0.2">
      <c r="A15" s="103"/>
      <c r="B15" s="32" t="s">
        <v>8</v>
      </c>
      <c r="D15" s="111">
        <v>23876</v>
      </c>
      <c r="E15" s="186">
        <v>1.1582577040922259</v>
      </c>
      <c r="F15" s="106"/>
      <c r="G15" s="107"/>
      <c r="H15" s="111">
        <v>23077</v>
      </c>
      <c r="I15" s="186">
        <v>96.653543307086608</v>
      </c>
      <c r="J15" s="108"/>
      <c r="K15" s="111">
        <v>5624</v>
      </c>
      <c r="L15" s="186">
        <v>24.370585431381894</v>
      </c>
      <c r="M15" s="109">
        <v>3462</v>
      </c>
      <c r="N15" s="111">
        <v>7921</v>
      </c>
      <c r="O15" s="186">
        <v>34.324218919270272</v>
      </c>
      <c r="P15" s="107">
        <v>3462</v>
      </c>
      <c r="Q15" s="111">
        <v>5204</v>
      </c>
      <c r="R15" s="186">
        <f t="shared" si="0"/>
        <v>22.550591498028339</v>
      </c>
      <c r="S15" s="110"/>
      <c r="T15" s="111">
        <f t="shared" si="1"/>
        <v>18749</v>
      </c>
      <c r="U15" s="186">
        <f t="shared" si="2"/>
        <v>81.245395848680502</v>
      </c>
      <c r="V15" s="107">
        <v>3462</v>
      </c>
      <c r="W15" s="111">
        <v>4328</v>
      </c>
      <c r="X15" s="186">
        <f t="shared" si="3"/>
        <v>18.754604151319494</v>
      </c>
    </row>
    <row r="16" spans="1:24" s="104" customFormat="1" ht="18" customHeight="1" x14ac:dyDescent="0.2">
      <c r="A16" s="103"/>
      <c r="B16" s="32" t="s">
        <v>7</v>
      </c>
      <c r="D16" s="111">
        <v>156550</v>
      </c>
      <c r="E16" s="186">
        <v>7.5944565076075543</v>
      </c>
      <c r="F16" s="106"/>
      <c r="G16" s="107"/>
      <c r="H16" s="111">
        <v>150140</v>
      </c>
      <c r="I16" s="186">
        <v>95.905461513893329</v>
      </c>
      <c r="J16" s="108"/>
      <c r="K16" s="111">
        <v>34977</v>
      </c>
      <c r="L16" s="186">
        <v>23.296256826961503</v>
      </c>
      <c r="M16" s="109">
        <v>14325</v>
      </c>
      <c r="N16" s="111">
        <v>40457</v>
      </c>
      <c r="O16" s="186">
        <v>26.946183562008791</v>
      </c>
      <c r="P16" s="107">
        <v>14325</v>
      </c>
      <c r="Q16" s="111">
        <v>47312</v>
      </c>
      <c r="R16" s="186">
        <f t="shared" si="0"/>
        <v>31.511922205941122</v>
      </c>
      <c r="S16" s="110"/>
      <c r="T16" s="111">
        <f t="shared" si="1"/>
        <v>122746</v>
      </c>
      <c r="U16" s="186">
        <f t="shared" si="2"/>
        <v>81.754362594911413</v>
      </c>
      <c r="V16" s="107">
        <v>14325</v>
      </c>
      <c r="W16" s="111">
        <v>27394</v>
      </c>
      <c r="X16" s="186">
        <f t="shared" si="3"/>
        <v>18.245637405088583</v>
      </c>
    </row>
    <row r="17" spans="1:24" s="104" customFormat="1" ht="18" customHeight="1" x14ac:dyDescent="0.2">
      <c r="A17" s="103"/>
      <c r="B17" s="32" t="s">
        <v>43</v>
      </c>
      <c r="D17" s="111">
        <v>94676</v>
      </c>
      <c r="E17" s="186">
        <v>4.5928633938949401</v>
      </c>
      <c r="F17" s="106"/>
      <c r="G17" s="107"/>
      <c r="H17" s="111">
        <v>91940</v>
      </c>
      <c r="I17" s="186">
        <v>97.110144070302923</v>
      </c>
      <c r="J17" s="108"/>
      <c r="K17" s="111">
        <v>22559</v>
      </c>
      <c r="L17" s="186">
        <v>24.536654339786818</v>
      </c>
      <c r="M17" s="109">
        <v>9188</v>
      </c>
      <c r="N17" s="111">
        <v>24534</v>
      </c>
      <c r="O17" s="186">
        <v>26.684794431150749</v>
      </c>
      <c r="P17" s="107">
        <v>9188</v>
      </c>
      <c r="Q17" s="111">
        <v>27742</v>
      </c>
      <c r="R17" s="186">
        <f t="shared" si="0"/>
        <v>30.174026539047205</v>
      </c>
      <c r="S17" s="110"/>
      <c r="T17" s="111">
        <f t="shared" si="1"/>
        <v>74835</v>
      </c>
      <c r="U17" s="186">
        <f t="shared" si="2"/>
        <v>81.395475309984775</v>
      </c>
      <c r="V17" s="107">
        <v>9188</v>
      </c>
      <c r="W17" s="111">
        <v>17105</v>
      </c>
      <c r="X17" s="186">
        <f t="shared" si="3"/>
        <v>18.604524690015229</v>
      </c>
    </row>
    <row r="18" spans="1:24" s="104" customFormat="1" ht="18" customHeight="1" x14ac:dyDescent="0.2">
      <c r="A18" s="103"/>
      <c r="B18" s="32" t="s">
        <v>44</v>
      </c>
      <c r="D18" s="111">
        <v>352939</v>
      </c>
      <c r="E18" s="186">
        <v>17.121557875046328</v>
      </c>
      <c r="F18" s="106"/>
      <c r="G18" s="107"/>
      <c r="H18" s="111">
        <v>327571</v>
      </c>
      <c r="I18" s="186">
        <v>92.812355676193334</v>
      </c>
      <c r="J18" s="108"/>
      <c r="K18" s="111">
        <v>49481</v>
      </c>
      <c r="L18" s="186">
        <v>15.105427525635664</v>
      </c>
      <c r="M18" s="109">
        <v>34612</v>
      </c>
      <c r="N18" s="111">
        <v>96688</v>
      </c>
      <c r="O18" s="186">
        <v>29.516654404693945</v>
      </c>
      <c r="P18" s="107">
        <v>34612</v>
      </c>
      <c r="Q18" s="111">
        <v>104021</v>
      </c>
      <c r="R18" s="186">
        <f t="shared" si="0"/>
        <v>31.755253059642033</v>
      </c>
      <c r="S18" s="110"/>
      <c r="T18" s="111">
        <f t="shared" si="1"/>
        <v>250190</v>
      </c>
      <c r="U18" s="186">
        <f t="shared" si="2"/>
        <v>76.377334989971644</v>
      </c>
      <c r="V18" s="107">
        <v>34612</v>
      </c>
      <c r="W18" s="111">
        <v>77381</v>
      </c>
      <c r="X18" s="186">
        <f t="shared" si="3"/>
        <v>23.62266501002836</v>
      </c>
    </row>
    <row r="19" spans="1:24" s="104" customFormat="1" ht="18" customHeight="1" x14ac:dyDescent="0.2">
      <c r="A19" s="103"/>
      <c r="B19" s="32" t="s">
        <v>6</v>
      </c>
      <c r="D19" s="111">
        <v>205653</v>
      </c>
      <c r="E19" s="186">
        <v>9.976510789901095</v>
      </c>
      <c r="F19" s="106"/>
      <c r="G19" s="107"/>
      <c r="H19" s="111">
        <v>189030</v>
      </c>
      <c r="I19" s="186">
        <v>91.916966929731146</v>
      </c>
      <c r="J19" s="108"/>
      <c r="K19" s="111">
        <v>46861</v>
      </c>
      <c r="L19" s="186">
        <v>24.790244934666454</v>
      </c>
      <c r="M19" s="109">
        <v>13397</v>
      </c>
      <c r="N19" s="111">
        <v>60220</v>
      </c>
      <c r="O19" s="186">
        <v>31.857377135904354</v>
      </c>
      <c r="P19" s="107">
        <v>13397</v>
      </c>
      <c r="Q19" s="111">
        <v>54710</v>
      </c>
      <c r="R19" s="186">
        <f t="shared" si="0"/>
        <v>28.942495900121674</v>
      </c>
      <c r="S19" s="110"/>
      <c r="T19" s="111">
        <f t="shared" si="1"/>
        <v>161791</v>
      </c>
      <c r="U19" s="186">
        <f t="shared" si="2"/>
        <v>85.590117970692489</v>
      </c>
      <c r="V19" s="107">
        <v>13397</v>
      </c>
      <c r="W19" s="111">
        <v>27239</v>
      </c>
      <c r="X19" s="186">
        <f t="shared" si="3"/>
        <v>14.409882029307518</v>
      </c>
    </row>
    <row r="20" spans="1:24" s="104" customFormat="1" ht="18" customHeight="1" x14ac:dyDescent="0.2">
      <c r="A20" s="103"/>
      <c r="B20" s="32" t="s">
        <v>5</v>
      </c>
      <c r="D20" s="111">
        <v>58876</v>
      </c>
      <c r="E20" s="186">
        <v>2.8561559970737935</v>
      </c>
      <c r="F20" s="106"/>
      <c r="G20" s="107"/>
      <c r="H20" s="111">
        <v>56464</v>
      </c>
      <c r="I20" s="186">
        <v>95.903254297166924</v>
      </c>
      <c r="J20" s="108"/>
      <c r="K20" s="111">
        <v>13245</v>
      </c>
      <c r="L20" s="186">
        <v>23.457424199489939</v>
      </c>
      <c r="M20" s="109">
        <v>6540</v>
      </c>
      <c r="N20" s="111">
        <v>13474</v>
      </c>
      <c r="O20" s="186">
        <v>23.862992349107397</v>
      </c>
      <c r="P20" s="107">
        <v>6540</v>
      </c>
      <c r="Q20" s="111">
        <v>14327</v>
      </c>
      <c r="R20" s="186">
        <f t="shared" si="0"/>
        <v>25.373689430433551</v>
      </c>
      <c r="S20" s="110"/>
      <c r="T20" s="111">
        <f t="shared" si="1"/>
        <v>41046</v>
      </c>
      <c r="U20" s="186">
        <f t="shared" si="2"/>
        <v>72.69410597903088</v>
      </c>
      <c r="V20" s="107">
        <v>6540</v>
      </c>
      <c r="W20" s="111">
        <v>15418</v>
      </c>
      <c r="X20" s="186">
        <f t="shared" si="3"/>
        <v>27.305894020969113</v>
      </c>
    </row>
    <row r="21" spans="1:24" s="104" customFormat="1" ht="18" customHeight="1" x14ac:dyDescent="0.2">
      <c r="A21" s="103"/>
      <c r="B21" s="32" t="s">
        <v>38</v>
      </c>
      <c r="D21" s="111">
        <v>83919</v>
      </c>
      <c r="E21" s="186">
        <v>4.0710264813920052</v>
      </c>
      <c r="F21" s="106"/>
      <c r="G21" s="107"/>
      <c r="H21" s="111">
        <v>83386</v>
      </c>
      <c r="I21" s="186">
        <v>99.364863737651788</v>
      </c>
      <c r="J21" s="108"/>
      <c r="K21" s="111">
        <v>26416</v>
      </c>
      <c r="L21" s="186">
        <v>31.679178759024296</v>
      </c>
      <c r="M21" s="109">
        <v>13798</v>
      </c>
      <c r="N21" s="111">
        <v>25890</v>
      </c>
      <c r="O21" s="186">
        <v>31.048377425467105</v>
      </c>
      <c r="P21" s="107">
        <v>13798</v>
      </c>
      <c r="Q21" s="111">
        <v>23278</v>
      </c>
      <c r="R21" s="186">
        <f t="shared" si="0"/>
        <v>27.915957115103254</v>
      </c>
      <c r="S21" s="110"/>
      <c r="T21" s="111">
        <f t="shared" si="1"/>
        <v>75584</v>
      </c>
      <c r="U21" s="186">
        <f t="shared" si="2"/>
        <v>90.643513299594659</v>
      </c>
      <c r="V21" s="107">
        <v>13798</v>
      </c>
      <c r="W21" s="111">
        <v>7802</v>
      </c>
      <c r="X21" s="186">
        <f t="shared" si="3"/>
        <v>9.3564867004053447</v>
      </c>
    </row>
    <row r="22" spans="1:24" s="104" customFormat="1" ht="18" customHeight="1" x14ac:dyDescent="0.2">
      <c r="A22" s="103"/>
      <c r="B22" s="32" t="s">
        <v>45</v>
      </c>
      <c r="D22" s="111">
        <v>237216</v>
      </c>
      <c r="E22" s="186">
        <v>11.507675470511872</v>
      </c>
      <c r="F22" s="106"/>
      <c r="G22" s="107"/>
      <c r="H22" s="111">
        <v>237020</v>
      </c>
      <c r="I22" s="186">
        <v>99.917374881964122</v>
      </c>
      <c r="J22" s="108"/>
      <c r="K22" s="111">
        <v>61476</v>
      </c>
      <c r="L22" s="186">
        <v>25.937051725592777</v>
      </c>
      <c r="M22" s="109">
        <v>24812</v>
      </c>
      <c r="N22" s="111">
        <v>69327</v>
      </c>
      <c r="O22" s="186">
        <v>29.249430427811998</v>
      </c>
      <c r="P22" s="107">
        <v>24812</v>
      </c>
      <c r="Q22" s="111">
        <v>55054</v>
      </c>
      <c r="R22" s="186">
        <f t="shared" si="0"/>
        <v>23.227575732005739</v>
      </c>
      <c r="S22" s="110"/>
      <c r="T22" s="111">
        <f t="shared" si="1"/>
        <v>185857</v>
      </c>
      <c r="U22" s="186">
        <f t="shared" si="2"/>
        <v>78.414057885410514</v>
      </c>
      <c r="V22" s="107">
        <v>24812</v>
      </c>
      <c r="W22" s="111">
        <v>51163</v>
      </c>
      <c r="X22" s="186">
        <f t="shared" si="3"/>
        <v>21.585942114589486</v>
      </c>
    </row>
    <row r="23" spans="1:24" s="104" customFormat="1" ht="18" customHeight="1" x14ac:dyDescent="0.2">
      <c r="A23" s="103">
        <v>47094</v>
      </c>
      <c r="B23" s="32" t="s">
        <v>46</v>
      </c>
      <c r="D23" s="111">
        <v>62760</v>
      </c>
      <c r="E23" s="186">
        <v>3.0445741962149482</v>
      </c>
      <c r="F23" s="106"/>
      <c r="G23" s="107"/>
      <c r="H23" s="111">
        <v>54056</v>
      </c>
      <c r="I23" s="186">
        <v>86.131293817718287</v>
      </c>
      <c r="J23" s="108"/>
      <c r="K23" s="111">
        <v>14781</v>
      </c>
      <c r="L23" s="186">
        <v>27.343865620837651</v>
      </c>
      <c r="M23" s="109">
        <v>10064</v>
      </c>
      <c r="N23" s="111">
        <v>18474</v>
      </c>
      <c r="O23" s="186">
        <v>34.175669675891669</v>
      </c>
      <c r="P23" s="107">
        <v>10064</v>
      </c>
      <c r="Q23" s="111">
        <v>14325</v>
      </c>
      <c r="R23" s="186">
        <f t="shared" si="0"/>
        <v>26.500295989344384</v>
      </c>
      <c r="S23" s="110"/>
      <c r="T23" s="111">
        <f t="shared" si="1"/>
        <v>47580</v>
      </c>
      <c r="U23" s="186">
        <f t="shared" si="2"/>
        <v>88.019831286073696</v>
      </c>
      <c r="V23" s="107">
        <v>10064</v>
      </c>
      <c r="W23" s="111">
        <v>6476</v>
      </c>
      <c r="X23" s="186">
        <f t="shared" si="3"/>
        <v>11.980168713926298</v>
      </c>
    </row>
    <row r="24" spans="1:24" s="104" customFormat="1" ht="18" customHeight="1" x14ac:dyDescent="0.2">
      <c r="B24" s="32" t="s">
        <v>47</v>
      </c>
      <c r="D24" s="112">
        <v>22108</v>
      </c>
      <c r="E24" s="186">
        <v>1.072489584606757</v>
      </c>
      <c r="F24" s="106"/>
      <c r="G24" s="107"/>
      <c r="H24" s="111">
        <v>22030</v>
      </c>
      <c r="I24" s="186">
        <v>99.647186538809478</v>
      </c>
      <c r="J24" s="108"/>
      <c r="K24" s="112">
        <v>3585</v>
      </c>
      <c r="L24" s="186">
        <v>16.273263731275534</v>
      </c>
      <c r="M24" s="109">
        <v>1275</v>
      </c>
      <c r="N24" s="111">
        <v>6427</v>
      </c>
      <c r="O24" s="186">
        <v>29.173853835678621</v>
      </c>
      <c r="P24" s="107">
        <v>1275</v>
      </c>
      <c r="Q24" s="111">
        <v>6789</v>
      </c>
      <c r="R24" s="186">
        <f t="shared" si="0"/>
        <v>30.817067635043124</v>
      </c>
      <c r="S24" s="110"/>
      <c r="T24" s="112">
        <f t="shared" si="1"/>
        <v>16801</v>
      </c>
      <c r="U24" s="186">
        <f t="shared" si="2"/>
        <v>76.264185201997279</v>
      </c>
      <c r="V24" s="107">
        <v>1275</v>
      </c>
      <c r="W24" s="111">
        <v>5229</v>
      </c>
      <c r="X24" s="186">
        <f t="shared" si="3"/>
        <v>23.735814798002725</v>
      </c>
    </row>
    <row r="25" spans="1:24" s="104" customFormat="1" ht="18" customHeight="1" x14ac:dyDescent="0.2">
      <c r="B25" s="32" t="s">
        <v>48</v>
      </c>
      <c r="D25" s="112">
        <v>114252</v>
      </c>
      <c r="E25" s="186">
        <v>5.5425221648494301</v>
      </c>
      <c r="F25" s="106"/>
      <c r="G25" s="107"/>
      <c r="H25" s="111">
        <v>113823</v>
      </c>
      <c r="I25" s="186">
        <v>99.624514231698356</v>
      </c>
      <c r="J25" s="108"/>
      <c r="K25" s="112">
        <v>19751</v>
      </c>
      <c r="L25" s="186">
        <v>17.352380450348349</v>
      </c>
      <c r="M25" s="109">
        <v>8030</v>
      </c>
      <c r="N25" s="112">
        <v>26446</v>
      </c>
      <c r="O25" s="186">
        <v>23.234319952909342</v>
      </c>
      <c r="P25" s="107">
        <v>8030</v>
      </c>
      <c r="Q25" s="111">
        <v>36246</v>
      </c>
      <c r="R25" s="186">
        <f t="shared" si="0"/>
        <v>31.844179120212964</v>
      </c>
      <c r="S25" s="110"/>
      <c r="T25" s="112">
        <f t="shared" si="1"/>
        <v>82443</v>
      </c>
      <c r="U25" s="186">
        <f t="shared" si="2"/>
        <v>72.430879523470651</v>
      </c>
      <c r="V25" s="107">
        <v>8030</v>
      </c>
      <c r="W25" s="111">
        <v>31380</v>
      </c>
      <c r="X25" s="186">
        <f t="shared" si="3"/>
        <v>27.569120476529349</v>
      </c>
    </row>
    <row r="26" spans="1:24" s="104" customFormat="1" ht="18" customHeight="1" x14ac:dyDescent="0.2">
      <c r="B26" s="32" t="s">
        <v>49</v>
      </c>
      <c r="D26" s="112">
        <v>14631</v>
      </c>
      <c r="E26" s="187">
        <v>0.70976999784609474</v>
      </c>
      <c r="F26" s="106"/>
      <c r="G26" s="107"/>
      <c r="H26" s="111">
        <v>14615</v>
      </c>
      <c r="I26" s="187">
        <v>99.890643154944982</v>
      </c>
      <c r="J26" s="108"/>
      <c r="K26" s="112">
        <v>2601</v>
      </c>
      <c r="L26" s="186">
        <v>17.79678412589805</v>
      </c>
      <c r="M26" s="109">
        <v>1753</v>
      </c>
      <c r="N26" s="112">
        <v>4306</v>
      </c>
      <c r="O26" s="187">
        <v>29.462880602121107</v>
      </c>
      <c r="P26" s="113">
        <v>1753</v>
      </c>
      <c r="Q26" s="111">
        <v>3739</v>
      </c>
      <c r="R26" s="187">
        <f t="shared" si="0"/>
        <v>25.583304823811154</v>
      </c>
      <c r="S26" s="110"/>
      <c r="T26" s="112">
        <f t="shared" si="1"/>
        <v>10646</v>
      </c>
      <c r="U26" s="187">
        <f t="shared" si="2"/>
        <v>72.842969551830308</v>
      </c>
      <c r="V26" s="113">
        <v>1753</v>
      </c>
      <c r="W26" s="111">
        <v>3969</v>
      </c>
      <c r="X26" s="187">
        <f t="shared" si="3"/>
        <v>27.157030448169689</v>
      </c>
    </row>
    <row r="27" spans="1:24" s="104" customFormat="1" ht="18" customHeight="1" x14ac:dyDescent="0.2">
      <c r="B27" s="31" t="s">
        <v>4</v>
      </c>
      <c r="D27" s="114">
        <v>5237</v>
      </c>
      <c r="E27" s="188">
        <v>0.25405409600984197</v>
      </c>
      <c r="F27" s="106"/>
      <c r="G27" s="107"/>
      <c r="H27" s="115">
        <v>5044</v>
      </c>
      <c r="I27" s="188">
        <v>96.314683979377506</v>
      </c>
      <c r="J27" s="108"/>
      <c r="K27" s="114">
        <v>1229</v>
      </c>
      <c r="L27" s="192">
        <v>24.365582870737509</v>
      </c>
      <c r="M27" s="109">
        <v>384</v>
      </c>
      <c r="N27" s="114">
        <v>1350</v>
      </c>
      <c r="O27" s="188">
        <v>26.764472640761301</v>
      </c>
      <c r="P27" s="113">
        <v>384</v>
      </c>
      <c r="Q27" s="115">
        <v>1149</v>
      </c>
      <c r="R27" s="188">
        <f t="shared" si="0"/>
        <v>22.779540047581285</v>
      </c>
      <c r="S27" s="110"/>
      <c r="T27" s="114">
        <f t="shared" si="1"/>
        <v>3728</v>
      </c>
      <c r="U27" s="188">
        <f t="shared" si="2"/>
        <v>73.909595559080088</v>
      </c>
      <c r="V27" s="113">
        <v>384</v>
      </c>
      <c r="W27" s="115">
        <v>1316</v>
      </c>
      <c r="X27" s="188">
        <f t="shared" si="3"/>
        <v>26.090404440919905</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2061372</v>
      </c>
      <c r="E29" s="190">
        <f>SUM(E10:E27)</f>
        <v>100.00000000000001</v>
      </c>
      <c r="F29" s="120"/>
      <c r="G29" s="107"/>
      <c r="H29" s="49">
        <f>SUM(H10:H28)</f>
        <v>1944185</v>
      </c>
      <c r="I29" s="190">
        <f>H29*100/D29</f>
        <v>94.315096935439115</v>
      </c>
      <c r="J29" s="108"/>
      <c r="K29" s="49">
        <f>SUM(K10:K28)</f>
        <v>431679</v>
      </c>
      <c r="L29" s="190">
        <f>K29*100/H29</f>
        <v>22.20359687992655</v>
      </c>
      <c r="M29" s="110"/>
      <c r="N29" s="49">
        <f>SUM(N10:N28)</f>
        <v>592130</v>
      </c>
      <c r="O29" s="190">
        <f>N29*100/H29</f>
        <v>30.456463762450589</v>
      </c>
      <c r="P29" s="110"/>
      <c r="Q29" s="121">
        <f>SUM(Q10:Q28)</f>
        <v>543298</v>
      </c>
      <c r="R29" s="190">
        <f>Q29*100/H29</f>
        <v>27.944768630557277</v>
      </c>
      <c r="S29" s="110"/>
      <c r="T29" s="49">
        <f>SUM(T10:T27)</f>
        <v>1567107</v>
      </c>
      <c r="U29" s="190">
        <f>T29*100/H29</f>
        <v>80.604829272934424</v>
      </c>
      <c r="V29" s="110"/>
      <c r="W29" s="121">
        <f>SUM(W10:W28)</f>
        <v>377078</v>
      </c>
      <c r="X29" s="190">
        <f>W29*100/H29</f>
        <v>19.395170727065583</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361" customFormat="1" x14ac:dyDescent="0.2"/>
    <row r="41" spans="2:25" s="361" customFormat="1" x14ac:dyDescent="0.2"/>
    <row r="42" spans="2:25" s="361"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4" t="s">
        <v>411</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17" t="s">
        <v>55</v>
      </c>
      <c r="G6" s="1117"/>
      <c r="H6" s="1117"/>
      <c r="I6" s="1117"/>
      <c r="J6" s="1117"/>
      <c r="K6" s="1117"/>
      <c r="L6" s="1117"/>
      <c r="M6" s="1117"/>
      <c r="N6" s="1117"/>
      <c r="O6" s="1117"/>
      <c r="P6" s="1117"/>
      <c r="Q6" s="1117"/>
      <c r="R6" s="1117"/>
      <c r="S6" s="1117"/>
      <c r="T6" s="1117"/>
      <c r="U6" s="1117"/>
      <c r="V6" s="1117"/>
      <c r="W6" s="1117"/>
      <c r="X6" s="541"/>
      <c r="Y6" s="541"/>
    </row>
    <row r="7" spans="2:25" s="518" customFormat="1" ht="64.5" customHeight="1" x14ac:dyDescent="0.2">
      <c r="B7" s="1118" t="s">
        <v>15</v>
      </c>
      <c r="C7" s="542"/>
      <c r="D7" s="543"/>
      <c r="E7" s="542"/>
      <c r="F7" s="1119" t="s">
        <v>35</v>
      </c>
      <c r="G7" s="1119"/>
      <c r="H7" s="1119" t="s">
        <v>36</v>
      </c>
      <c r="I7" s="1119"/>
      <c r="J7" s="1119" t="s">
        <v>51</v>
      </c>
      <c r="K7" s="1119"/>
      <c r="L7" s="1119" t="s">
        <v>37</v>
      </c>
      <c r="M7" s="1119"/>
      <c r="N7" s="1119" t="s">
        <v>199</v>
      </c>
      <c r="O7" s="1119"/>
      <c r="P7" s="543"/>
      <c r="Q7" s="543"/>
    </row>
    <row r="8" spans="2:25" s="542" customFormat="1" ht="20.25" customHeight="1" x14ac:dyDescent="0.2">
      <c r="B8" s="1118"/>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85375</v>
      </c>
      <c r="G10" s="552">
        <f t="shared" ref="G10:O29" si="0">F10*100/$N10</f>
        <v>21.749098829433567</v>
      </c>
      <c r="H10" s="551">
        <f>'31dictsaad'!N10</f>
        <v>143653</v>
      </c>
      <c r="I10" s="552">
        <f t="shared" ref="I10:I27" si="1">H10*100/$N10</f>
        <v>36.595294806964809</v>
      </c>
      <c r="J10" s="551">
        <f>'31dictsaad'!Q10</f>
        <v>93130</v>
      </c>
      <c r="K10" s="552">
        <f t="shared" ref="K10:K27" si="2">J10*100/$N10</f>
        <v>23.724668509342877</v>
      </c>
      <c r="L10" s="551">
        <f>'31dictsaad'!W10</f>
        <v>70387</v>
      </c>
      <c r="M10" s="552">
        <f t="shared" ref="M10:M27" si="3">L10*100/$N10</f>
        <v>17.930937854258747</v>
      </c>
      <c r="N10" s="551">
        <f>F10+H10+J10+L10</f>
        <v>392545</v>
      </c>
      <c r="O10" s="552">
        <f>G10+I10+K10+M10</f>
        <v>100</v>
      </c>
      <c r="P10" s="553"/>
      <c r="Q10" s="553"/>
    </row>
    <row r="11" spans="2:25" s="549" customFormat="1" ht="18" customHeight="1" x14ac:dyDescent="0.2">
      <c r="B11" s="531" t="s">
        <v>10</v>
      </c>
      <c r="C11" s="546"/>
      <c r="D11" s="550"/>
      <c r="F11" s="551">
        <f>'31dictsaad'!K11</f>
        <v>11944</v>
      </c>
      <c r="G11" s="552">
        <f t="shared" si="0"/>
        <v>24.584731284605727</v>
      </c>
      <c r="H11" s="551">
        <f>'31dictsaad'!N11</f>
        <v>14697</v>
      </c>
      <c r="I11" s="552">
        <f t="shared" si="1"/>
        <v>30.251322479056459</v>
      </c>
      <c r="J11" s="551">
        <f>'31dictsaad'!Q11</f>
        <v>13879</v>
      </c>
      <c r="K11" s="552">
        <f t="shared" si="2"/>
        <v>28.567605952699505</v>
      </c>
      <c r="L11" s="551">
        <f>'31dictsaad'!W11</f>
        <v>8063</v>
      </c>
      <c r="M11" s="552">
        <f t="shared" si="3"/>
        <v>16.596340283638309</v>
      </c>
      <c r="N11" s="551">
        <f t="shared" ref="N11:O27" si="4">F11+H11+J11+L11</f>
        <v>48583</v>
      </c>
      <c r="O11" s="552">
        <f t="shared" si="4"/>
        <v>100</v>
      </c>
      <c r="P11" s="553"/>
      <c r="Q11" s="553"/>
    </row>
    <row r="12" spans="2:25" s="549" customFormat="1" ht="22.5" customHeight="1" x14ac:dyDescent="0.2">
      <c r="B12" s="531" t="s">
        <v>40</v>
      </c>
      <c r="C12" s="546"/>
      <c r="D12" s="550"/>
      <c r="F12" s="550">
        <f>'31dictsaad'!K12</f>
        <v>8017</v>
      </c>
      <c r="G12" s="552">
        <f t="shared" si="0"/>
        <v>19.454488097260306</v>
      </c>
      <c r="H12" s="550">
        <f>'31dictsaad'!N12</f>
        <v>10952</v>
      </c>
      <c r="I12" s="552">
        <f t="shared" si="1"/>
        <v>26.576718677958699</v>
      </c>
      <c r="J12" s="550">
        <f>'31dictsaad'!Q12</f>
        <v>13591</v>
      </c>
      <c r="K12" s="552">
        <f t="shared" si="2"/>
        <v>32.980659564658204</v>
      </c>
      <c r="L12" s="550">
        <f>'31dictsaad'!W12</f>
        <v>8649</v>
      </c>
      <c r="M12" s="552">
        <f t="shared" si="3"/>
        <v>20.988133660122788</v>
      </c>
      <c r="N12" s="551">
        <f t="shared" si="4"/>
        <v>41209</v>
      </c>
      <c r="O12" s="552">
        <f t="shared" si="4"/>
        <v>99.999999999999986</v>
      </c>
      <c r="P12" s="553"/>
      <c r="Q12" s="553"/>
    </row>
    <row r="13" spans="2:25" s="549" customFormat="1" ht="18" customHeight="1" x14ac:dyDescent="0.2">
      <c r="B13" s="531" t="s">
        <v>41</v>
      </c>
      <c r="C13" s="546"/>
      <c r="D13" s="550"/>
      <c r="F13" s="551">
        <f>'31dictsaad'!K13</f>
        <v>8395</v>
      </c>
      <c r="G13" s="552">
        <f t="shared" si="0"/>
        <v>20.613873542050339</v>
      </c>
      <c r="H13" s="551">
        <f>'31dictsaad'!N13</f>
        <v>11090</v>
      </c>
      <c r="I13" s="552">
        <f t="shared" si="1"/>
        <v>27.231430325352978</v>
      </c>
      <c r="J13" s="551">
        <f>'31dictsaad'!Q13</f>
        <v>13865</v>
      </c>
      <c r="K13" s="552">
        <f t="shared" si="2"/>
        <v>34.045426642111728</v>
      </c>
      <c r="L13" s="551">
        <f>'31dictsaad'!W13</f>
        <v>7375</v>
      </c>
      <c r="M13" s="552">
        <f t="shared" si="3"/>
        <v>18.109269490484959</v>
      </c>
      <c r="N13" s="551">
        <f t="shared" si="4"/>
        <v>40725</v>
      </c>
      <c r="O13" s="552">
        <f t="shared" si="4"/>
        <v>100</v>
      </c>
      <c r="P13" s="553"/>
      <c r="Q13" s="553"/>
    </row>
    <row r="14" spans="2:25" s="549" customFormat="1" ht="18" customHeight="1" x14ac:dyDescent="0.2">
      <c r="B14" s="531" t="s">
        <v>9</v>
      </c>
      <c r="C14" s="546"/>
      <c r="D14" s="550"/>
      <c r="F14" s="551">
        <f>'31dictsaad'!K14</f>
        <v>15362</v>
      </c>
      <c r="G14" s="552">
        <f t="shared" si="0"/>
        <v>29.024883329869443</v>
      </c>
      <c r="H14" s="551">
        <f>'31dictsaad'!N14</f>
        <v>16224</v>
      </c>
      <c r="I14" s="552">
        <f t="shared" si="1"/>
        <v>30.653541670602905</v>
      </c>
      <c r="J14" s="551">
        <f>'31dictsaad'!Q14</f>
        <v>14937</v>
      </c>
      <c r="K14" s="552">
        <f t="shared" si="2"/>
        <v>28.221890528463732</v>
      </c>
      <c r="L14" s="551">
        <f>'31dictsaad'!W14</f>
        <v>6404</v>
      </c>
      <c r="M14" s="552">
        <f t="shared" si="3"/>
        <v>12.099684471063918</v>
      </c>
      <c r="N14" s="551">
        <f t="shared" si="4"/>
        <v>52927</v>
      </c>
      <c r="O14" s="552">
        <f t="shared" si="4"/>
        <v>100</v>
      </c>
      <c r="P14" s="553"/>
      <c r="Q14" s="553"/>
    </row>
    <row r="15" spans="2:25" s="549" customFormat="1" ht="18" customHeight="1" x14ac:dyDescent="0.2">
      <c r="B15" s="531" t="s">
        <v>8</v>
      </c>
      <c r="C15" s="546"/>
      <c r="D15" s="550"/>
      <c r="F15" s="550">
        <f>'31dictsaad'!K15</f>
        <v>5624</v>
      </c>
      <c r="G15" s="552">
        <f t="shared" si="0"/>
        <v>24.370585431381894</v>
      </c>
      <c r="H15" s="550">
        <f>'31dictsaad'!N15</f>
        <v>7921</v>
      </c>
      <c r="I15" s="552">
        <f t="shared" si="1"/>
        <v>34.324218919270272</v>
      </c>
      <c r="J15" s="550">
        <f>'31dictsaad'!Q15</f>
        <v>5204</v>
      </c>
      <c r="K15" s="552">
        <f t="shared" si="2"/>
        <v>22.550591498028339</v>
      </c>
      <c r="L15" s="550">
        <f>'31dictsaad'!W15</f>
        <v>4328</v>
      </c>
      <c r="M15" s="552">
        <f t="shared" si="3"/>
        <v>18.754604151319494</v>
      </c>
      <c r="N15" s="551">
        <f t="shared" si="4"/>
        <v>23077</v>
      </c>
      <c r="O15" s="552">
        <f t="shared" si="4"/>
        <v>100</v>
      </c>
      <c r="P15" s="553"/>
      <c r="Q15" s="553"/>
    </row>
    <row r="16" spans="2:25" s="549" customFormat="1" ht="18" customHeight="1" x14ac:dyDescent="0.2">
      <c r="B16" s="531" t="s">
        <v>7</v>
      </c>
      <c r="C16" s="546"/>
      <c r="D16" s="550"/>
      <c r="F16" s="551">
        <f>'31dictsaad'!K16</f>
        <v>34977</v>
      </c>
      <c r="G16" s="552">
        <f t="shared" si="0"/>
        <v>23.296256826961503</v>
      </c>
      <c r="H16" s="551">
        <f>'31dictsaad'!N16</f>
        <v>40457</v>
      </c>
      <c r="I16" s="552">
        <f t="shared" si="1"/>
        <v>26.946183562008791</v>
      </c>
      <c r="J16" s="551">
        <f>'31dictsaad'!Q16</f>
        <v>47312</v>
      </c>
      <c r="K16" s="552">
        <f t="shared" si="2"/>
        <v>31.511922205941122</v>
      </c>
      <c r="L16" s="551">
        <f>'31dictsaad'!W16</f>
        <v>27394</v>
      </c>
      <c r="M16" s="552">
        <f t="shared" si="3"/>
        <v>18.245637405088583</v>
      </c>
      <c r="N16" s="551">
        <f t="shared" si="4"/>
        <v>150140</v>
      </c>
      <c r="O16" s="552">
        <f t="shared" si="4"/>
        <v>100</v>
      </c>
      <c r="P16" s="553"/>
      <c r="Q16" s="553"/>
    </row>
    <row r="17" spans="2:25" s="549" customFormat="1" ht="18" customHeight="1" x14ac:dyDescent="0.2">
      <c r="B17" s="531" t="s">
        <v>43</v>
      </c>
      <c r="C17" s="546"/>
      <c r="D17" s="550"/>
      <c r="F17" s="551">
        <f>'31dictsaad'!K17</f>
        <v>22559</v>
      </c>
      <c r="G17" s="552">
        <f t="shared" si="0"/>
        <v>24.536654339786818</v>
      </c>
      <c r="H17" s="551">
        <f>'31dictsaad'!N17</f>
        <v>24534</v>
      </c>
      <c r="I17" s="552">
        <f t="shared" si="1"/>
        <v>26.684794431150749</v>
      </c>
      <c r="J17" s="551">
        <f>'31dictsaad'!Q17</f>
        <v>27742</v>
      </c>
      <c r="K17" s="552">
        <f t="shared" si="2"/>
        <v>30.174026539047205</v>
      </c>
      <c r="L17" s="551">
        <f>'31dictsaad'!W17</f>
        <v>17105</v>
      </c>
      <c r="M17" s="552">
        <f t="shared" si="3"/>
        <v>18.604524690015229</v>
      </c>
      <c r="N17" s="551">
        <f t="shared" si="4"/>
        <v>91940</v>
      </c>
      <c r="O17" s="552">
        <f t="shared" si="4"/>
        <v>100</v>
      </c>
      <c r="P17" s="553"/>
      <c r="Q17" s="553"/>
    </row>
    <row r="18" spans="2:25" s="549" customFormat="1" ht="18" customHeight="1" x14ac:dyDescent="0.2">
      <c r="B18" s="531" t="s">
        <v>44</v>
      </c>
      <c r="C18" s="546"/>
      <c r="D18" s="550"/>
      <c r="F18" s="551">
        <f>'31dictsaad'!K18</f>
        <v>49481</v>
      </c>
      <c r="G18" s="552">
        <f t="shared" si="0"/>
        <v>15.105427525635664</v>
      </c>
      <c r="H18" s="551">
        <f>'31dictsaad'!N18</f>
        <v>96688</v>
      </c>
      <c r="I18" s="552">
        <f t="shared" si="1"/>
        <v>29.516654404693945</v>
      </c>
      <c r="J18" s="551">
        <f>'31dictsaad'!Q18</f>
        <v>104021</v>
      </c>
      <c r="K18" s="552">
        <f t="shared" si="2"/>
        <v>31.755253059642033</v>
      </c>
      <c r="L18" s="551">
        <f>'31dictsaad'!W18</f>
        <v>77381</v>
      </c>
      <c r="M18" s="552">
        <f t="shared" si="3"/>
        <v>23.62266501002836</v>
      </c>
      <c r="N18" s="551">
        <f t="shared" si="4"/>
        <v>327571</v>
      </c>
      <c r="O18" s="552">
        <f t="shared" si="4"/>
        <v>100</v>
      </c>
      <c r="P18" s="553"/>
      <c r="Q18" s="553"/>
    </row>
    <row r="19" spans="2:25" s="549" customFormat="1" ht="18" customHeight="1" x14ac:dyDescent="0.2">
      <c r="B19" s="531" t="s">
        <v>6</v>
      </c>
      <c r="C19" s="546"/>
      <c r="D19" s="550"/>
      <c r="F19" s="551">
        <f>'31dictsaad'!K19</f>
        <v>46861</v>
      </c>
      <c r="G19" s="552">
        <f t="shared" si="0"/>
        <v>24.790244934666454</v>
      </c>
      <c r="H19" s="551">
        <f>'31dictsaad'!N19</f>
        <v>60220</v>
      </c>
      <c r="I19" s="552">
        <f>H19*100/$N19</f>
        <v>31.857377135904354</v>
      </c>
      <c r="J19" s="551">
        <f>'31dictsaad'!Q19</f>
        <v>54710</v>
      </c>
      <c r="K19" s="552">
        <f>J19*100/$N19</f>
        <v>28.942495900121674</v>
      </c>
      <c r="L19" s="551">
        <f>'31dictsaad'!W19</f>
        <v>27239</v>
      </c>
      <c r="M19" s="552">
        <f t="shared" si="3"/>
        <v>14.409882029307518</v>
      </c>
      <c r="N19" s="551">
        <f t="shared" si="4"/>
        <v>189030</v>
      </c>
      <c r="O19" s="552">
        <f t="shared" si="4"/>
        <v>100</v>
      </c>
      <c r="P19" s="553"/>
      <c r="Q19" s="553"/>
    </row>
    <row r="20" spans="2:25" s="549" customFormat="1" ht="18" customHeight="1" x14ac:dyDescent="0.2">
      <c r="B20" s="531" t="s">
        <v>5</v>
      </c>
      <c r="C20" s="546"/>
      <c r="D20" s="550"/>
      <c r="F20" s="551">
        <f>'31dictsaad'!K20</f>
        <v>13245</v>
      </c>
      <c r="G20" s="552">
        <f t="shared" si="0"/>
        <v>23.457424199489939</v>
      </c>
      <c r="H20" s="551">
        <f>'31dictsaad'!N20</f>
        <v>13474</v>
      </c>
      <c r="I20" s="552">
        <f>H20*100/$N20</f>
        <v>23.862992349107397</v>
      </c>
      <c r="J20" s="551">
        <f>'31dictsaad'!Q20</f>
        <v>14327</v>
      </c>
      <c r="K20" s="552">
        <f>J20*100/$N20</f>
        <v>25.373689430433551</v>
      </c>
      <c r="L20" s="551">
        <f>'31dictsaad'!W20</f>
        <v>15418</v>
      </c>
      <c r="M20" s="552">
        <f t="shared" si="3"/>
        <v>27.305894020969113</v>
      </c>
      <c r="N20" s="551">
        <f t="shared" si="4"/>
        <v>56464</v>
      </c>
      <c r="O20" s="552">
        <f t="shared" si="4"/>
        <v>100</v>
      </c>
      <c r="P20" s="553"/>
      <c r="Q20" s="553"/>
    </row>
    <row r="21" spans="2:25" s="549" customFormat="1" ht="18" customHeight="1" x14ac:dyDescent="0.2">
      <c r="B21" s="531" t="s">
        <v>38</v>
      </c>
      <c r="C21" s="546"/>
      <c r="D21" s="550"/>
      <c r="F21" s="551">
        <f>'31dictsaad'!K21</f>
        <v>26416</v>
      </c>
      <c r="G21" s="552">
        <f t="shared" si="0"/>
        <v>31.679178759024296</v>
      </c>
      <c r="H21" s="551">
        <f>'31dictsaad'!N21</f>
        <v>25890</v>
      </c>
      <c r="I21" s="552">
        <f>H21*100/$N21</f>
        <v>31.048377425467105</v>
      </c>
      <c r="J21" s="551">
        <f>'31dictsaad'!Q21</f>
        <v>23278</v>
      </c>
      <c r="K21" s="552">
        <f>J21*100/$N21</f>
        <v>27.915957115103254</v>
      </c>
      <c r="L21" s="551">
        <f>'31dictsaad'!W21</f>
        <v>7802</v>
      </c>
      <c r="M21" s="552">
        <f t="shared" si="3"/>
        <v>9.3564867004053447</v>
      </c>
      <c r="N21" s="551">
        <f t="shared" si="4"/>
        <v>83386</v>
      </c>
      <c r="O21" s="552">
        <f t="shared" si="4"/>
        <v>100</v>
      </c>
      <c r="P21" s="553"/>
      <c r="Q21" s="553"/>
    </row>
    <row r="22" spans="2:25" s="549" customFormat="1" ht="21" customHeight="1" x14ac:dyDescent="0.2">
      <c r="B22" s="531" t="s">
        <v>45</v>
      </c>
      <c r="C22" s="546"/>
      <c r="D22" s="550"/>
      <c r="F22" s="551">
        <f>'31dictsaad'!K22</f>
        <v>61476</v>
      </c>
      <c r="G22" s="552">
        <f t="shared" si="0"/>
        <v>25.937051725592777</v>
      </c>
      <c r="H22" s="551">
        <f>'31dictsaad'!N22</f>
        <v>69327</v>
      </c>
      <c r="I22" s="552">
        <f>H22*100/$N22</f>
        <v>29.249430427811998</v>
      </c>
      <c r="J22" s="551">
        <f>'31dictsaad'!Q22</f>
        <v>55054</v>
      </c>
      <c r="K22" s="552">
        <f>J22*100/$N22</f>
        <v>23.227575732005739</v>
      </c>
      <c r="L22" s="551">
        <f>'31dictsaad'!W22</f>
        <v>51163</v>
      </c>
      <c r="M22" s="552">
        <f t="shared" si="3"/>
        <v>21.585942114589486</v>
      </c>
      <c r="N22" s="551">
        <f t="shared" si="4"/>
        <v>237020</v>
      </c>
      <c r="O22" s="552">
        <f t="shared" si="4"/>
        <v>100</v>
      </c>
      <c r="P22" s="553"/>
      <c r="Q22" s="553"/>
    </row>
    <row r="23" spans="2:25" s="549" customFormat="1" ht="18" customHeight="1" x14ac:dyDescent="0.2">
      <c r="B23" s="531" t="s">
        <v>46</v>
      </c>
      <c r="C23" s="546"/>
      <c r="D23" s="550"/>
      <c r="F23" s="551">
        <f>'31dictsaad'!K23</f>
        <v>14781</v>
      </c>
      <c r="G23" s="552">
        <f t="shared" si="0"/>
        <v>27.343865620837651</v>
      </c>
      <c r="H23" s="551">
        <f>'31dictsaad'!N23</f>
        <v>18474</v>
      </c>
      <c r="I23" s="552">
        <f>H23*100/$N23</f>
        <v>34.175669675891669</v>
      </c>
      <c r="J23" s="551">
        <f>'31dictsaad'!Q23</f>
        <v>14325</v>
      </c>
      <c r="K23" s="552">
        <f>J23*100/$N23</f>
        <v>26.500295989344384</v>
      </c>
      <c r="L23" s="551">
        <f>'31dictsaad'!W23</f>
        <v>6476</v>
      </c>
      <c r="M23" s="552">
        <f t="shared" si="3"/>
        <v>11.980168713926298</v>
      </c>
      <c r="N23" s="551">
        <f t="shared" si="4"/>
        <v>54056</v>
      </c>
      <c r="O23" s="552">
        <f t="shared" si="4"/>
        <v>100</v>
      </c>
      <c r="P23" s="553"/>
      <c r="Q23" s="553"/>
    </row>
    <row r="24" spans="2:25" s="549" customFormat="1" ht="22.5" customHeight="1" x14ac:dyDescent="0.2">
      <c r="B24" s="531" t="s">
        <v>47</v>
      </c>
      <c r="C24" s="546"/>
      <c r="D24" s="550"/>
      <c r="F24" s="550">
        <f>'31dictsaad'!K24</f>
        <v>3585</v>
      </c>
      <c r="G24" s="554">
        <f t="shared" si="0"/>
        <v>16.273263731275534</v>
      </c>
      <c r="H24" s="550">
        <f>'31dictsaad'!N24</f>
        <v>6427</v>
      </c>
      <c r="I24" s="552">
        <f t="shared" si="1"/>
        <v>29.173853835678621</v>
      </c>
      <c r="J24" s="550">
        <f>'31dictsaad'!Q24</f>
        <v>6789</v>
      </c>
      <c r="K24" s="552">
        <f t="shared" si="2"/>
        <v>30.817067635043124</v>
      </c>
      <c r="L24" s="550">
        <f>'31dictsaad'!W24</f>
        <v>5229</v>
      </c>
      <c r="M24" s="552">
        <f t="shared" si="3"/>
        <v>23.735814798002725</v>
      </c>
      <c r="N24" s="550">
        <f t="shared" si="4"/>
        <v>22030</v>
      </c>
      <c r="O24" s="552">
        <f t="shared" si="4"/>
        <v>100</v>
      </c>
      <c r="P24" s="553"/>
      <c r="Q24" s="553"/>
    </row>
    <row r="25" spans="2:25" s="549" customFormat="1" ht="18" customHeight="1" x14ac:dyDescent="0.2">
      <c r="B25" s="531" t="s">
        <v>48</v>
      </c>
      <c r="C25" s="546"/>
      <c r="D25" s="550"/>
      <c r="F25" s="550">
        <f>'31dictsaad'!K25</f>
        <v>19751</v>
      </c>
      <c r="G25" s="554">
        <f t="shared" si="0"/>
        <v>17.352380450348349</v>
      </c>
      <c r="H25" s="550">
        <f>'31dictsaad'!N25</f>
        <v>26446</v>
      </c>
      <c r="I25" s="552">
        <f t="shared" si="1"/>
        <v>23.234319952909342</v>
      </c>
      <c r="J25" s="550">
        <f>'31dictsaad'!Q25</f>
        <v>36246</v>
      </c>
      <c r="K25" s="552">
        <f t="shared" si="2"/>
        <v>31.844179120212964</v>
      </c>
      <c r="L25" s="550">
        <f>'31dictsaad'!W25</f>
        <v>31380</v>
      </c>
      <c r="M25" s="552">
        <f t="shared" si="3"/>
        <v>27.569120476529349</v>
      </c>
      <c r="N25" s="550">
        <f t="shared" si="4"/>
        <v>113823</v>
      </c>
      <c r="O25" s="552">
        <f t="shared" si="4"/>
        <v>100</v>
      </c>
      <c r="P25" s="553"/>
      <c r="Q25" s="553"/>
    </row>
    <row r="26" spans="2:25" s="549" customFormat="1" ht="18" customHeight="1" x14ac:dyDescent="0.2">
      <c r="B26" s="531" t="s">
        <v>49</v>
      </c>
      <c r="C26" s="546"/>
      <c r="D26" s="550"/>
      <c r="F26" s="550">
        <f>'31dictsaad'!K26</f>
        <v>2601</v>
      </c>
      <c r="G26" s="554">
        <f t="shared" si="0"/>
        <v>17.79678412589805</v>
      </c>
      <c r="H26" s="550">
        <f>'31dictsaad'!N26</f>
        <v>4306</v>
      </c>
      <c r="I26" s="552">
        <f t="shared" si="1"/>
        <v>29.462880602121107</v>
      </c>
      <c r="J26" s="550">
        <f>'31dictsaad'!Q26</f>
        <v>3739</v>
      </c>
      <c r="K26" s="552">
        <f t="shared" si="2"/>
        <v>25.583304823811154</v>
      </c>
      <c r="L26" s="550">
        <f>'31dictsaad'!W26</f>
        <v>3969</v>
      </c>
      <c r="M26" s="552">
        <f t="shared" si="3"/>
        <v>27.157030448169689</v>
      </c>
      <c r="N26" s="550">
        <f t="shared" si="4"/>
        <v>14615</v>
      </c>
      <c r="O26" s="552">
        <f t="shared" si="4"/>
        <v>100.00000000000001</v>
      </c>
      <c r="P26" s="553"/>
      <c r="Q26" s="553"/>
    </row>
    <row r="27" spans="2:25" s="549" customFormat="1" ht="18" customHeight="1" x14ac:dyDescent="0.2">
      <c r="B27" s="531" t="s">
        <v>4</v>
      </c>
      <c r="C27" s="546"/>
      <c r="D27" s="550"/>
      <c r="F27" s="550">
        <f>'31dictsaad'!K27</f>
        <v>1229</v>
      </c>
      <c r="G27" s="554">
        <f t="shared" si="0"/>
        <v>24.365582870737509</v>
      </c>
      <c r="H27" s="550">
        <f>'31dictsaad'!N27</f>
        <v>1350</v>
      </c>
      <c r="I27" s="552">
        <f t="shared" si="1"/>
        <v>26.764472640761301</v>
      </c>
      <c r="J27" s="550">
        <f>'31dictsaad'!Q27</f>
        <v>1149</v>
      </c>
      <c r="K27" s="552">
        <f t="shared" si="2"/>
        <v>22.779540047581285</v>
      </c>
      <c r="L27" s="550">
        <f>'31dictsaad'!W27</f>
        <v>1316</v>
      </c>
      <c r="M27" s="552">
        <f t="shared" si="3"/>
        <v>26.090404440919905</v>
      </c>
      <c r="N27" s="551">
        <f t="shared" si="4"/>
        <v>5044</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431679</v>
      </c>
      <c r="G29" s="559">
        <f t="shared" si="0"/>
        <v>22.20359687992655</v>
      </c>
      <c r="H29" s="532">
        <f>SUM(H10:H27)</f>
        <v>592130</v>
      </c>
      <c r="I29" s="559">
        <f t="shared" si="0"/>
        <v>30.456463762450589</v>
      </c>
      <c r="J29" s="532">
        <f>SUM(J10:J27)</f>
        <v>543298</v>
      </c>
      <c r="K29" s="559">
        <f t="shared" si="0"/>
        <v>27.944768630557277</v>
      </c>
      <c r="L29" s="532">
        <f>SUM(L10:L27)</f>
        <v>377078</v>
      </c>
      <c r="M29" s="559">
        <f t="shared" si="0"/>
        <v>19.395170727065583</v>
      </c>
      <c r="N29" s="532">
        <f>SUM(N10:N27)</f>
        <v>1944185</v>
      </c>
      <c r="O29" s="559">
        <f t="shared" si="0"/>
        <v>100</v>
      </c>
      <c r="P29" s="559"/>
      <c r="Q29" s="559"/>
    </row>
    <row r="30" spans="2:25" s="549" customFormat="1" ht="20.25" customHeight="1" x14ac:dyDescent="0.2">
      <c r="B30" s="531" t="s">
        <v>3</v>
      </c>
      <c r="C30" s="560"/>
      <c r="D30" s="532">
        <f>SUM(D10:D29)</f>
        <v>0</v>
      </c>
      <c r="E30" s="561"/>
      <c r="F30" s="532">
        <f>SUM(F10:F27)</f>
        <v>431679</v>
      </c>
      <c r="G30" s="562">
        <f>F30*100/$N30</f>
        <v>22.20359687992655</v>
      </c>
      <c r="H30" s="532">
        <f>SUM(H10:H27)</f>
        <v>592130</v>
      </c>
      <c r="I30" s="562">
        <f>H30*100/$N30</f>
        <v>30.456463762450589</v>
      </c>
      <c r="J30" s="532">
        <f>SUM(J10:J27)</f>
        <v>543298</v>
      </c>
      <c r="K30" s="562">
        <f>J30*100/$N30</f>
        <v>27.944768630557277</v>
      </c>
      <c r="L30" s="532">
        <f>SUM(L10:L28)</f>
        <v>377078</v>
      </c>
      <c r="M30" s="562">
        <f>L30*100/$N30</f>
        <v>19.395170727065583</v>
      </c>
      <c r="N30" s="532">
        <f>F30+H30+J30+L30</f>
        <v>1944185</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4" t="s">
        <v>412</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1: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17" t="s">
        <v>55</v>
      </c>
      <c r="G6" s="1117"/>
      <c r="H6" s="1117"/>
      <c r="I6" s="1117"/>
      <c r="J6" s="1117"/>
      <c r="K6" s="1117"/>
      <c r="L6" s="1117"/>
      <c r="M6" s="1117"/>
      <c r="N6" s="1117"/>
      <c r="O6" s="1117"/>
      <c r="P6" s="1117"/>
      <c r="Q6" s="1117"/>
      <c r="R6" s="1117"/>
      <c r="S6" s="1117"/>
      <c r="T6" s="1117"/>
      <c r="U6" s="1117"/>
      <c r="V6" s="1117"/>
      <c r="W6" s="1117"/>
      <c r="X6" s="541"/>
      <c r="Y6" s="541"/>
    </row>
    <row r="7" spans="1:25" s="518" customFormat="1" ht="64.5" customHeight="1" x14ac:dyDescent="0.2">
      <c r="A7" s="517"/>
      <c r="B7" s="1118" t="s">
        <v>15</v>
      </c>
      <c r="C7" s="542"/>
      <c r="D7" s="543"/>
      <c r="E7" s="542"/>
      <c r="F7" s="1119" t="s">
        <v>35</v>
      </c>
      <c r="G7" s="1119"/>
      <c r="H7" s="1119" t="s">
        <v>36</v>
      </c>
      <c r="I7" s="1119"/>
      <c r="J7" s="1119" t="s">
        <v>51</v>
      </c>
      <c r="K7" s="1119"/>
      <c r="L7" s="1119"/>
      <c r="M7" s="1119"/>
      <c r="N7" s="1119" t="s">
        <v>234</v>
      </c>
      <c r="O7" s="1119"/>
      <c r="P7" s="543"/>
      <c r="Q7" s="543"/>
    </row>
    <row r="8" spans="1:25" s="542" customFormat="1" ht="20.25" customHeight="1" x14ac:dyDescent="0.2">
      <c r="A8" s="627"/>
      <c r="B8" s="1118"/>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85375</v>
      </c>
      <c r="G10" s="552">
        <f t="shared" ref="G10:O29" si="0">F10*100/$N10</f>
        <v>26.500971572954885</v>
      </c>
      <c r="H10" s="551">
        <f>'31dictsaad'!N10</f>
        <v>143653</v>
      </c>
      <c r="I10" s="552">
        <f t="shared" ref="I10:I27" si="1">H10*100/$N10</f>
        <v>44.590852935516111</v>
      </c>
      <c r="J10" s="551">
        <f>'31dictsaad'!Q10</f>
        <v>93130</v>
      </c>
      <c r="K10" s="552">
        <f t="shared" ref="K10:K27" si="2">J10*100/$N10</f>
        <v>28.908175491529001</v>
      </c>
      <c r="L10" s="551"/>
      <c r="M10" s="552"/>
      <c r="N10" s="551">
        <f>F10+H10+J10+L10</f>
        <v>322158</v>
      </c>
      <c r="O10" s="552">
        <f>G10+I10+K10+M10</f>
        <v>100</v>
      </c>
      <c r="P10" s="553"/>
      <c r="Q10" s="553"/>
    </row>
    <row r="11" spans="1:25" s="549" customFormat="1" ht="18" customHeight="1" x14ac:dyDescent="0.2">
      <c r="A11" s="629"/>
      <c r="B11" s="531" t="s">
        <v>10</v>
      </c>
      <c r="C11" s="546"/>
      <c r="D11" s="550"/>
      <c r="F11" s="551">
        <f>'31dictsaad'!K11</f>
        <v>11944</v>
      </c>
      <c r="G11" s="552">
        <f t="shared" si="0"/>
        <v>29.47680157946693</v>
      </c>
      <c r="H11" s="551">
        <f>'31dictsaad'!N11</f>
        <v>14697</v>
      </c>
      <c r="I11" s="552">
        <f t="shared" si="1"/>
        <v>36.270977295162879</v>
      </c>
      <c r="J11" s="551">
        <f>'31dictsaad'!Q11</f>
        <v>13879</v>
      </c>
      <c r="K11" s="552">
        <f t="shared" si="2"/>
        <v>34.252221125370184</v>
      </c>
      <c r="L11" s="551"/>
      <c r="M11" s="552"/>
      <c r="N11" s="551">
        <f t="shared" ref="N11:O27" si="3">F11+H11+J11+L11</f>
        <v>40520</v>
      </c>
      <c r="O11" s="552">
        <f t="shared" si="3"/>
        <v>99.999999999999986</v>
      </c>
      <c r="P11" s="553"/>
      <c r="Q11" s="553"/>
    </row>
    <row r="12" spans="1:25" s="549" customFormat="1" ht="22.5" customHeight="1" x14ac:dyDescent="0.2">
      <c r="A12" s="629"/>
      <c r="B12" s="531" t="s">
        <v>40</v>
      </c>
      <c r="C12" s="546"/>
      <c r="D12" s="550"/>
      <c r="F12" s="550">
        <f>'31dictsaad'!K12</f>
        <v>8017</v>
      </c>
      <c r="G12" s="552">
        <f t="shared" si="0"/>
        <v>24.622235872235873</v>
      </c>
      <c r="H12" s="550">
        <f>'31dictsaad'!N12</f>
        <v>10952</v>
      </c>
      <c r="I12" s="552">
        <f t="shared" si="1"/>
        <v>33.636363636363633</v>
      </c>
      <c r="J12" s="550">
        <f>'31dictsaad'!Q12</f>
        <v>13591</v>
      </c>
      <c r="K12" s="552">
        <f t="shared" si="2"/>
        <v>41.741400491400491</v>
      </c>
      <c r="L12" s="550"/>
      <c r="M12" s="552"/>
      <c r="N12" s="551">
        <f t="shared" si="3"/>
        <v>32560</v>
      </c>
      <c r="O12" s="552">
        <f t="shared" si="3"/>
        <v>100</v>
      </c>
      <c r="P12" s="553"/>
      <c r="Q12" s="553"/>
    </row>
    <row r="13" spans="1:25" s="549" customFormat="1" ht="18" customHeight="1" x14ac:dyDescent="0.2">
      <c r="A13" s="629"/>
      <c r="B13" s="531" t="s">
        <v>41</v>
      </c>
      <c r="C13" s="546"/>
      <c r="D13" s="550"/>
      <c r="F13" s="551">
        <f>'31dictsaad'!K13</f>
        <v>8395</v>
      </c>
      <c r="G13" s="552">
        <f t="shared" si="0"/>
        <v>25.172413793103448</v>
      </c>
      <c r="H13" s="551">
        <f>'31dictsaad'!N13</f>
        <v>11090</v>
      </c>
      <c r="I13" s="552">
        <f t="shared" si="1"/>
        <v>33.253373313343332</v>
      </c>
      <c r="J13" s="551">
        <f>'31dictsaad'!Q13</f>
        <v>13865</v>
      </c>
      <c r="K13" s="552">
        <f t="shared" si="2"/>
        <v>41.574212893553224</v>
      </c>
      <c r="L13" s="551"/>
      <c r="M13" s="552"/>
      <c r="N13" s="551">
        <f t="shared" si="3"/>
        <v>33350</v>
      </c>
      <c r="O13" s="552">
        <f t="shared" si="3"/>
        <v>100</v>
      </c>
      <c r="P13" s="553"/>
      <c r="Q13" s="553"/>
    </row>
    <row r="14" spans="1:25" s="549" customFormat="1" ht="18" customHeight="1" x14ac:dyDescent="0.2">
      <c r="A14" s="629"/>
      <c r="B14" s="531" t="s">
        <v>9</v>
      </c>
      <c r="C14" s="546"/>
      <c r="D14" s="550"/>
      <c r="F14" s="551">
        <f>'31dictsaad'!K14</f>
        <v>15362</v>
      </c>
      <c r="G14" s="552">
        <f t="shared" si="0"/>
        <v>33.020226554607397</v>
      </c>
      <c r="H14" s="551">
        <f>'31dictsaad'!N14</f>
        <v>16224</v>
      </c>
      <c r="I14" s="552">
        <f t="shared" si="1"/>
        <v>34.873073533521051</v>
      </c>
      <c r="J14" s="551">
        <f>'31dictsaad'!Q14</f>
        <v>14937</v>
      </c>
      <c r="K14" s="552">
        <f t="shared" si="2"/>
        <v>32.106699911871544</v>
      </c>
      <c r="L14" s="551"/>
      <c r="M14" s="552"/>
      <c r="N14" s="551">
        <f t="shared" si="3"/>
        <v>46523</v>
      </c>
      <c r="O14" s="552">
        <f t="shared" si="3"/>
        <v>100</v>
      </c>
      <c r="P14" s="553"/>
      <c r="Q14" s="553"/>
    </row>
    <row r="15" spans="1:25" s="549" customFormat="1" ht="18" customHeight="1" x14ac:dyDescent="0.2">
      <c r="A15" s="629"/>
      <c r="B15" s="531" t="s">
        <v>8</v>
      </c>
      <c r="C15" s="546"/>
      <c r="D15" s="550"/>
      <c r="F15" s="550">
        <f>'31dictsaad'!K15</f>
        <v>5624</v>
      </c>
      <c r="G15" s="552">
        <f t="shared" si="0"/>
        <v>29.996266467544935</v>
      </c>
      <c r="H15" s="550">
        <f>'31dictsaad'!N15</f>
        <v>7921</v>
      </c>
      <c r="I15" s="552">
        <f t="shared" si="1"/>
        <v>42.247586537948692</v>
      </c>
      <c r="J15" s="550">
        <f>'31dictsaad'!Q15</f>
        <v>5204</v>
      </c>
      <c r="K15" s="552">
        <f t="shared" si="2"/>
        <v>27.756146994506373</v>
      </c>
      <c r="L15" s="550"/>
      <c r="M15" s="552"/>
      <c r="N15" s="551">
        <f t="shared" si="3"/>
        <v>18749</v>
      </c>
      <c r="O15" s="552">
        <f t="shared" si="3"/>
        <v>100</v>
      </c>
      <c r="P15" s="553"/>
      <c r="Q15" s="553"/>
    </row>
    <row r="16" spans="1:25" s="549" customFormat="1" ht="18" customHeight="1" x14ac:dyDescent="0.2">
      <c r="A16" s="629"/>
      <c r="B16" s="531" t="s">
        <v>7</v>
      </c>
      <c r="C16" s="546"/>
      <c r="D16" s="550"/>
      <c r="F16" s="551">
        <f>'31dictsaad'!K16</f>
        <v>34977</v>
      </c>
      <c r="G16" s="552">
        <f t="shared" si="0"/>
        <v>28.495429586300165</v>
      </c>
      <c r="H16" s="551">
        <f>'31dictsaad'!N16</f>
        <v>40457</v>
      </c>
      <c r="I16" s="552">
        <f t="shared" si="1"/>
        <v>32.959933521255273</v>
      </c>
      <c r="J16" s="551">
        <f>'31dictsaad'!Q16</f>
        <v>47312</v>
      </c>
      <c r="K16" s="552">
        <f t="shared" si="2"/>
        <v>38.544636892444558</v>
      </c>
      <c r="L16" s="551"/>
      <c r="M16" s="552"/>
      <c r="N16" s="551">
        <f t="shared" si="3"/>
        <v>122746</v>
      </c>
      <c r="O16" s="552">
        <f t="shared" si="3"/>
        <v>100</v>
      </c>
      <c r="P16" s="553"/>
      <c r="Q16" s="553"/>
    </row>
    <row r="17" spans="1:25" s="549" customFormat="1" ht="18" customHeight="1" x14ac:dyDescent="0.2">
      <c r="A17" s="629"/>
      <c r="B17" s="531" t="s">
        <v>43</v>
      </c>
      <c r="C17" s="546"/>
      <c r="D17" s="550"/>
      <c r="F17" s="551">
        <f>'31dictsaad'!K17</f>
        <v>22559</v>
      </c>
      <c r="G17" s="552">
        <f t="shared" si="0"/>
        <v>30.144985635063808</v>
      </c>
      <c r="H17" s="551">
        <f>'31dictsaad'!N17</f>
        <v>24534</v>
      </c>
      <c r="I17" s="552">
        <f t="shared" si="1"/>
        <v>32.784125075165363</v>
      </c>
      <c r="J17" s="551">
        <f>'31dictsaad'!Q17</f>
        <v>27742</v>
      </c>
      <c r="K17" s="552">
        <f t="shared" si="2"/>
        <v>37.070889289770832</v>
      </c>
      <c r="L17" s="551"/>
      <c r="M17" s="552"/>
      <c r="N17" s="551">
        <f t="shared" si="3"/>
        <v>74835</v>
      </c>
      <c r="O17" s="552">
        <f t="shared" si="3"/>
        <v>100</v>
      </c>
      <c r="P17" s="553"/>
      <c r="Q17" s="553"/>
    </row>
    <row r="18" spans="1:25" s="549" customFormat="1" ht="18" customHeight="1" x14ac:dyDescent="0.2">
      <c r="A18" s="629"/>
      <c r="B18" s="531" t="s">
        <v>44</v>
      </c>
      <c r="C18" s="546"/>
      <c r="D18" s="550"/>
      <c r="F18" s="551">
        <f>'31dictsaad'!K18</f>
        <v>49481</v>
      </c>
      <c r="G18" s="552">
        <f t="shared" si="0"/>
        <v>19.777369199408451</v>
      </c>
      <c r="H18" s="551">
        <f>'31dictsaad'!N18</f>
        <v>96688</v>
      </c>
      <c r="I18" s="552">
        <f t="shared" si="1"/>
        <v>38.645829169830925</v>
      </c>
      <c r="J18" s="551">
        <f>'31dictsaad'!Q18</f>
        <v>104021</v>
      </c>
      <c r="K18" s="552">
        <f t="shared" si="2"/>
        <v>41.57680163076062</v>
      </c>
      <c r="L18" s="551"/>
      <c r="M18" s="552"/>
      <c r="N18" s="551">
        <f t="shared" si="3"/>
        <v>250190</v>
      </c>
      <c r="O18" s="552">
        <f t="shared" si="3"/>
        <v>100</v>
      </c>
      <c r="P18" s="553"/>
      <c r="Q18" s="553"/>
    </row>
    <row r="19" spans="1:25" s="549" customFormat="1" ht="18" customHeight="1" x14ac:dyDescent="0.2">
      <c r="A19" s="629"/>
      <c r="B19" s="531" t="s">
        <v>6</v>
      </c>
      <c r="C19" s="546"/>
      <c r="D19" s="550"/>
      <c r="F19" s="551">
        <f>'31dictsaad'!K19</f>
        <v>46861</v>
      </c>
      <c r="G19" s="552">
        <f t="shared" si="0"/>
        <v>28.963910229864453</v>
      </c>
      <c r="H19" s="551">
        <f>'31dictsaad'!N19</f>
        <v>60220</v>
      </c>
      <c r="I19" s="552">
        <f>H19*100/$N19</f>
        <v>37.220859009462828</v>
      </c>
      <c r="J19" s="551">
        <f>'31dictsaad'!Q19</f>
        <v>54710</v>
      </c>
      <c r="K19" s="552">
        <f>J19*100/$N19</f>
        <v>33.815230760672719</v>
      </c>
      <c r="L19" s="551"/>
      <c r="M19" s="552"/>
      <c r="N19" s="551">
        <f t="shared" si="3"/>
        <v>161791</v>
      </c>
      <c r="O19" s="552">
        <f t="shared" si="3"/>
        <v>100</v>
      </c>
      <c r="P19" s="553"/>
      <c r="Q19" s="553"/>
    </row>
    <row r="20" spans="1:25" s="549" customFormat="1" ht="18" customHeight="1" x14ac:dyDescent="0.2">
      <c r="A20" s="629"/>
      <c r="B20" s="531" t="s">
        <v>5</v>
      </c>
      <c r="C20" s="546"/>
      <c r="D20" s="550"/>
      <c r="F20" s="551">
        <f>'31dictsaad'!K20</f>
        <v>13245</v>
      </c>
      <c r="G20" s="552">
        <f t="shared" si="0"/>
        <v>32.268674170442921</v>
      </c>
      <c r="H20" s="551">
        <f>'31dictsaad'!N20</f>
        <v>13474</v>
      </c>
      <c r="I20" s="552">
        <f>H20*100/$N20</f>
        <v>32.826584807289386</v>
      </c>
      <c r="J20" s="551">
        <f>'31dictsaad'!Q20</f>
        <v>14327</v>
      </c>
      <c r="K20" s="552">
        <f>J20*100/$N20</f>
        <v>34.9047410222677</v>
      </c>
      <c r="L20" s="551"/>
      <c r="M20" s="552"/>
      <c r="N20" s="551">
        <f t="shared" si="3"/>
        <v>41046</v>
      </c>
      <c r="O20" s="552">
        <f t="shared" si="3"/>
        <v>100</v>
      </c>
      <c r="P20" s="553"/>
      <c r="Q20" s="553"/>
    </row>
    <row r="21" spans="1:25" s="549" customFormat="1" ht="18" customHeight="1" x14ac:dyDescent="0.2">
      <c r="A21" s="629"/>
      <c r="B21" s="531" t="s">
        <v>38</v>
      </c>
      <c r="C21" s="546"/>
      <c r="D21" s="550"/>
      <c r="F21" s="551">
        <f>'31dictsaad'!K21</f>
        <v>26416</v>
      </c>
      <c r="G21" s="552">
        <f t="shared" si="0"/>
        <v>34.949195596951739</v>
      </c>
      <c r="H21" s="551">
        <f>'31dictsaad'!N21</f>
        <v>25890</v>
      </c>
      <c r="I21" s="552">
        <f>H21*100/$N21</f>
        <v>34.253281117696865</v>
      </c>
      <c r="J21" s="551">
        <f>'31dictsaad'!Q21</f>
        <v>23278</v>
      </c>
      <c r="K21" s="552">
        <f>J21*100/$N21</f>
        <v>30.797523285351396</v>
      </c>
      <c r="L21" s="551"/>
      <c r="M21" s="552"/>
      <c r="N21" s="551">
        <f t="shared" si="3"/>
        <v>75584</v>
      </c>
      <c r="O21" s="552">
        <f t="shared" si="3"/>
        <v>100</v>
      </c>
      <c r="P21" s="553"/>
      <c r="Q21" s="553"/>
    </row>
    <row r="22" spans="1:25" s="549" customFormat="1" ht="21" customHeight="1" x14ac:dyDescent="0.2">
      <c r="A22" s="629"/>
      <c r="B22" s="531" t="s">
        <v>45</v>
      </c>
      <c r="C22" s="546"/>
      <c r="D22" s="550"/>
      <c r="F22" s="551">
        <f>'31dictsaad'!K22</f>
        <v>61476</v>
      </c>
      <c r="G22" s="552">
        <f t="shared" si="0"/>
        <v>33.077043103030825</v>
      </c>
      <c r="H22" s="551">
        <f>'31dictsaad'!N22</f>
        <v>69327</v>
      </c>
      <c r="I22" s="552">
        <f>H22*100/$N22</f>
        <v>37.301258494433895</v>
      </c>
      <c r="J22" s="551">
        <f>'31dictsaad'!Q22</f>
        <v>55054</v>
      </c>
      <c r="K22" s="552">
        <f>J22*100/$N22</f>
        <v>29.621698402535284</v>
      </c>
      <c r="L22" s="551"/>
      <c r="M22" s="552"/>
      <c r="N22" s="551">
        <f t="shared" si="3"/>
        <v>185857</v>
      </c>
      <c r="O22" s="552">
        <f t="shared" si="3"/>
        <v>100</v>
      </c>
      <c r="P22" s="553"/>
      <c r="Q22" s="553"/>
    </row>
    <row r="23" spans="1:25" s="549" customFormat="1" ht="18" customHeight="1" x14ac:dyDescent="0.2">
      <c r="A23" s="629"/>
      <c r="B23" s="531" t="s">
        <v>46</v>
      </c>
      <c r="C23" s="546"/>
      <c r="D23" s="550"/>
      <c r="F23" s="551">
        <f>'31dictsaad'!K23</f>
        <v>14781</v>
      </c>
      <c r="G23" s="552">
        <f t="shared" si="0"/>
        <v>31.065573770491802</v>
      </c>
      <c r="H23" s="551">
        <f>'31dictsaad'!N23</f>
        <v>18474</v>
      </c>
      <c r="I23" s="552">
        <f>H23*100/$N23</f>
        <v>38.827238335435055</v>
      </c>
      <c r="J23" s="551">
        <f>'31dictsaad'!Q23</f>
        <v>14325</v>
      </c>
      <c r="K23" s="552">
        <f>J23*100/$N23</f>
        <v>30.107187894073139</v>
      </c>
      <c r="L23" s="551"/>
      <c r="M23" s="552"/>
      <c r="N23" s="551">
        <f t="shared" si="3"/>
        <v>47580</v>
      </c>
      <c r="O23" s="552">
        <f t="shared" si="3"/>
        <v>99.999999999999986</v>
      </c>
      <c r="P23" s="553"/>
      <c r="Q23" s="553"/>
    </row>
    <row r="24" spans="1:25" s="549" customFormat="1" ht="22.5" customHeight="1" x14ac:dyDescent="0.2">
      <c r="A24" s="629"/>
      <c r="B24" s="531" t="s">
        <v>47</v>
      </c>
      <c r="C24" s="546"/>
      <c r="D24" s="550"/>
      <c r="F24" s="550">
        <f>'31dictsaad'!K24</f>
        <v>3585</v>
      </c>
      <c r="G24" s="554">
        <f t="shared" si="0"/>
        <v>21.338015594309862</v>
      </c>
      <c r="H24" s="550">
        <f>'31dictsaad'!N24</f>
        <v>6427</v>
      </c>
      <c r="I24" s="552">
        <f t="shared" si="1"/>
        <v>38.253675376465686</v>
      </c>
      <c r="J24" s="550">
        <f>'31dictsaad'!Q24</f>
        <v>6789</v>
      </c>
      <c r="K24" s="552">
        <f t="shared" si="2"/>
        <v>40.408309029224448</v>
      </c>
      <c r="L24" s="550"/>
      <c r="M24" s="552"/>
      <c r="N24" s="550">
        <f t="shared" si="3"/>
        <v>16801</v>
      </c>
      <c r="O24" s="552">
        <f t="shared" si="3"/>
        <v>100</v>
      </c>
      <c r="P24" s="553"/>
      <c r="Q24" s="553"/>
    </row>
    <row r="25" spans="1:25" s="549" customFormat="1" ht="18" customHeight="1" x14ac:dyDescent="0.2">
      <c r="A25" s="629"/>
      <c r="B25" s="531" t="s">
        <v>48</v>
      </c>
      <c r="C25" s="546"/>
      <c r="D25" s="550"/>
      <c r="F25" s="550">
        <f>'31dictsaad'!K25</f>
        <v>19751</v>
      </c>
      <c r="G25" s="554">
        <f t="shared" si="0"/>
        <v>23.957158279053406</v>
      </c>
      <c r="H25" s="550">
        <f>'31dictsaad'!N25</f>
        <v>26446</v>
      </c>
      <c r="I25" s="552">
        <f t="shared" si="1"/>
        <v>32.077920502650315</v>
      </c>
      <c r="J25" s="550">
        <f>'31dictsaad'!Q25</f>
        <v>36246</v>
      </c>
      <c r="K25" s="552">
        <f t="shared" si="2"/>
        <v>43.964921218296276</v>
      </c>
      <c r="L25" s="550"/>
      <c r="M25" s="552"/>
      <c r="N25" s="550">
        <f t="shared" si="3"/>
        <v>82443</v>
      </c>
      <c r="O25" s="552">
        <f t="shared" si="3"/>
        <v>100</v>
      </c>
      <c r="P25" s="553"/>
      <c r="Q25" s="553"/>
    </row>
    <row r="26" spans="1:25" s="549" customFormat="1" ht="18" customHeight="1" x14ac:dyDescent="0.2">
      <c r="A26" s="629"/>
      <c r="B26" s="531" t="s">
        <v>49</v>
      </c>
      <c r="C26" s="546"/>
      <c r="D26" s="550"/>
      <c r="F26" s="550">
        <f>'31dictsaad'!K26</f>
        <v>2601</v>
      </c>
      <c r="G26" s="554">
        <f t="shared" si="0"/>
        <v>24.431711440916775</v>
      </c>
      <c r="H26" s="550">
        <f>'31dictsaad'!N26</f>
        <v>4306</v>
      </c>
      <c r="I26" s="552">
        <f t="shared" si="1"/>
        <v>40.447116287807624</v>
      </c>
      <c r="J26" s="550">
        <f>'31dictsaad'!Q26</f>
        <v>3739</v>
      </c>
      <c r="K26" s="552">
        <f t="shared" si="2"/>
        <v>35.121172271275597</v>
      </c>
      <c r="L26" s="550"/>
      <c r="M26" s="552"/>
      <c r="N26" s="550">
        <f t="shared" si="3"/>
        <v>10646</v>
      </c>
      <c r="O26" s="552">
        <f t="shared" si="3"/>
        <v>100</v>
      </c>
      <c r="P26" s="553"/>
      <c r="Q26" s="553"/>
    </row>
    <row r="27" spans="1:25" s="549" customFormat="1" ht="18" customHeight="1" x14ac:dyDescent="0.2">
      <c r="A27" s="629"/>
      <c r="B27" s="531" t="s">
        <v>4</v>
      </c>
      <c r="C27" s="546"/>
      <c r="D27" s="550"/>
      <c r="F27" s="550">
        <f>'31dictsaad'!K27</f>
        <v>1229</v>
      </c>
      <c r="G27" s="554">
        <f t="shared" si="0"/>
        <v>32.966738197424895</v>
      </c>
      <c r="H27" s="550">
        <f>'31dictsaad'!N27</f>
        <v>1350</v>
      </c>
      <c r="I27" s="552">
        <f t="shared" si="1"/>
        <v>36.212446351931334</v>
      </c>
      <c r="J27" s="550">
        <f>'31dictsaad'!Q27</f>
        <v>1149</v>
      </c>
      <c r="K27" s="552">
        <f t="shared" si="2"/>
        <v>30.820815450643778</v>
      </c>
      <c r="L27" s="550"/>
      <c r="M27" s="552"/>
      <c r="N27" s="551">
        <f t="shared" si="3"/>
        <v>3728</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431679</v>
      </c>
      <c r="G29" s="559">
        <f t="shared" si="0"/>
        <v>27.546236472685017</v>
      </c>
      <c r="H29" s="532">
        <f>SUM(H10:H27)</f>
        <v>592130</v>
      </c>
      <c r="I29" s="559">
        <f t="shared" si="0"/>
        <v>37.784911942834789</v>
      </c>
      <c r="J29" s="532">
        <f>SUM(J10:J27)</f>
        <v>543298</v>
      </c>
      <c r="K29" s="559">
        <f t="shared" si="0"/>
        <v>34.668851584480194</v>
      </c>
      <c r="L29" s="532"/>
      <c r="M29" s="559"/>
      <c r="N29" s="532">
        <f>SUM(N10:N27)</f>
        <v>1567107</v>
      </c>
      <c r="O29" s="559">
        <f t="shared" si="0"/>
        <v>100</v>
      </c>
      <c r="P29" s="559"/>
      <c r="Q29" s="559"/>
    </row>
    <row r="30" spans="1:25" s="549" customFormat="1" ht="20.25" customHeight="1" x14ac:dyDescent="0.2">
      <c r="B30" s="531" t="s">
        <v>3</v>
      </c>
      <c r="C30" s="560"/>
      <c r="D30" s="532">
        <f>SUM(D10:D29)</f>
        <v>0</v>
      </c>
      <c r="E30" s="561"/>
      <c r="F30" s="532">
        <f>SUM(F10:F27)</f>
        <v>431679</v>
      </c>
      <c r="G30" s="562">
        <f>F30*100/$N30</f>
        <v>27.546236472685017</v>
      </c>
      <c r="H30" s="532">
        <f>SUM(H10:H27)</f>
        <v>592130</v>
      </c>
      <c r="I30" s="562">
        <f>H30*100/$N30</f>
        <v>37.784911942834789</v>
      </c>
      <c r="J30" s="532">
        <f>SUM(J10:J27)</f>
        <v>543298</v>
      </c>
      <c r="K30" s="562">
        <f>J30*100/$N30</f>
        <v>34.668851584480194</v>
      </c>
      <c r="L30" s="532">
        <f>SUM(L10:L28)</f>
        <v>0</v>
      </c>
      <c r="M30" s="562">
        <f>L30*100/$N30</f>
        <v>0</v>
      </c>
      <c r="N30" s="532">
        <f>F30+H30+J30+L30</f>
        <v>1567107</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topLeftCell="A8"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6"/>
      <c r="C3" s="1046"/>
      <c r="D3" s="1046"/>
      <c r="E3" s="1046"/>
      <c r="F3" s="1046"/>
      <c r="G3" s="1046"/>
      <c r="H3" s="1046"/>
      <c r="I3" s="1046"/>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22" t="s">
        <v>413</v>
      </c>
      <c r="B4" s="1122"/>
      <c r="C4" s="1122"/>
      <c r="D4" s="1122"/>
      <c r="E4" s="1122"/>
      <c r="F4" s="1122"/>
      <c r="G4" s="1122"/>
      <c r="H4" s="1122"/>
      <c r="I4" s="1122"/>
      <c r="J4" s="1122"/>
      <c r="K4" s="1122"/>
      <c r="L4" s="1122"/>
      <c r="M4" s="1122"/>
      <c r="N4" s="1122"/>
      <c r="O4" s="1122"/>
      <c r="P4" s="1122"/>
      <c r="Q4" s="1122"/>
      <c r="R4" s="1122"/>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7" t="str">
        <f>porsaad!B6</f>
        <v>Situación a 31 de diciembre de 2023</v>
      </c>
      <c r="C5" s="1047"/>
      <c r="D5" s="1047"/>
      <c r="E5" s="1047"/>
      <c r="F5" s="1047"/>
      <c r="G5" s="1047"/>
      <c r="H5" s="1047"/>
      <c r="I5" s="1047"/>
      <c r="J5" s="1047"/>
      <c r="K5" s="1047"/>
      <c r="L5" s="1047"/>
      <c r="M5" s="1047"/>
      <c r="N5" s="1047"/>
      <c r="O5" s="1047"/>
      <c r="P5" s="1047"/>
      <c r="Q5" s="1047"/>
      <c r="R5" s="1047"/>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48" t="s">
        <v>15</v>
      </c>
      <c r="C8" s="211"/>
      <c r="D8" s="1057" t="s">
        <v>115</v>
      </c>
      <c r="E8" s="1056"/>
      <c r="F8" s="216"/>
      <c r="G8" s="1057" t="s">
        <v>117</v>
      </c>
      <c r="H8" s="1056"/>
      <c r="I8" s="211"/>
      <c r="J8" s="1057" t="s">
        <v>254</v>
      </c>
      <c r="K8" s="1055"/>
      <c r="L8" s="1056"/>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21"/>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392545</v>
      </c>
      <c r="K11" s="412">
        <f>J11*100/D11</f>
        <v>4.6180748729410306</v>
      </c>
      <c r="L11" s="228">
        <f>J11*100/G11</f>
        <v>37.178807194339996</v>
      </c>
      <c r="M11" s="278"/>
      <c r="N11" s="278">
        <f>_xlfn.RANK.EQ(L11,L$11:L$31,0)</f>
        <v>1</v>
      </c>
      <c r="O11" s="278">
        <v>1</v>
      </c>
      <c r="P11" s="278">
        <f>MATCH(O11,N$11:N$31,0)</f>
        <v>1</v>
      </c>
      <c r="Q11" s="279" t="str">
        <f>INDEX(B$11:B$31,P11,1)</f>
        <v>Andalucía</v>
      </c>
      <c r="R11" s="280">
        <f>INDEX(L$11:L$31,P11,1)</f>
        <v>37.178807194339996</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48583</v>
      </c>
      <c r="K12" s="413">
        <f t="shared" ref="K12:K28" si="0">J12*100/D12</f>
        <v>3.6630061486147709</v>
      </c>
      <c r="L12" s="235">
        <f t="shared" ref="L12:L28" si="1">J12*100/G12</f>
        <v>24.990998034999642</v>
      </c>
      <c r="M12" s="278"/>
      <c r="N12" s="278">
        <f t="shared" ref="N12:N31" si="2">_xlfn.RANK.EQ(L12,L$11:L$31,0)</f>
        <v>14</v>
      </c>
      <c r="O12" s="278">
        <v>2</v>
      </c>
      <c r="P12" s="278">
        <f t="shared" ref="P12:P29" si="3">MATCH(O12,N$11:N$31,0)</f>
        <v>7</v>
      </c>
      <c r="Q12" s="279" t="str">
        <f t="shared" ref="Q12:Q29" si="4">INDEX(B$11:B$31,P12,1)</f>
        <v>Castilla y León</v>
      </c>
      <c r="R12" s="280">
        <f t="shared" ref="R12:R29" si="5">INDEX(L$11:L$31,P12,1)</f>
        <v>35.665588194771075</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41209</v>
      </c>
      <c r="K13" s="413">
        <f t="shared" si="0"/>
        <v>4.1016795297237145</v>
      </c>
      <c r="L13" s="235">
        <f t="shared" si="1"/>
        <v>21.296420708829881</v>
      </c>
      <c r="M13" s="278"/>
      <c r="N13" s="278">
        <f t="shared" si="2"/>
        <v>18</v>
      </c>
      <c r="O13" s="278">
        <v>3</v>
      </c>
      <c r="P13" s="278">
        <f>MATCH(O13,N$11:N$31,0)</f>
        <v>11</v>
      </c>
      <c r="Q13" s="279" t="str">
        <f t="shared" si="4"/>
        <v>Extremadura</v>
      </c>
      <c r="R13" s="280">
        <f t="shared" si="5"/>
        <v>35.395301020536095</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40725</v>
      </c>
      <c r="K14" s="413">
        <f t="shared" si="0"/>
        <v>3.4610707095258695</v>
      </c>
      <c r="L14" s="235">
        <f t="shared" si="1"/>
        <v>33.29708604506655</v>
      </c>
      <c r="M14" s="278"/>
      <c r="N14" s="278">
        <f t="shared" si="2"/>
        <v>5</v>
      </c>
      <c r="O14" s="278">
        <v>4</v>
      </c>
      <c r="P14" s="278">
        <f t="shared" si="3"/>
        <v>16</v>
      </c>
      <c r="Q14" s="279" t="str">
        <f t="shared" si="4"/>
        <v>País Vasco</v>
      </c>
      <c r="R14" s="280">
        <f t="shared" si="5"/>
        <v>33.813900705848802</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52927</v>
      </c>
      <c r="K15" s="413">
        <f t="shared" si="0"/>
        <v>2.4304071128221918</v>
      </c>
      <c r="L15" s="235">
        <f t="shared" si="1"/>
        <v>21.439566404446136</v>
      </c>
      <c r="M15" s="278"/>
      <c r="N15" s="278">
        <f t="shared" si="2"/>
        <v>17</v>
      </c>
      <c r="O15" s="278">
        <v>5</v>
      </c>
      <c r="P15" s="278">
        <f t="shared" si="3"/>
        <v>4</v>
      </c>
      <c r="Q15" s="279" t="str">
        <f t="shared" si="4"/>
        <v>Balears, Illes</v>
      </c>
      <c r="R15" s="280">
        <f t="shared" si="5"/>
        <v>33.29708604506655</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23077</v>
      </c>
      <c r="K16" s="413">
        <f t="shared" si="0"/>
        <v>3.9420774100532627</v>
      </c>
      <c r="L16" s="235">
        <f t="shared" si="1"/>
        <v>23.151547984510124</v>
      </c>
      <c r="M16" s="278"/>
      <c r="N16" s="278">
        <f t="shared" si="2"/>
        <v>15</v>
      </c>
      <c r="O16" s="278">
        <v>6</v>
      </c>
      <c r="P16" s="278">
        <f t="shared" si="3"/>
        <v>17</v>
      </c>
      <c r="Q16" s="279" t="str">
        <f t="shared" si="4"/>
        <v>Rioja, La</v>
      </c>
      <c r="R16" s="283">
        <f t="shared" si="5"/>
        <v>32.383505794243426</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150140</v>
      </c>
      <c r="K17" s="414">
        <f t="shared" si="0"/>
        <v>6.3279722166026033</v>
      </c>
      <c r="L17" s="287">
        <f t="shared" si="1"/>
        <v>35.665588194771075</v>
      </c>
      <c r="M17" s="278"/>
      <c r="N17" s="278">
        <f t="shared" si="2"/>
        <v>2</v>
      </c>
      <c r="O17" s="278">
        <v>7</v>
      </c>
      <c r="P17" s="278">
        <f t="shared" si="3"/>
        <v>8</v>
      </c>
      <c r="Q17" s="279" t="str">
        <f t="shared" si="4"/>
        <v>Castilla - La Mancha</v>
      </c>
      <c r="R17" s="280">
        <f t="shared" si="5"/>
        <v>31.710555814234226</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91940</v>
      </c>
      <c r="K18" s="414">
        <f t="shared" si="0"/>
        <v>4.4776090327507347</v>
      </c>
      <c r="L18" s="287">
        <f t="shared" si="1"/>
        <v>31.710555814234226</v>
      </c>
      <c r="M18" s="278"/>
      <c r="N18" s="278">
        <f t="shared" si="2"/>
        <v>7</v>
      </c>
      <c r="O18" s="278">
        <v>8</v>
      </c>
      <c r="P18" s="278">
        <f t="shared" si="3"/>
        <v>9</v>
      </c>
      <c r="Q18" s="279" t="str">
        <f t="shared" si="4"/>
        <v>Cataluña</v>
      </c>
      <c r="R18" s="280">
        <f t="shared" si="5"/>
        <v>30.622468935447806</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327571</v>
      </c>
      <c r="K19" s="414">
        <f t="shared" si="0"/>
        <v>4.2036103175174535</v>
      </c>
      <c r="L19" s="287">
        <f t="shared" si="1"/>
        <v>30.622468935447806</v>
      </c>
      <c r="M19" s="278"/>
      <c r="N19" s="278">
        <f t="shared" si="2"/>
        <v>8</v>
      </c>
      <c r="O19" s="278">
        <v>9</v>
      </c>
      <c r="P19" s="278">
        <f t="shared" si="3"/>
        <v>21</v>
      </c>
      <c r="Q19" s="279" t="str">
        <f>INDEX(B$11:B$31,P19,1)</f>
        <v>TOTAL</v>
      </c>
      <c r="R19" s="280">
        <f t="shared" si="5"/>
        <v>29.974425490884727</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189030</v>
      </c>
      <c r="K20" s="414">
        <f t="shared" si="0"/>
        <v>3.7079486783653168</v>
      </c>
      <c r="L20" s="287">
        <f>J20*100/G20</f>
        <v>28.803825272335803</v>
      </c>
      <c r="M20" s="278"/>
      <c r="N20" s="278">
        <f t="shared" si="2"/>
        <v>11</v>
      </c>
      <c r="O20" s="278">
        <v>10</v>
      </c>
      <c r="P20" s="278">
        <f t="shared" si="3"/>
        <v>13</v>
      </c>
      <c r="Q20" s="279" t="str">
        <f t="shared" si="4"/>
        <v>Madrid, Comunidad de</v>
      </c>
      <c r="R20" s="280">
        <f t="shared" si="5"/>
        <v>29.495617719272701</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56464</v>
      </c>
      <c r="K21" s="413">
        <f t="shared" si="0"/>
        <v>5.3531745128823562</v>
      </c>
      <c r="L21" s="235">
        <f t="shared" si="1"/>
        <v>35.395301020536095</v>
      </c>
      <c r="M21" s="278"/>
      <c r="N21" s="278">
        <f t="shared" si="2"/>
        <v>3</v>
      </c>
      <c r="O21" s="278">
        <v>11</v>
      </c>
      <c r="P21" s="278">
        <f t="shared" si="3"/>
        <v>10</v>
      </c>
      <c r="Q21" s="279" t="str">
        <f t="shared" si="4"/>
        <v>Comunitat Valenciana</v>
      </c>
      <c r="R21" s="280">
        <f t="shared" si="5"/>
        <v>28.803825272335803</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83386</v>
      </c>
      <c r="K22" s="413">
        <f t="shared" si="0"/>
        <v>3.0993166977889315</v>
      </c>
      <c r="L22" s="235">
        <f t="shared" si="1"/>
        <v>17.1732316221749</v>
      </c>
      <c r="M22" s="278"/>
      <c r="N22" s="278">
        <f t="shared" si="2"/>
        <v>19</v>
      </c>
      <c r="O22" s="278">
        <v>12</v>
      </c>
      <c r="P22" s="278">
        <f t="shared" si="3"/>
        <v>14</v>
      </c>
      <c r="Q22" s="279" t="str">
        <f t="shared" si="4"/>
        <v>Murcia, Región de</v>
      </c>
      <c r="R22" s="280">
        <f t="shared" si="5"/>
        <v>26.837054358241115</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237020</v>
      </c>
      <c r="K23" s="413">
        <f t="shared" si="0"/>
        <v>3.5112326260500217</v>
      </c>
      <c r="L23" s="235">
        <f t="shared" si="1"/>
        <v>29.495617719272701</v>
      </c>
      <c r="M23" s="278"/>
      <c r="N23" s="278">
        <f t="shared" si="2"/>
        <v>10</v>
      </c>
      <c r="O23" s="278">
        <v>13</v>
      </c>
      <c r="P23" s="278">
        <f t="shared" si="3"/>
        <v>15</v>
      </c>
      <c r="Q23" s="279" t="str">
        <f t="shared" si="4"/>
        <v>Navarra, Comunidad Foral de</v>
      </c>
      <c r="R23" s="280">
        <f t="shared" si="5"/>
        <v>26.676192436700049</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54056</v>
      </c>
      <c r="K24" s="413">
        <f t="shared" si="0"/>
        <v>3.5287405393902125</v>
      </c>
      <c r="L24" s="235">
        <f>J24*100/G24</f>
        <v>26.837054358241115</v>
      </c>
      <c r="M24" s="278"/>
      <c r="N24" s="278">
        <f t="shared" si="2"/>
        <v>12</v>
      </c>
      <c r="O24" s="278">
        <v>14</v>
      </c>
      <c r="P24" s="278">
        <f t="shared" si="3"/>
        <v>2</v>
      </c>
      <c r="Q24" s="279" t="str">
        <f t="shared" si="4"/>
        <v>Aragón</v>
      </c>
      <c r="R24" s="280">
        <f t="shared" si="5"/>
        <v>24.990998034999642</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22030</v>
      </c>
      <c r="K25" s="413">
        <f t="shared" si="0"/>
        <v>3.3171865800754987</v>
      </c>
      <c r="L25" s="235">
        <f t="shared" si="1"/>
        <v>26.676192436700049</v>
      </c>
      <c r="M25" s="278"/>
      <c r="N25" s="278">
        <f t="shared" si="2"/>
        <v>13</v>
      </c>
      <c r="O25" s="278">
        <v>15</v>
      </c>
      <c r="P25" s="278">
        <f t="shared" si="3"/>
        <v>6</v>
      </c>
      <c r="Q25" s="279" t="str">
        <f t="shared" si="4"/>
        <v>Cantabria</v>
      </c>
      <c r="R25" s="283">
        <f t="shared" si="5"/>
        <v>23.151547984510124</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113823</v>
      </c>
      <c r="K26" s="413">
        <f t="shared" si="0"/>
        <v>5.1546209673694197</v>
      </c>
      <c r="L26" s="235">
        <f t="shared" si="1"/>
        <v>33.813900705848802</v>
      </c>
      <c r="M26" s="278"/>
      <c r="N26" s="278">
        <f t="shared" si="2"/>
        <v>4</v>
      </c>
      <c r="O26" s="278">
        <v>16</v>
      </c>
      <c r="P26" s="278">
        <f t="shared" si="3"/>
        <v>18</v>
      </c>
      <c r="Q26" s="279" t="str">
        <f t="shared" si="4"/>
        <v>Ceuta y Melilla</v>
      </c>
      <c r="R26" s="280">
        <f t="shared" si="5"/>
        <v>22.647270114942529</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14615</v>
      </c>
      <c r="K27" s="413">
        <f t="shared" si="0"/>
        <v>4.5687294461880885</v>
      </c>
      <c r="L27" s="242">
        <f t="shared" si="1"/>
        <v>32.383505794243426</v>
      </c>
      <c r="M27" s="278"/>
      <c r="N27" s="278">
        <f t="shared" si="2"/>
        <v>6</v>
      </c>
      <c r="O27" s="278">
        <v>17</v>
      </c>
      <c r="P27" s="278">
        <f t="shared" si="3"/>
        <v>5</v>
      </c>
      <c r="Q27" s="279" t="str">
        <f t="shared" si="4"/>
        <v>Canarias</v>
      </c>
      <c r="R27" s="280">
        <f t="shared" si="5"/>
        <v>21.439566404446136</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5044</v>
      </c>
      <c r="K28" s="413">
        <f t="shared" si="0"/>
        <v>2.9972606321343895</v>
      </c>
      <c r="L28" s="242">
        <f t="shared" si="1"/>
        <v>22.647270114942529</v>
      </c>
      <c r="M28" s="278"/>
      <c r="N28" s="278">
        <f t="shared" si="2"/>
        <v>16</v>
      </c>
      <c r="O28" s="278">
        <v>18</v>
      </c>
      <c r="P28" s="278">
        <f t="shared" si="3"/>
        <v>3</v>
      </c>
      <c r="Q28" s="279" t="str">
        <f t="shared" si="4"/>
        <v>Asturias, Principado de</v>
      </c>
      <c r="R28" s="280">
        <f t="shared" si="5"/>
        <v>21.296420708829881</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17.1732316221749</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1944185</v>
      </c>
      <c r="K31" s="409">
        <f>J31*100/D31</f>
        <v>4.0951401799078342</v>
      </c>
      <c r="L31" s="254">
        <f>J31*100/G31</f>
        <v>29.974425490884727</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69" t="str">
        <f>'22solcasaadpot'!B32:M32</f>
        <v>(1) Cifras INE de población referidas al 01/01/2022. Real Decreto 1037/2022, de 20 de diciembre BOE 21.12.22.</v>
      </c>
      <c r="C33" s="1083"/>
      <c r="D33" s="1083"/>
      <c r="E33" s="1083"/>
      <c r="F33" s="1083"/>
      <c r="G33" s="1083"/>
      <c r="H33" s="1083"/>
      <c r="I33" s="1083"/>
      <c r="J33" s="1083"/>
      <c r="K33" s="1083"/>
      <c r="L33" s="1083"/>
      <c r="M33" s="1083"/>
      <c r="N33" s="1083"/>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76" t="str">
        <f>'22solcasaadpot'!B33:Q33</f>
        <v>(2) Cifras de Población Potencialmente Dependiente calculadas según lo explicado en la metodología</v>
      </c>
      <c r="C34" s="1120"/>
      <c r="D34" s="1120"/>
      <c r="E34" s="1120"/>
      <c r="F34" s="1120"/>
      <c r="G34" s="1120"/>
      <c r="H34" s="1120"/>
      <c r="I34" s="1120"/>
      <c r="J34" s="1120"/>
      <c r="K34" s="1120"/>
      <c r="L34" s="1120"/>
      <c r="M34" s="1120"/>
      <c r="N34" s="1120"/>
      <c r="O34" s="1120"/>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topLeftCell="A1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254</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184</v>
      </c>
      <c r="K8" s="1055"/>
      <c r="L8" s="1055"/>
      <c r="M8" s="1055"/>
      <c r="N8" s="1055"/>
      <c r="O8" s="1056"/>
      <c r="P8" s="211"/>
      <c r="Q8" s="1057" t="s">
        <v>185</v>
      </c>
      <c r="R8" s="1055"/>
      <c r="S8" s="1055"/>
      <c r="T8" s="1055"/>
      <c r="U8" s="1055"/>
      <c r="V8" s="1056"/>
      <c r="W8" s="211"/>
      <c r="X8" s="1057" t="s">
        <v>186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230</v>
      </c>
      <c r="L9" s="1060" t="s">
        <v>27</v>
      </c>
      <c r="M9" s="1061"/>
      <c r="N9" s="1061" t="s">
        <v>26</v>
      </c>
      <c r="O9" s="1062"/>
      <c r="P9" s="211"/>
      <c r="Q9" s="1063" t="s">
        <v>12</v>
      </c>
      <c r="R9" s="1065" t="s">
        <v>230</v>
      </c>
      <c r="S9" s="1060" t="s">
        <v>27</v>
      </c>
      <c r="T9" s="1061"/>
      <c r="U9" s="1061" t="s">
        <v>26</v>
      </c>
      <c r="V9" s="1062"/>
      <c r="W9" s="211"/>
      <c r="X9" s="1063" t="s">
        <v>12</v>
      </c>
      <c r="Y9" s="1065" t="s">
        <v>230</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64"/>
      <c r="K10" s="1066"/>
      <c r="L10" s="408" t="s">
        <v>12</v>
      </c>
      <c r="M10" s="408" t="s">
        <v>231</v>
      </c>
      <c r="N10" s="408" t="s">
        <v>12</v>
      </c>
      <c r="O10" s="218" t="s">
        <v>231</v>
      </c>
      <c r="P10" s="216"/>
      <c r="Q10" s="1064"/>
      <c r="R10" s="1066"/>
      <c r="S10" s="408" t="s">
        <v>12</v>
      </c>
      <c r="T10" s="408" t="s">
        <v>231</v>
      </c>
      <c r="U10" s="408" t="s">
        <v>12</v>
      </c>
      <c r="V10" s="218" t="s">
        <v>231</v>
      </c>
      <c r="W10" s="216"/>
      <c r="X10" s="1064"/>
      <c r="Y10" s="1066"/>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392545</v>
      </c>
      <c r="E12" s="739">
        <f>L12+S12+Z12</f>
        <v>244818</v>
      </c>
      <c r="F12" s="748">
        <f>E12/$D12*100</f>
        <v>62.366862397941638</v>
      </c>
      <c r="G12" s="739">
        <f>N12+U12+AB12</f>
        <v>147727</v>
      </c>
      <c r="H12" s="230">
        <f>G12/$D12*100</f>
        <v>37.633137602058362</v>
      </c>
      <c r="I12" s="226"/>
      <c r="J12" s="227">
        <v>113741</v>
      </c>
      <c r="K12" s="751">
        <v>28.97527671986651</v>
      </c>
      <c r="L12" s="745">
        <v>47975</v>
      </c>
      <c r="M12" s="748">
        <v>42.179161428156952</v>
      </c>
      <c r="N12" s="745">
        <v>65766</v>
      </c>
      <c r="O12" s="228">
        <v>57.820838571843048</v>
      </c>
      <c r="P12" s="226"/>
      <c r="Q12" s="227">
        <v>93428</v>
      </c>
      <c r="R12" s="751">
        <v>23.800583372606962</v>
      </c>
      <c r="S12" s="745">
        <v>62112</v>
      </c>
      <c r="T12" s="748">
        <v>66.4811405574346</v>
      </c>
      <c r="U12" s="745">
        <v>31316</v>
      </c>
      <c r="V12" s="228">
        <v>33.518859442565393</v>
      </c>
      <c r="W12" s="226"/>
      <c r="X12" s="227">
        <v>185376</v>
      </c>
      <c r="Y12" s="751">
        <v>47.224139907526528</v>
      </c>
      <c r="Z12" s="745">
        <v>134731</v>
      </c>
      <c r="AA12" s="748">
        <v>72.679850681857417</v>
      </c>
      <c r="AB12" s="745">
        <v>50645</v>
      </c>
      <c r="AC12" s="228">
        <f t="shared" ref="AC12:AC29" si="0">AB12/$X12*100</f>
        <v>27.320149318142583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48583</v>
      </c>
      <c r="E13" s="740">
        <f t="shared" ref="E13:E29" si="2">L13+S13+Z13</f>
        <v>31262</v>
      </c>
      <c r="F13" s="577">
        <f t="shared" ref="F13:H29" si="3">E13/$D13*100</f>
        <v>64.347611304365728</v>
      </c>
      <c r="G13" s="740">
        <f t="shared" ref="G13:G29" si="4">N13+U13+AB13</f>
        <v>17321</v>
      </c>
      <c r="H13" s="237">
        <f t="shared" si="3"/>
        <v>35.652388695634272</v>
      </c>
      <c r="I13" s="226"/>
      <c r="J13" s="234">
        <v>9876</v>
      </c>
      <c r="K13" s="752">
        <v>20.328098305991809</v>
      </c>
      <c r="L13" s="746">
        <v>4231</v>
      </c>
      <c r="M13" s="749">
        <v>42.841231267719728</v>
      </c>
      <c r="N13" s="746">
        <v>5645</v>
      </c>
      <c r="O13" s="235">
        <v>57.158768732280272</v>
      </c>
      <c r="P13" s="226"/>
      <c r="Q13" s="234">
        <v>9194</v>
      </c>
      <c r="R13" s="752">
        <v>18.924315089640409</v>
      </c>
      <c r="S13" s="746">
        <v>5673</v>
      </c>
      <c r="T13" s="749">
        <v>61.703284750924517</v>
      </c>
      <c r="U13" s="746">
        <v>3521</v>
      </c>
      <c r="V13" s="235">
        <v>38.296715249075483</v>
      </c>
      <c r="W13" s="226"/>
      <c r="X13" s="234">
        <v>29513</v>
      </c>
      <c r="Y13" s="752">
        <v>60.74758660436779</v>
      </c>
      <c r="Z13" s="746">
        <v>21358</v>
      </c>
      <c r="AA13" s="749">
        <v>72.368108968928951</v>
      </c>
      <c r="AB13" s="746">
        <v>8155</v>
      </c>
      <c r="AC13" s="235">
        <f t="shared" si="0"/>
        <v>27.631891031071053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41209</v>
      </c>
      <c r="E14" s="740">
        <f t="shared" si="2"/>
        <v>26734</v>
      </c>
      <c r="F14" s="577">
        <f t="shared" si="3"/>
        <v>64.87417797083161</v>
      </c>
      <c r="G14" s="740">
        <f t="shared" si="4"/>
        <v>14475</v>
      </c>
      <c r="H14" s="237">
        <f t="shared" si="3"/>
        <v>35.125822029168383</v>
      </c>
      <c r="I14" s="226"/>
      <c r="J14" s="234">
        <v>9525</v>
      </c>
      <c r="K14" s="752">
        <v>23.113882889660026</v>
      </c>
      <c r="L14" s="746">
        <v>3991</v>
      </c>
      <c r="M14" s="749">
        <v>41.900262467191602</v>
      </c>
      <c r="N14" s="746">
        <v>5534</v>
      </c>
      <c r="O14" s="235">
        <v>58.099737532808405</v>
      </c>
      <c r="P14" s="226"/>
      <c r="Q14" s="234">
        <v>8893</v>
      </c>
      <c r="R14" s="752">
        <v>21.580237326797544</v>
      </c>
      <c r="S14" s="746">
        <v>5441</v>
      </c>
      <c r="T14" s="749">
        <v>61.182952884291019</v>
      </c>
      <c r="U14" s="746">
        <v>3452</v>
      </c>
      <c r="V14" s="235">
        <v>38.817047115708988</v>
      </c>
      <c r="W14" s="226"/>
      <c r="X14" s="234">
        <v>22791</v>
      </c>
      <c r="Y14" s="752">
        <v>55.30587978354243</v>
      </c>
      <c r="Z14" s="746">
        <v>17302</v>
      </c>
      <c r="AA14" s="749">
        <v>75.915931727436273</v>
      </c>
      <c r="AB14" s="746">
        <v>5489</v>
      </c>
      <c r="AC14" s="235">
        <f t="shared" si="0"/>
        <v>24.08406827256373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40725</v>
      </c>
      <c r="E15" s="740">
        <f t="shared" si="2"/>
        <v>24958</v>
      </c>
      <c r="F15" s="577">
        <f t="shared" si="3"/>
        <v>61.284223449969311</v>
      </c>
      <c r="G15" s="740">
        <f t="shared" si="4"/>
        <v>15767</v>
      </c>
      <c r="H15" s="237">
        <f t="shared" si="3"/>
        <v>38.715776550030697</v>
      </c>
      <c r="I15" s="226"/>
      <c r="J15" s="234">
        <v>11520</v>
      </c>
      <c r="K15" s="752">
        <v>28.28729281767956</v>
      </c>
      <c r="L15" s="746">
        <v>4999</v>
      </c>
      <c r="M15" s="749">
        <v>43.394097222222221</v>
      </c>
      <c r="N15" s="746">
        <v>6521</v>
      </c>
      <c r="O15" s="235">
        <v>56.605902777777771</v>
      </c>
      <c r="P15" s="226"/>
      <c r="Q15" s="234">
        <v>9419</v>
      </c>
      <c r="R15" s="752">
        <v>23.128299570288522</v>
      </c>
      <c r="S15" s="746">
        <v>5649</v>
      </c>
      <c r="T15" s="749">
        <v>59.974519588066677</v>
      </c>
      <c r="U15" s="746">
        <v>3770</v>
      </c>
      <c r="V15" s="235">
        <v>40.02548041193333</v>
      </c>
      <c r="W15" s="226"/>
      <c r="X15" s="234">
        <v>19786</v>
      </c>
      <c r="Y15" s="752">
        <v>48.584407612031924</v>
      </c>
      <c r="Z15" s="746">
        <v>14310</v>
      </c>
      <c r="AA15" s="749">
        <v>72.323865359344992</v>
      </c>
      <c r="AB15" s="746">
        <v>5476</v>
      </c>
      <c r="AC15" s="235">
        <f t="shared" si="0"/>
        <v>27.676134640655008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52927</v>
      </c>
      <c r="E16" s="740">
        <f t="shared" si="2"/>
        <v>31156</v>
      </c>
      <c r="F16" s="577">
        <f t="shared" si="3"/>
        <v>58.865985224932452</v>
      </c>
      <c r="G16" s="740">
        <f t="shared" si="4"/>
        <v>21771</v>
      </c>
      <c r="H16" s="237">
        <f t="shared" si="3"/>
        <v>41.134014775067548</v>
      </c>
      <c r="I16" s="226"/>
      <c r="J16" s="234">
        <v>19696</v>
      </c>
      <c r="K16" s="752">
        <v>37.213520509380842</v>
      </c>
      <c r="L16" s="746">
        <v>8150</v>
      </c>
      <c r="M16" s="749">
        <v>41.37896019496344</v>
      </c>
      <c r="N16" s="746">
        <v>11546</v>
      </c>
      <c r="O16" s="235">
        <v>58.62103980503656</v>
      </c>
      <c r="P16" s="226"/>
      <c r="Q16" s="234">
        <v>11359</v>
      </c>
      <c r="R16" s="752">
        <v>21.461635838041076</v>
      </c>
      <c r="S16" s="746">
        <v>6889</v>
      </c>
      <c r="T16" s="749">
        <v>60.647944361299409</v>
      </c>
      <c r="U16" s="746">
        <v>4470</v>
      </c>
      <c r="V16" s="235">
        <v>39.352055638700591</v>
      </c>
      <c r="W16" s="226"/>
      <c r="X16" s="234">
        <v>21872</v>
      </c>
      <c r="Y16" s="752">
        <v>41.324843652578082</v>
      </c>
      <c r="Z16" s="746">
        <v>16117</v>
      </c>
      <c r="AA16" s="749">
        <v>73.687820043891733</v>
      </c>
      <c r="AB16" s="746">
        <v>5755</v>
      </c>
      <c r="AC16" s="235">
        <f t="shared" si="0"/>
        <v>26.312179956108267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23077</v>
      </c>
      <c r="E17" s="741">
        <f t="shared" si="2"/>
        <v>14268</v>
      </c>
      <c r="F17" s="578">
        <f t="shared" si="3"/>
        <v>61.827793907353644</v>
      </c>
      <c r="G17" s="741">
        <f t="shared" si="4"/>
        <v>8809</v>
      </c>
      <c r="H17" s="237">
        <f t="shared" si="3"/>
        <v>38.172206092646363</v>
      </c>
      <c r="I17" s="226"/>
      <c r="J17" s="238">
        <v>6272</v>
      </c>
      <c r="K17" s="753">
        <v>27.178576071413097</v>
      </c>
      <c r="L17" s="741">
        <v>2666</v>
      </c>
      <c r="M17" s="578">
        <v>42.506377551020407</v>
      </c>
      <c r="N17" s="741">
        <v>3606</v>
      </c>
      <c r="O17" s="235">
        <v>57.493622448979586</v>
      </c>
      <c r="P17" s="226"/>
      <c r="Q17" s="238">
        <v>4883</v>
      </c>
      <c r="R17" s="753">
        <v>21.15959613467955</v>
      </c>
      <c r="S17" s="741">
        <v>2776</v>
      </c>
      <c r="T17" s="578">
        <v>56.850296948597176</v>
      </c>
      <c r="U17" s="741">
        <v>2107</v>
      </c>
      <c r="V17" s="235">
        <v>43.149703051402824</v>
      </c>
      <c r="W17" s="226"/>
      <c r="X17" s="238">
        <v>11922</v>
      </c>
      <c r="Y17" s="753">
        <v>51.661827793907356</v>
      </c>
      <c r="Z17" s="741">
        <v>8826</v>
      </c>
      <c r="AA17" s="578">
        <v>74.031202818319073</v>
      </c>
      <c r="AB17" s="741">
        <v>3096</v>
      </c>
      <c r="AC17" s="235">
        <f t="shared" si="0"/>
        <v>25.968797181680927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150140</v>
      </c>
      <c r="E18" s="740">
        <f t="shared" si="2"/>
        <v>93755</v>
      </c>
      <c r="F18" s="577">
        <f t="shared" si="3"/>
        <v>62.445051285466903</v>
      </c>
      <c r="G18" s="740">
        <f t="shared" si="4"/>
        <v>56385</v>
      </c>
      <c r="H18" s="237">
        <f t="shared" si="3"/>
        <v>37.554948714533104</v>
      </c>
      <c r="I18" s="226"/>
      <c r="J18" s="234">
        <v>30504</v>
      </c>
      <c r="K18" s="752">
        <v>20.317037431730384</v>
      </c>
      <c r="L18" s="746">
        <v>12852</v>
      </c>
      <c r="M18" s="749">
        <v>42.132179386309993</v>
      </c>
      <c r="N18" s="746">
        <v>17652</v>
      </c>
      <c r="O18" s="235">
        <v>57.867820613690014</v>
      </c>
      <c r="P18" s="226"/>
      <c r="Q18" s="234">
        <v>27012</v>
      </c>
      <c r="R18" s="752">
        <v>17.991208205674702</v>
      </c>
      <c r="S18" s="746">
        <v>15634</v>
      </c>
      <c r="T18" s="749">
        <v>57.877980156967283</v>
      </c>
      <c r="U18" s="746">
        <v>11378</v>
      </c>
      <c r="V18" s="235">
        <v>42.122019843032724</v>
      </c>
      <c r="W18" s="226"/>
      <c r="X18" s="234">
        <v>92624</v>
      </c>
      <c r="Y18" s="752">
        <v>61.691754362594907</v>
      </c>
      <c r="Z18" s="746">
        <v>65269</v>
      </c>
      <c r="AA18" s="749">
        <v>70.466617723268271</v>
      </c>
      <c r="AB18" s="746">
        <v>27355</v>
      </c>
      <c r="AC18" s="235">
        <f t="shared" si="0"/>
        <v>29.533382276731736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91940</v>
      </c>
      <c r="E19" s="740">
        <f t="shared" si="2"/>
        <v>57909</v>
      </c>
      <c r="F19" s="577">
        <f t="shared" si="3"/>
        <v>62.98564281052861</v>
      </c>
      <c r="G19" s="740">
        <f t="shared" si="4"/>
        <v>34031</v>
      </c>
      <c r="H19" s="237">
        <f t="shared" si="3"/>
        <v>37.01435718947139</v>
      </c>
      <c r="I19" s="226"/>
      <c r="J19" s="234">
        <v>21372</v>
      </c>
      <c r="K19" s="752">
        <v>23.245594953230366</v>
      </c>
      <c r="L19" s="746">
        <v>9098</v>
      </c>
      <c r="M19" s="749">
        <v>42.569717387235634</v>
      </c>
      <c r="N19" s="746">
        <v>12274</v>
      </c>
      <c r="O19" s="235">
        <v>57.430282612764358</v>
      </c>
      <c r="P19" s="226"/>
      <c r="Q19" s="234">
        <v>17824</v>
      </c>
      <c r="R19" s="752">
        <v>19.386556449858602</v>
      </c>
      <c r="S19" s="746">
        <v>11221</v>
      </c>
      <c r="T19" s="749">
        <v>62.954443447037697</v>
      </c>
      <c r="U19" s="746">
        <v>6603</v>
      </c>
      <c r="V19" s="235">
        <v>37.045556552962303</v>
      </c>
      <c r="W19" s="226"/>
      <c r="X19" s="234">
        <v>52744</v>
      </c>
      <c r="Y19" s="752">
        <v>57.367848596911031</v>
      </c>
      <c r="Z19" s="746">
        <v>37590</v>
      </c>
      <c r="AA19" s="749">
        <v>71.268769907477619</v>
      </c>
      <c r="AB19" s="746">
        <v>15154</v>
      </c>
      <c r="AC19" s="235">
        <f t="shared" si="0"/>
        <v>28.73123009252237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327571</v>
      </c>
      <c r="E20" s="740">
        <f t="shared" si="2"/>
        <v>206973</v>
      </c>
      <c r="F20" s="577">
        <f t="shared" si="3"/>
        <v>63.184164654380268</v>
      </c>
      <c r="G20" s="740">
        <f t="shared" si="4"/>
        <v>120598</v>
      </c>
      <c r="H20" s="237">
        <f t="shared" si="3"/>
        <v>36.815835345619732</v>
      </c>
      <c r="I20" s="226"/>
      <c r="J20" s="234">
        <v>82223</v>
      </c>
      <c r="K20" s="752">
        <v>25.1008178379649</v>
      </c>
      <c r="L20" s="746">
        <v>36207</v>
      </c>
      <c r="M20" s="749">
        <v>44.035123992070346</v>
      </c>
      <c r="N20" s="746">
        <v>46016</v>
      </c>
      <c r="O20" s="235">
        <v>55.964876007929654</v>
      </c>
      <c r="P20" s="226"/>
      <c r="Q20" s="234">
        <v>73288</v>
      </c>
      <c r="R20" s="752">
        <v>22.373164901654906</v>
      </c>
      <c r="S20" s="746">
        <v>46276</v>
      </c>
      <c r="T20" s="749">
        <v>63.142670014190593</v>
      </c>
      <c r="U20" s="746">
        <v>27012</v>
      </c>
      <c r="V20" s="235">
        <v>36.857329985809415</v>
      </c>
      <c r="W20" s="226"/>
      <c r="X20" s="234">
        <v>172060</v>
      </c>
      <c r="Y20" s="752">
        <v>52.5260172603802</v>
      </c>
      <c r="Z20" s="746">
        <v>124490</v>
      </c>
      <c r="AA20" s="749">
        <v>72.352667674067177</v>
      </c>
      <c r="AB20" s="746">
        <v>47570</v>
      </c>
      <c r="AC20" s="235">
        <f t="shared" si="0"/>
        <v>27.647332325932815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189030</v>
      </c>
      <c r="E21" s="740">
        <f t="shared" si="2"/>
        <v>116949</v>
      </c>
      <c r="F21" s="577">
        <f t="shared" si="3"/>
        <v>61.86795746706872</v>
      </c>
      <c r="G21" s="740">
        <f t="shared" si="4"/>
        <v>72081</v>
      </c>
      <c r="H21" s="237">
        <f t="shared" si="3"/>
        <v>38.13204253293128</v>
      </c>
      <c r="I21" s="226"/>
      <c r="J21" s="234">
        <v>51171</v>
      </c>
      <c r="K21" s="752">
        <v>27.070306300587209</v>
      </c>
      <c r="L21" s="746">
        <v>20906</v>
      </c>
      <c r="M21" s="749">
        <v>40.855171874694648</v>
      </c>
      <c r="N21" s="746">
        <v>30265</v>
      </c>
      <c r="O21" s="235">
        <v>59.144828125305352</v>
      </c>
      <c r="P21" s="226"/>
      <c r="Q21" s="234">
        <v>40675</v>
      </c>
      <c r="R21" s="752">
        <v>21.517748505528221</v>
      </c>
      <c r="S21" s="746">
        <v>25076</v>
      </c>
      <c r="T21" s="749">
        <v>61.649661954517519</v>
      </c>
      <c r="U21" s="746">
        <v>15599</v>
      </c>
      <c r="V21" s="235">
        <v>38.350338045482488</v>
      </c>
      <c r="W21" s="226"/>
      <c r="X21" s="234">
        <v>97184</v>
      </c>
      <c r="Y21" s="752">
        <v>51.41194519388457</v>
      </c>
      <c r="Z21" s="746">
        <v>70967</v>
      </c>
      <c r="AA21" s="749">
        <v>73.02333717484359</v>
      </c>
      <c r="AB21" s="746">
        <v>26217</v>
      </c>
      <c r="AC21" s="235">
        <f t="shared" si="0"/>
        <v>26.976662825156406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56464</v>
      </c>
      <c r="E22" s="740">
        <f t="shared" si="2"/>
        <v>35976</v>
      </c>
      <c r="F22" s="577">
        <f t="shared" si="3"/>
        <v>63.7149334088977</v>
      </c>
      <c r="G22" s="740">
        <f t="shared" si="4"/>
        <v>20488</v>
      </c>
      <c r="H22" s="237">
        <f t="shared" si="3"/>
        <v>36.285066591102293</v>
      </c>
      <c r="I22" s="226"/>
      <c r="J22" s="234">
        <v>13041</v>
      </c>
      <c r="K22" s="752">
        <v>23.096132048739022</v>
      </c>
      <c r="L22" s="746">
        <v>5756</v>
      </c>
      <c r="M22" s="749">
        <v>44.137719500038344</v>
      </c>
      <c r="N22" s="746">
        <v>7285</v>
      </c>
      <c r="O22" s="235">
        <v>55.862280499961656</v>
      </c>
      <c r="P22" s="226"/>
      <c r="Q22" s="234">
        <v>12324</v>
      </c>
      <c r="R22" s="752">
        <v>21.826296401246811</v>
      </c>
      <c r="S22" s="746">
        <v>7895</v>
      </c>
      <c r="T22" s="749">
        <v>64.061992859461213</v>
      </c>
      <c r="U22" s="746">
        <v>4429</v>
      </c>
      <c r="V22" s="235">
        <v>35.938007140538787</v>
      </c>
      <c r="W22" s="226"/>
      <c r="X22" s="234">
        <v>31099</v>
      </c>
      <c r="Y22" s="752">
        <v>55.07757155001417</v>
      </c>
      <c r="Z22" s="746">
        <v>22325</v>
      </c>
      <c r="AA22" s="749">
        <v>71.786874176018529</v>
      </c>
      <c r="AB22" s="746">
        <v>8774</v>
      </c>
      <c r="AC22" s="235">
        <f t="shared" si="0"/>
        <v>28.213125823981478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83386</v>
      </c>
      <c r="E23" s="740">
        <f t="shared" si="2"/>
        <v>52121</v>
      </c>
      <c r="F23" s="577">
        <f t="shared" si="3"/>
        <v>62.505696399875276</v>
      </c>
      <c r="G23" s="740">
        <f t="shared" si="4"/>
        <v>31265</v>
      </c>
      <c r="H23" s="237">
        <f t="shared" si="3"/>
        <v>37.494303600124724</v>
      </c>
      <c r="I23" s="226"/>
      <c r="J23" s="234">
        <v>23772</v>
      </c>
      <c r="K23" s="752">
        <v>28.508382702132252</v>
      </c>
      <c r="L23" s="746">
        <v>9394</v>
      </c>
      <c r="M23" s="749">
        <v>39.517078916372199</v>
      </c>
      <c r="N23" s="746">
        <v>14378</v>
      </c>
      <c r="O23" s="235">
        <v>60.482921083627794</v>
      </c>
      <c r="P23" s="226"/>
      <c r="Q23" s="234">
        <v>14976</v>
      </c>
      <c r="R23" s="752">
        <v>17.959849375194878</v>
      </c>
      <c r="S23" s="746">
        <v>8773</v>
      </c>
      <c r="T23" s="749">
        <v>58.580395299145295</v>
      </c>
      <c r="U23" s="746">
        <v>6203</v>
      </c>
      <c r="V23" s="235">
        <v>41.419604700854698</v>
      </c>
      <c r="W23" s="226"/>
      <c r="X23" s="234">
        <v>44638</v>
      </c>
      <c r="Y23" s="752">
        <v>53.53176792267287</v>
      </c>
      <c r="Z23" s="746">
        <v>33954</v>
      </c>
      <c r="AA23" s="749">
        <v>76.065235897665659</v>
      </c>
      <c r="AB23" s="746">
        <v>10684</v>
      </c>
      <c r="AC23" s="235">
        <f t="shared" si="0"/>
        <v>23.934764102334334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237020</v>
      </c>
      <c r="E24" s="740">
        <f t="shared" si="2"/>
        <v>157307</v>
      </c>
      <c r="F24" s="577">
        <f t="shared" si="3"/>
        <v>66.3686608725002</v>
      </c>
      <c r="G24" s="740">
        <f t="shared" si="4"/>
        <v>79713</v>
      </c>
      <c r="H24" s="237">
        <f t="shared" si="3"/>
        <v>33.631339127499785</v>
      </c>
      <c r="I24" s="226"/>
      <c r="J24" s="234">
        <v>56487</v>
      </c>
      <c r="K24" s="752">
        <v>23.832166061935702</v>
      </c>
      <c r="L24" s="746">
        <v>26758</v>
      </c>
      <c r="M24" s="749">
        <v>47.370191371465999</v>
      </c>
      <c r="N24" s="746">
        <v>29729</v>
      </c>
      <c r="O24" s="235">
        <v>52.629808628534001</v>
      </c>
      <c r="P24" s="226"/>
      <c r="Q24" s="234">
        <v>45519</v>
      </c>
      <c r="R24" s="752">
        <v>19.204708463420808</v>
      </c>
      <c r="S24" s="746">
        <v>30026</v>
      </c>
      <c r="T24" s="749">
        <v>65.963663525121376</v>
      </c>
      <c r="U24" s="746">
        <v>15493</v>
      </c>
      <c r="V24" s="235">
        <v>34.036336474878617</v>
      </c>
      <c r="W24" s="226"/>
      <c r="X24" s="234">
        <v>135014</v>
      </c>
      <c r="Y24" s="752">
        <v>56.963125474643498</v>
      </c>
      <c r="Z24" s="746">
        <v>100523</v>
      </c>
      <c r="AA24" s="749">
        <v>74.453760350778438</v>
      </c>
      <c r="AB24" s="746">
        <v>34491</v>
      </c>
      <c r="AC24" s="235">
        <f t="shared" si="0"/>
        <v>25.546239649221565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54056</v>
      </c>
      <c r="E25" s="740">
        <f t="shared" si="2"/>
        <v>31410</v>
      </c>
      <c r="F25" s="577">
        <f t="shared" si="3"/>
        <v>58.106408169305901</v>
      </c>
      <c r="G25" s="740">
        <f t="shared" si="4"/>
        <v>22646</v>
      </c>
      <c r="H25" s="237">
        <f t="shared" si="3"/>
        <v>41.893591830694092</v>
      </c>
      <c r="I25" s="226"/>
      <c r="J25" s="234">
        <v>19354</v>
      </c>
      <c r="K25" s="752">
        <v>35.80361107000148</v>
      </c>
      <c r="L25" s="746">
        <v>7409</v>
      </c>
      <c r="M25" s="749">
        <v>38.281492197995249</v>
      </c>
      <c r="N25" s="746">
        <v>11945</v>
      </c>
      <c r="O25" s="235">
        <v>61.718507802004751</v>
      </c>
      <c r="P25" s="226"/>
      <c r="Q25" s="234">
        <v>11780</v>
      </c>
      <c r="R25" s="752">
        <v>21.79221548024271</v>
      </c>
      <c r="S25" s="746">
        <v>7440</v>
      </c>
      <c r="T25" s="749">
        <v>63.157894736842103</v>
      </c>
      <c r="U25" s="746">
        <v>4340</v>
      </c>
      <c r="V25" s="235">
        <v>36.84210526315789</v>
      </c>
      <c r="W25" s="226"/>
      <c r="X25" s="234">
        <v>22922</v>
      </c>
      <c r="Y25" s="752">
        <v>42.40417344975581</v>
      </c>
      <c r="Z25" s="746">
        <v>16561</v>
      </c>
      <c r="AA25" s="749">
        <v>72.249367419945898</v>
      </c>
      <c r="AB25" s="746">
        <v>6361</v>
      </c>
      <c r="AC25" s="235">
        <f t="shared" si="0"/>
        <v>27.750632580054095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22030</v>
      </c>
      <c r="E26" s="742">
        <f t="shared" si="2"/>
        <v>13816</v>
      </c>
      <c r="F26" s="579">
        <f t="shared" si="3"/>
        <v>62.714480254198826</v>
      </c>
      <c r="G26" s="742">
        <f t="shared" si="4"/>
        <v>8214</v>
      </c>
      <c r="H26" s="237">
        <f t="shared" si="3"/>
        <v>37.285519745801182</v>
      </c>
      <c r="I26" s="226"/>
      <c r="J26" s="238">
        <v>5184</v>
      </c>
      <c r="K26" s="753">
        <v>23.531547889241942</v>
      </c>
      <c r="L26" s="741">
        <v>2273</v>
      </c>
      <c r="M26" s="578">
        <v>43.846450617283949</v>
      </c>
      <c r="N26" s="741">
        <v>2911</v>
      </c>
      <c r="O26" s="235">
        <v>56.153549382716051</v>
      </c>
      <c r="P26" s="226"/>
      <c r="Q26" s="238">
        <v>4126</v>
      </c>
      <c r="R26" s="753">
        <v>18.72900590104403</v>
      </c>
      <c r="S26" s="741">
        <v>2285</v>
      </c>
      <c r="T26" s="578">
        <v>55.380513814832767</v>
      </c>
      <c r="U26" s="741">
        <v>1841</v>
      </c>
      <c r="V26" s="235">
        <v>44.619486185167233</v>
      </c>
      <c r="W26" s="226"/>
      <c r="X26" s="238">
        <v>12720</v>
      </c>
      <c r="Y26" s="753">
        <v>57.739446209714032</v>
      </c>
      <c r="Z26" s="741">
        <v>9258</v>
      </c>
      <c r="AA26" s="578">
        <v>72.783018867924525</v>
      </c>
      <c r="AB26" s="741">
        <v>3462</v>
      </c>
      <c r="AC26" s="235">
        <f t="shared" si="0"/>
        <v>27.216981132075475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113823</v>
      </c>
      <c r="E27" s="742">
        <f t="shared" si="2"/>
        <v>69408</v>
      </c>
      <c r="F27" s="579">
        <f t="shared" si="3"/>
        <v>60.978888273898946</v>
      </c>
      <c r="G27" s="742">
        <f t="shared" si="4"/>
        <v>44415</v>
      </c>
      <c r="H27" s="237">
        <f t="shared" si="3"/>
        <v>39.021111726101054</v>
      </c>
      <c r="I27" s="226"/>
      <c r="J27" s="238">
        <v>29966</v>
      </c>
      <c r="K27" s="753">
        <v>26.326840796675537</v>
      </c>
      <c r="L27" s="741">
        <v>12287</v>
      </c>
      <c r="M27" s="578">
        <v>41.003136888473598</v>
      </c>
      <c r="N27" s="741">
        <v>17679</v>
      </c>
      <c r="O27" s="235">
        <v>58.996863111526402</v>
      </c>
      <c r="P27" s="226"/>
      <c r="Q27" s="238">
        <v>22848</v>
      </c>
      <c r="R27" s="753">
        <v>20.073271658627871</v>
      </c>
      <c r="S27" s="741">
        <v>13073</v>
      </c>
      <c r="T27" s="578">
        <v>57.217261904761905</v>
      </c>
      <c r="U27" s="741">
        <v>9775</v>
      </c>
      <c r="V27" s="235">
        <v>42.782738095238095</v>
      </c>
      <c r="W27" s="226"/>
      <c r="X27" s="238">
        <v>61009</v>
      </c>
      <c r="Y27" s="753">
        <v>53.599887544696593</v>
      </c>
      <c r="Z27" s="741">
        <v>44048</v>
      </c>
      <c r="AA27" s="578">
        <v>72.199183726991095</v>
      </c>
      <c r="AB27" s="741">
        <v>16961</v>
      </c>
      <c r="AC27" s="235">
        <f t="shared" si="0"/>
        <v>27.800816273008898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14615</v>
      </c>
      <c r="E28" s="742">
        <f t="shared" si="2"/>
        <v>9076</v>
      </c>
      <c r="F28" s="579">
        <f t="shared" si="3"/>
        <v>62.100581594252482</v>
      </c>
      <c r="G28" s="742">
        <f t="shared" si="4"/>
        <v>5539</v>
      </c>
      <c r="H28" s="243">
        <f t="shared" si="3"/>
        <v>37.899418405747518</v>
      </c>
      <c r="I28" s="226"/>
      <c r="J28" s="238">
        <v>3424</v>
      </c>
      <c r="K28" s="753">
        <v>23.427984946972288</v>
      </c>
      <c r="L28" s="741">
        <v>1413</v>
      </c>
      <c r="M28" s="578">
        <v>41.267523364485982</v>
      </c>
      <c r="N28" s="741">
        <v>2011</v>
      </c>
      <c r="O28" s="242">
        <v>58.732476635514018</v>
      </c>
      <c r="P28" s="226"/>
      <c r="Q28" s="238">
        <v>2715</v>
      </c>
      <c r="R28" s="753">
        <v>18.576804652754021</v>
      </c>
      <c r="S28" s="741">
        <v>1625</v>
      </c>
      <c r="T28" s="578">
        <v>59.852670349907925</v>
      </c>
      <c r="U28" s="741">
        <v>1090</v>
      </c>
      <c r="V28" s="242">
        <v>40.147329650092075</v>
      </c>
      <c r="W28" s="226"/>
      <c r="X28" s="238">
        <v>8476</v>
      </c>
      <c r="Y28" s="753">
        <v>57.995210400273692</v>
      </c>
      <c r="Z28" s="741">
        <v>6038</v>
      </c>
      <c r="AA28" s="578">
        <v>71.236432279377055</v>
      </c>
      <c r="AB28" s="741">
        <v>2438</v>
      </c>
      <c r="AC28" s="242">
        <f t="shared" si="0"/>
        <v>28.763567720622934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5044</v>
      </c>
      <c r="E29" s="743">
        <f t="shared" si="2"/>
        <v>2817</v>
      </c>
      <c r="F29" s="580">
        <f t="shared" si="3"/>
        <v>55.848532910388585</v>
      </c>
      <c r="G29" s="743">
        <f t="shared" si="4"/>
        <v>2227</v>
      </c>
      <c r="H29" s="248">
        <f t="shared" si="3"/>
        <v>44.151467089611415</v>
      </c>
      <c r="I29" s="226"/>
      <c r="J29" s="245">
        <v>2674</v>
      </c>
      <c r="K29" s="754">
        <v>53.013481363996831</v>
      </c>
      <c r="L29" s="747">
        <v>1049</v>
      </c>
      <c r="M29" s="750">
        <v>39.229618548990274</v>
      </c>
      <c r="N29" s="747">
        <v>1625</v>
      </c>
      <c r="O29" s="246">
        <v>60.770381451009726</v>
      </c>
      <c r="P29" s="226"/>
      <c r="Q29" s="245">
        <v>930</v>
      </c>
      <c r="R29" s="754">
        <v>18.43774781919112</v>
      </c>
      <c r="S29" s="747">
        <v>646</v>
      </c>
      <c r="T29" s="750">
        <v>69.462365591397841</v>
      </c>
      <c r="U29" s="747">
        <v>284</v>
      </c>
      <c r="V29" s="246">
        <v>30.537634408602148</v>
      </c>
      <c r="W29" s="226"/>
      <c r="X29" s="245">
        <v>1440</v>
      </c>
      <c r="Y29" s="754">
        <v>28.548770816812052</v>
      </c>
      <c r="Z29" s="747">
        <v>1122</v>
      </c>
      <c r="AA29" s="750">
        <v>77.916666666666671</v>
      </c>
      <c r="AB29" s="747">
        <v>318</v>
      </c>
      <c r="AC29" s="246">
        <f t="shared" si="0"/>
        <v>22.083333333333332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1944185</v>
      </c>
      <c r="E31" s="744">
        <f>L31+S31+Z31</f>
        <v>1220713</v>
      </c>
      <c r="F31" s="409">
        <f>E31/$D31*100</f>
        <v>62.787903414541312</v>
      </c>
      <c r="G31" s="744">
        <f>N31+U31+AB31</f>
        <v>723472</v>
      </c>
      <c r="H31" s="255">
        <f>G31/$D31*100</f>
        <v>37.212096585458688</v>
      </c>
      <c r="I31" s="211"/>
      <c r="J31" s="253">
        <f>SUM(J12:J29)</f>
        <v>509802</v>
      </c>
      <c r="K31" s="755">
        <f>J31/$D31*100</f>
        <v>26.221887320393893</v>
      </c>
      <c r="L31" s="744">
        <f>SUM(L12:L29)</f>
        <v>217414</v>
      </c>
      <c r="M31" s="409">
        <f t="shared" ref="M13:O31" si="5">L31/$J31*100</f>
        <v>42.646753053146128</v>
      </c>
      <c r="N31" s="744">
        <f>SUM(N12:N29)</f>
        <v>292388</v>
      </c>
      <c r="O31" s="254">
        <f t="shared" si="5"/>
        <v>57.353246946853872</v>
      </c>
      <c r="P31" s="211"/>
      <c r="Q31" s="253">
        <f>SUM(Q12:Q29)</f>
        <v>411193</v>
      </c>
      <c r="R31" s="755">
        <f>Q31/$D31*100</f>
        <v>21.149890571113346</v>
      </c>
      <c r="S31" s="744">
        <f>SUM(S12:S29)</f>
        <v>258510</v>
      </c>
      <c r="T31" s="409">
        <f>S31/$Q31*100</f>
        <v>62.868288127472979</v>
      </c>
      <c r="U31" s="744">
        <f>SUM(U12:U29)</f>
        <v>152683</v>
      </c>
      <c r="V31" s="254">
        <f>U31/$Q31*100</f>
        <v>37.131711872527013</v>
      </c>
      <c r="W31" s="211"/>
      <c r="X31" s="253">
        <f>SUM(X12:X29)</f>
        <v>1023190</v>
      </c>
      <c r="Y31" s="755">
        <f>X31/$D31*100</f>
        <v>52.628222108492764</v>
      </c>
      <c r="Z31" s="744">
        <f>SUM(Z12:Z29)</f>
        <v>744789</v>
      </c>
      <c r="AA31" s="409">
        <f>Z31/$X31*100</f>
        <v>72.79087950429539</v>
      </c>
      <c r="AB31" s="744">
        <f>SUM(AB12:AB29)</f>
        <v>278401</v>
      </c>
      <c r="AC31" s="254">
        <f>AB31/$X31*100</f>
        <v>27.20912049570461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80"/>
      <c r="C34" s="1080"/>
      <c r="D34" s="1080"/>
      <c r="E34" s="1080"/>
      <c r="F34" s="1080"/>
      <c r="G34" s="1080"/>
      <c r="H34" s="1080"/>
    </row>
    <row r="35" spans="2:14" s="297" customFormat="1" ht="29.25" customHeight="1" x14ac:dyDescent="0.2">
      <c r="B35" s="1078"/>
      <c r="C35" s="1078"/>
      <c r="D35" s="1078"/>
      <c r="E35" s="991"/>
      <c r="F35" s="991"/>
      <c r="G35" s="991"/>
      <c r="H35" s="614"/>
      <c r="I35" s="614"/>
      <c r="J35" s="614"/>
      <c r="K35" s="614"/>
      <c r="L35" s="614"/>
      <c r="M35" s="614"/>
      <c r="N35" s="614"/>
    </row>
    <row r="36" spans="2:14" s="297" customFormat="1" ht="4.5" customHeight="1" x14ac:dyDescent="0.2">
      <c r="B36" s="1079"/>
      <c r="C36" s="1079"/>
      <c r="D36" s="1079"/>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235</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236</v>
      </c>
      <c r="K8" s="1055"/>
      <c r="L8" s="1055"/>
      <c r="M8" s="1055"/>
      <c r="N8" s="1055"/>
      <c r="O8" s="1056"/>
      <c r="P8" s="211"/>
      <c r="Q8" s="1057" t="s">
        <v>237</v>
      </c>
      <c r="R8" s="1055"/>
      <c r="S8" s="1055"/>
      <c r="T8" s="1055"/>
      <c r="U8" s="1055"/>
      <c r="V8" s="1056"/>
      <c r="W8" s="211"/>
      <c r="X8" s="1057" t="s">
        <v>238</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230</v>
      </c>
      <c r="L9" s="1060" t="s">
        <v>27</v>
      </c>
      <c r="M9" s="1061"/>
      <c r="N9" s="1061" t="s">
        <v>26</v>
      </c>
      <c r="O9" s="1062"/>
      <c r="P9" s="211"/>
      <c r="Q9" s="1063" t="s">
        <v>12</v>
      </c>
      <c r="R9" s="1065" t="s">
        <v>230</v>
      </c>
      <c r="S9" s="1060" t="s">
        <v>27</v>
      </c>
      <c r="T9" s="1061"/>
      <c r="U9" s="1061" t="s">
        <v>26</v>
      </c>
      <c r="V9" s="1062"/>
      <c r="W9" s="211"/>
      <c r="X9" s="1063" t="s">
        <v>12</v>
      </c>
      <c r="Y9" s="1065" t="s">
        <v>230</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64"/>
      <c r="K10" s="1066"/>
      <c r="L10" s="408" t="s">
        <v>12</v>
      </c>
      <c r="M10" s="408" t="s">
        <v>231</v>
      </c>
      <c r="N10" s="408" t="s">
        <v>12</v>
      </c>
      <c r="O10" s="218" t="s">
        <v>231</v>
      </c>
      <c r="P10" s="216"/>
      <c r="Q10" s="1064"/>
      <c r="R10" s="1066"/>
      <c r="S10" s="408" t="s">
        <v>12</v>
      </c>
      <c r="T10" s="408" t="s">
        <v>231</v>
      </c>
      <c r="U10" s="408" t="s">
        <v>12</v>
      </c>
      <c r="V10" s="218" t="s">
        <v>231</v>
      </c>
      <c r="W10" s="216"/>
      <c r="X10" s="1064"/>
      <c r="Y10" s="1066"/>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85375</v>
      </c>
      <c r="E12" s="739">
        <f>L12+S12+Z12</f>
        <v>51104</v>
      </c>
      <c r="F12" s="748">
        <f>E12/$D12*100</f>
        <v>59.858272327964855</v>
      </c>
      <c r="G12" s="739">
        <f>N12+U12+AB12</f>
        <v>34271</v>
      </c>
      <c r="H12" s="230">
        <f>G12/$D12*100</f>
        <v>40.141727672035138</v>
      </c>
      <c r="I12" s="226"/>
      <c r="J12" s="227">
        <f>L12+N12</f>
        <v>29366</v>
      </c>
      <c r="K12" s="751">
        <f>J12/$D12*100</f>
        <v>34.396486090775994</v>
      </c>
      <c r="L12" s="745">
        <v>11559</v>
      </c>
      <c r="M12" s="748">
        <v>39.36184703398488</v>
      </c>
      <c r="N12" s="745">
        <v>17807</v>
      </c>
      <c r="O12" s="228">
        <v>60.638152966015127</v>
      </c>
      <c r="P12" s="226"/>
      <c r="Q12" s="227">
        <v>15056</v>
      </c>
      <c r="R12" s="751">
        <v>17.635139092240117</v>
      </c>
      <c r="S12" s="745">
        <v>8676</v>
      </c>
      <c r="T12" s="748">
        <v>57.624867162592984</v>
      </c>
      <c r="U12" s="745">
        <v>6380</v>
      </c>
      <c r="V12" s="228">
        <v>42.375132837407016</v>
      </c>
      <c r="W12" s="226"/>
      <c r="X12" s="227">
        <v>40953</v>
      </c>
      <c r="Y12" s="751">
        <v>47.968374816983896</v>
      </c>
      <c r="Z12" s="745">
        <v>30869</v>
      </c>
      <c r="AA12" s="748">
        <v>75.376651283178276</v>
      </c>
      <c r="AB12" s="745">
        <v>10084</v>
      </c>
      <c r="AC12" s="228">
        <f t="shared" ref="AC12:AC29" si="0">AB12/$X12*100</f>
        <v>24.62334871682172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11944</v>
      </c>
      <c r="E13" s="740">
        <f t="shared" ref="E13:E29" si="2">L13+S13+Z13</f>
        <v>7954</v>
      </c>
      <c r="F13" s="577">
        <f t="shared" ref="F13:H29" si="3">E13/$D13*100</f>
        <v>66.594105827193573</v>
      </c>
      <c r="G13" s="740">
        <f t="shared" ref="G13:G29" si="4">N13+U13+AB13</f>
        <v>3990</v>
      </c>
      <c r="H13" s="237">
        <f t="shared" si="3"/>
        <v>33.405894172806427</v>
      </c>
      <c r="I13" s="226"/>
      <c r="J13" s="234">
        <f t="shared" ref="J13:J29" si="5">L13+N13</f>
        <v>2293</v>
      </c>
      <c r="K13" s="752">
        <f t="shared" ref="K13:K29" si="6">J13/$D13*100</f>
        <v>19.19792364367046</v>
      </c>
      <c r="L13" s="746">
        <v>933</v>
      </c>
      <c r="M13" s="749">
        <v>40.689053641517667</v>
      </c>
      <c r="N13" s="746">
        <v>1360</v>
      </c>
      <c r="O13" s="235">
        <v>59.31094635848234</v>
      </c>
      <c r="P13" s="226"/>
      <c r="Q13" s="234">
        <v>1794</v>
      </c>
      <c r="R13" s="752">
        <v>15.020093770931013</v>
      </c>
      <c r="S13" s="746">
        <v>1033</v>
      </c>
      <c r="T13" s="749">
        <v>57.580824972129321</v>
      </c>
      <c r="U13" s="746">
        <v>761</v>
      </c>
      <c r="V13" s="235">
        <v>42.419175027870679</v>
      </c>
      <c r="W13" s="226"/>
      <c r="X13" s="234">
        <v>7857</v>
      </c>
      <c r="Y13" s="752">
        <v>65.781982585398524</v>
      </c>
      <c r="Z13" s="746">
        <v>5988</v>
      </c>
      <c r="AA13" s="749">
        <v>76.212294768995804</v>
      </c>
      <c r="AB13" s="746">
        <v>1869</v>
      </c>
      <c r="AC13" s="235">
        <f t="shared" si="0"/>
        <v>23.7877052310042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8017</v>
      </c>
      <c r="E14" s="740">
        <f t="shared" si="2"/>
        <v>5364</v>
      </c>
      <c r="F14" s="577">
        <f t="shared" si="3"/>
        <v>66.907820880628663</v>
      </c>
      <c r="G14" s="740">
        <f t="shared" si="4"/>
        <v>2653</v>
      </c>
      <c r="H14" s="237">
        <f t="shared" si="3"/>
        <v>33.092179119371337</v>
      </c>
      <c r="I14" s="226"/>
      <c r="J14" s="234">
        <f t="shared" si="5"/>
        <v>1842</v>
      </c>
      <c r="K14" s="752">
        <f t="shared" si="6"/>
        <v>22.976175626793065</v>
      </c>
      <c r="L14" s="746">
        <v>755</v>
      </c>
      <c r="M14" s="749">
        <v>40.988056460369165</v>
      </c>
      <c r="N14" s="746">
        <v>1087</v>
      </c>
      <c r="O14" s="235">
        <v>59.011943539630842</v>
      </c>
      <c r="P14" s="226"/>
      <c r="Q14" s="234">
        <v>1424</v>
      </c>
      <c r="R14" s="752">
        <v>17.762255207683673</v>
      </c>
      <c r="S14" s="746">
        <v>831</v>
      </c>
      <c r="T14" s="749">
        <v>58.356741573033709</v>
      </c>
      <c r="U14" s="746">
        <v>593</v>
      </c>
      <c r="V14" s="235">
        <v>41.643258426966291</v>
      </c>
      <c r="W14" s="226"/>
      <c r="X14" s="234">
        <v>4751</v>
      </c>
      <c r="Y14" s="752">
        <v>59.261569165523262</v>
      </c>
      <c r="Z14" s="746">
        <v>3778</v>
      </c>
      <c r="AA14" s="749">
        <v>79.520101031361818</v>
      </c>
      <c r="AB14" s="746">
        <v>973</v>
      </c>
      <c r="AC14" s="235">
        <f t="shared" si="0"/>
        <v>20.479898968638182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8395</v>
      </c>
      <c r="E15" s="740">
        <f t="shared" si="2"/>
        <v>5328</v>
      </c>
      <c r="F15" s="577">
        <f t="shared" si="3"/>
        <v>63.466349017272186</v>
      </c>
      <c r="G15" s="740">
        <f t="shared" si="4"/>
        <v>3067</v>
      </c>
      <c r="H15" s="237">
        <f t="shared" si="3"/>
        <v>36.533650982727814</v>
      </c>
      <c r="I15" s="226"/>
      <c r="J15" s="234">
        <f t="shared" si="5"/>
        <v>1948</v>
      </c>
      <c r="K15" s="752">
        <f t="shared" si="6"/>
        <v>23.20428826682549</v>
      </c>
      <c r="L15" s="746">
        <v>764</v>
      </c>
      <c r="M15" s="749">
        <v>39.219712525667347</v>
      </c>
      <c r="N15" s="746">
        <v>1184</v>
      </c>
      <c r="O15" s="235">
        <v>60.780287474332653</v>
      </c>
      <c r="P15" s="226"/>
      <c r="Q15" s="234">
        <v>1494</v>
      </c>
      <c r="R15" s="752">
        <v>17.796307325789158</v>
      </c>
      <c r="S15" s="746">
        <v>860</v>
      </c>
      <c r="T15" s="749">
        <v>57.563587684069617</v>
      </c>
      <c r="U15" s="746">
        <v>634</v>
      </c>
      <c r="V15" s="235">
        <v>42.43641231593039</v>
      </c>
      <c r="W15" s="226"/>
      <c r="X15" s="234">
        <v>4953</v>
      </c>
      <c r="Y15" s="752">
        <v>58.999404407385349</v>
      </c>
      <c r="Z15" s="746">
        <v>3704</v>
      </c>
      <c r="AA15" s="749">
        <v>74.7829598223299</v>
      </c>
      <c r="AB15" s="746">
        <v>1249</v>
      </c>
      <c r="AC15" s="235">
        <f t="shared" si="0"/>
        <v>25.217040177670096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15362</v>
      </c>
      <c r="E16" s="740">
        <f t="shared" si="2"/>
        <v>9361</v>
      </c>
      <c r="F16" s="577">
        <f t="shared" si="3"/>
        <v>60.936076031766696</v>
      </c>
      <c r="G16" s="740">
        <f t="shared" si="4"/>
        <v>6001</v>
      </c>
      <c r="H16" s="237">
        <f t="shared" si="3"/>
        <v>39.063923968233304</v>
      </c>
      <c r="I16" s="226"/>
      <c r="J16" s="234">
        <f t="shared" si="5"/>
        <v>5204</v>
      </c>
      <c r="K16" s="752">
        <f t="shared" si="6"/>
        <v>33.875797422210653</v>
      </c>
      <c r="L16" s="746">
        <v>2139</v>
      </c>
      <c r="M16" s="749">
        <v>41.102997694081481</v>
      </c>
      <c r="N16" s="746">
        <v>3065</v>
      </c>
      <c r="O16" s="235">
        <v>58.897002305918519</v>
      </c>
      <c r="P16" s="226"/>
      <c r="Q16" s="234">
        <v>2815</v>
      </c>
      <c r="R16" s="752">
        <v>18.324436922275744</v>
      </c>
      <c r="S16" s="746">
        <v>1609</v>
      </c>
      <c r="T16" s="749">
        <v>57.158081705150977</v>
      </c>
      <c r="U16" s="746">
        <v>1206</v>
      </c>
      <c r="V16" s="235">
        <v>42.841918294849023</v>
      </c>
      <c r="W16" s="226"/>
      <c r="X16" s="234">
        <v>7343</v>
      </c>
      <c r="Y16" s="752">
        <v>47.799765655513603</v>
      </c>
      <c r="Z16" s="746">
        <v>5613</v>
      </c>
      <c r="AA16" s="749">
        <v>76.4401470788506</v>
      </c>
      <c r="AB16" s="746">
        <v>1730</v>
      </c>
      <c r="AC16" s="235">
        <f t="shared" si="0"/>
        <v>23.559852921149393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5624</v>
      </c>
      <c r="E17" s="741">
        <f t="shared" si="2"/>
        <v>3616</v>
      </c>
      <c r="F17" s="578">
        <f t="shared" si="3"/>
        <v>64.295874822190612</v>
      </c>
      <c r="G17" s="741">
        <f t="shared" si="4"/>
        <v>2008</v>
      </c>
      <c r="H17" s="237">
        <f t="shared" si="3"/>
        <v>35.704125177809388</v>
      </c>
      <c r="I17" s="226"/>
      <c r="J17" s="238">
        <f t="shared" si="5"/>
        <v>1308</v>
      </c>
      <c r="K17" s="753">
        <f t="shared" si="6"/>
        <v>23.257467994310097</v>
      </c>
      <c r="L17" s="741">
        <v>530</v>
      </c>
      <c r="M17" s="578">
        <v>40.519877675840974</v>
      </c>
      <c r="N17" s="741">
        <v>778</v>
      </c>
      <c r="O17" s="235">
        <v>59.480122324159026</v>
      </c>
      <c r="P17" s="226"/>
      <c r="Q17" s="238">
        <v>1053</v>
      </c>
      <c r="R17" s="753">
        <v>18.723328591749645</v>
      </c>
      <c r="S17" s="741">
        <v>581</v>
      </c>
      <c r="T17" s="578">
        <v>55.175688509021846</v>
      </c>
      <c r="U17" s="741">
        <v>472</v>
      </c>
      <c r="V17" s="235">
        <v>44.824311490978161</v>
      </c>
      <c r="W17" s="226"/>
      <c r="X17" s="238">
        <v>3263</v>
      </c>
      <c r="Y17" s="753">
        <v>58.019203413940254</v>
      </c>
      <c r="Z17" s="741">
        <v>2505</v>
      </c>
      <c r="AA17" s="578">
        <v>76.769843702114613</v>
      </c>
      <c r="AB17" s="741">
        <v>758</v>
      </c>
      <c r="AC17" s="235">
        <f t="shared" si="0"/>
        <v>23.230156297885383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34977</v>
      </c>
      <c r="E18" s="740">
        <f t="shared" si="2"/>
        <v>22884</v>
      </c>
      <c r="F18" s="577">
        <f t="shared" si="3"/>
        <v>65.42585127369415</v>
      </c>
      <c r="G18" s="740">
        <f t="shared" si="4"/>
        <v>12093</v>
      </c>
      <c r="H18" s="237">
        <f t="shared" si="3"/>
        <v>34.574148726305857</v>
      </c>
      <c r="I18" s="226"/>
      <c r="J18" s="234">
        <f t="shared" si="5"/>
        <v>6831</v>
      </c>
      <c r="K18" s="752">
        <f t="shared" si="6"/>
        <v>19.529976841924693</v>
      </c>
      <c r="L18" s="746">
        <v>2828</v>
      </c>
      <c r="M18" s="749">
        <v>41.399502269067483</v>
      </c>
      <c r="N18" s="746">
        <v>4003</v>
      </c>
      <c r="O18" s="235">
        <v>58.60049773093251</v>
      </c>
      <c r="P18" s="226"/>
      <c r="Q18" s="234">
        <v>5125</v>
      </c>
      <c r="R18" s="752">
        <v>14.652485919318408</v>
      </c>
      <c r="S18" s="746">
        <v>2874</v>
      </c>
      <c r="T18" s="749">
        <v>56.078048780487812</v>
      </c>
      <c r="U18" s="746">
        <v>2251</v>
      </c>
      <c r="V18" s="235">
        <v>43.921951219512195</v>
      </c>
      <c r="W18" s="226"/>
      <c r="X18" s="234">
        <v>23021</v>
      </c>
      <c r="Y18" s="752">
        <v>65.817537238756898</v>
      </c>
      <c r="Z18" s="746">
        <v>17182</v>
      </c>
      <c r="AA18" s="749">
        <v>74.636201728856264</v>
      </c>
      <c r="AB18" s="746">
        <v>5839</v>
      </c>
      <c r="AC18" s="235">
        <f t="shared" si="0"/>
        <v>25.36379827114374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22559</v>
      </c>
      <c r="E19" s="740">
        <f t="shared" si="2"/>
        <v>14431</v>
      </c>
      <c r="F19" s="577">
        <f t="shared" si="3"/>
        <v>63.970034132718645</v>
      </c>
      <c r="G19" s="740">
        <f t="shared" si="4"/>
        <v>8128</v>
      </c>
      <c r="H19" s="237">
        <f t="shared" si="3"/>
        <v>36.029965867281348</v>
      </c>
      <c r="I19" s="226"/>
      <c r="J19" s="234">
        <f t="shared" si="5"/>
        <v>5352</v>
      </c>
      <c r="K19" s="752">
        <f t="shared" si="6"/>
        <v>23.724455871270887</v>
      </c>
      <c r="L19" s="746">
        <v>2111</v>
      </c>
      <c r="M19" s="749">
        <v>39.44319880418535</v>
      </c>
      <c r="N19" s="746">
        <v>3241</v>
      </c>
      <c r="O19" s="235">
        <v>60.55680119581465</v>
      </c>
      <c r="P19" s="226"/>
      <c r="Q19" s="234">
        <v>3189</v>
      </c>
      <c r="R19" s="752">
        <v>14.13626490535928</v>
      </c>
      <c r="S19" s="746">
        <v>1860</v>
      </c>
      <c r="T19" s="749">
        <v>58.325493885230486</v>
      </c>
      <c r="U19" s="746">
        <v>1329</v>
      </c>
      <c r="V19" s="235">
        <v>41.674506114769521</v>
      </c>
      <c r="W19" s="226"/>
      <c r="X19" s="234">
        <v>14018</v>
      </c>
      <c r="Y19" s="752">
        <v>62.139279223369826</v>
      </c>
      <c r="Z19" s="746">
        <v>10460</v>
      </c>
      <c r="AA19" s="749">
        <v>74.618347838493378</v>
      </c>
      <c r="AB19" s="746">
        <v>3558</v>
      </c>
      <c r="AC19" s="235">
        <f t="shared" si="0"/>
        <v>25.381652161506636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49481</v>
      </c>
      <c r="E20" s="740">
        <f t="shared" si="2"/>
        <v>31422</v>
      </c>
      <c r="F20" s="577">
        <f t="shared" si="3"/>
        <v>63.503162830177239</v>
      </c>
      <c r="G20" s="740">
        <f t="shared" si="4"/>
        <v>18059</v>
      </c>
      <c r="H20" s="237">
        <f t="shared" si="3"/>
        <v>36.496837169822761</v>
      </c>
      <c r="I20" s="226"/>
      <c r="J20" s="234">
        <f t="shared" si="5"/>
        <v>13340</v>
      </c>
      <c r="K20" s="752">
        <f t="shared" si="6"/>
        <v>26.959843172126675</v>
      </c>
      <c r="L20" s="746">
        <v>5525</v>
      </c>
      <c r="M20" s="749">
        <v>41.416791604197897</v>
      </c>
      <c r="N20" s="746">
        <v>7815</v>
      </c>
      <c r="O20" s="235">
        <v>58.583208395802103</v>
      </c>
      <c r="P20" s="226"/>
      <c r="Q20" s="234">
        <v>7938</v>
      </c>
      <c r="R20" s="752">
        <v>16.042521371839698</v>
      </c>
      <c r="S20" s="746">
        <v>4534</v>
      </c>
      <c r="T20" s="749">
        <v>57.11766187956664</v>
      </c>
      <c r="U20" s="746">
        <v>3404</v>
      </c>
      <c r="V20" s="235">
        <v>42.88233812043336</v>
      </c>
      <c r="W20" s="226"/>
      <c r="X20" s="234">
        <v>28203</v>
      </c>
      <c r="Y20" s="752">
        <v>56.99763545603362</v>
      </c>
      <c r="Z20" s="746">
        <v>21363</v>
      </c>
      <c r="AA20" s="749">
        <v>75.747260929688338</v>
      </c>
      <c r="AB20" s="746">
        <v>6840</v>
      </c>
      <c r="AC20" s="235">
        <f t="shared" si="0"/>
        <v>24.252739070311669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46861</v>
      </c>
      <c r="E21" s="740">
        <f t="shared" si="2"/>
        <v>30422</v>
      </c>
      <c r="F21" s="577">
        <f t="shared" si="3"/>
        <v>64.919656003926505</v>
      </c>
      <c r="G21" s="740">
        <f t="shared" si="4"/>
        <v>16439</v>
      </c>
      <c r="H21" s="237">
        <f t="shared" si="3"/>
        <v>35.080343996073495</v>
      </c>
      <c r="I21" s="226"/>
      <c r="J21" s="234">
        <f t="shared" si="5"/>
        <v>10070</v>
      </c>
      <c r="K21" s="752">
        <f t="shared" si="6"/>
        <v>21.489084739975674</v>
      </c>
      <c r="L21" s="746">
        <v>4096</v>
      </c>
      <c r="M21" s="749">
        <v>40.675273088381331</v>
      </c>
      <c r="N21" s="746">
        <v>5974</v>
      </c>
      <c r="O21" s="235">
        <v>59.324726911618676</v>
      </c>
      <c r="P21" s="226"/>
      <c r="Q21" s="234">
        <v>8322</v>
      </c>
      <c r="R21" s="752">
        <v>17.758903992659143</v>
      </c>
      <c r="S21" s="746">
        <v>4789</v>
      </c>
      <c r="T21" s="749">
        <v>57.546262917567894</v>
      </c>
      <c r="U21" s="746">
        <v>3533</v>
      </c>
      <c r="V21" s="235">
        <v>42.453737082432106</v>
      </c>
      <c r="W21" s="226"/>
      <c r="X21" s="234">
        <v>28469</v>
      </c>
      <c r="Y21" s="752">
        <v>60.752011267365191</v>
      </c>
      <c r="Z21" s="746">
        <v>21537</v>
      </c>
      <c r="AA21" s="749">
        <v>75.650707787417886</v>
      </c>
      <c r="AB21" s="746">
        <v>6932</v>
      </c>
      <c r="AC21" s="235">
        <f t="shared" si="0"/>
        <v>24.349292212582107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13245</v>
      </c>
      <c r="E22" s="740">
        <f t="shared" si="2"/>
        <v>8668</v>
      </c>
      <c r="F22" s="577">
        <f t="shared" si="3"/>
        <v>65.443563608909031</v>
      </c>
      <c r="G22" s="740">
        <f t="shared" si="4"/>
        <v>4577</v>
      </c>
      <c r="H22" s="237">
        <f t="shared" si="3"/>
        <v>34.556436391090976</v>
      </c>
      <c r="I22" s="226"/>
      <c r="J22" s="234">
        <f t="shared" si="5"/>
        <v>2794</v>
      </c>
      <c r="K22" s="752">
        <f t="shared" si="6"/>
        <v>21.094752736881841</v>
      </c>
      <c r="L22" s="746">
        <v>1149</v>
      </c>
      <c r="M22" s="749">
        <v>41.123836793128135</v>
      </c>
      <c r="N22" s="746">
        <v>1645</v>
      </c>
      <c r="O22" s="235">
        <v>58.876163206871865</v>
      </c>
      <c r="P22" s="226"/>
      <c r="Q22" s="234">
        <v>2125</v>
      </c>
      <c r="R22" s="752">
        <v>16.043790109475271</v>
      </c>
      <c r="S22" s="746">
        <v>1220</v>
      </c>
      <c r="T22" s="749">
        <v>57.411764705882348</v>
      </c>
      <c r="U22" s="746">
        <v>905</v>
      </c>
      <c r="V22" s="235">
        <v>42.588235294117652</v>
      </c>
      <c r="W22" s="226"/>
      <c r="X22" s="234">
        <v>8326</v>
      </c>
      <c r="Y22" s="752">
        <v>62.861457153642888</v>
      </c>
      <c r="Z22" s="746">
        <v>6299</v>
      </c>
      <c r="AA22" s="749">
        <v>75.654576026903669</v>
      </c>
      <c r="AB22" s="746">
        <v>2027</v>
      </c>
      <c r="AC22" s="235">
        <f t="shared" si="0"/>
        <v>24.345423973096324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26416</v>
      </c>
      <c r="E23" s="740">
        <f t="shared" si="2"/>
        <v>17734</v>
      </c>
      <c r="F23" s="577">
        <f t="shared" si="3"/>
        <v>67.133555420956995</v>
      </c>
      <c r="G23" s="740">
        <f t="shared" si="4"/>
        <v>8682</v>
      </c>
      <c r="H23" s="237">
        <f t="shared" si="3"/>
        <v>32.866444579043005</v>
      </c>
      <c r="I23" s="226"/>
      <c r="J23" s="234">
        <f t="shared" si="5"/>
        <v>5299</v>
      </c>
      <c r="K23" s="752">
        <f t="shared" si="6"/>
        <v>20.059812235009087</v>
      </c>
      <c r="L23" s="746">
        <v>2246</v>
      </c>
      <c r="M23" s="749">
        <v>42.385355727495757</v>
      </c>
      <c r="N23" s="746">
        <v>3053</v>
      </c>
      <c r="O23" s="235">
        <v>57.614644272504243</v>
      </c>
      <c r="P23" s="226"/>
      <c r="Q23" s="234">
        <v>4346</v>
      </c>
      <c r="R23" s="752">
        <v>16.452150211992731</v>
      </c>
      <c r="S23" s="746">
        <v>2454</v>
      </c>
      <c r="T23" s="749">
        <v>56.465715600552237</v>
      </c>
      <c r="U23" s="746">
        <v>1892</v>
      </c>
      <c r="V23" s="235">
        <v>43.53428439944777</v>
      </c>
      <c r="W23" s="226"/>
      <c r="X23" s="234">
        <v>16771</v>
      </c>
      <c r="Y23" s="752">
        <v>63.488037552998179</v>
      </c>
      <c r="Z23" s="746">
        <v>13034</v>
      </c>
      <c r="AA23" s="749">
        <v>77.717488521853198</v>
      </c>
      <c r="AB23" s="746">
        <v>3737</v>
      </c>
      <c r="AC23" s="235">
        <f t="shared" si="0"/>
        <v>22.282511478146802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61476</v>
      </c>
      <c r="E24" s="740">
        <f t="shared" si="2"/>
        <v>41349</v>
      </c>
      <c r="F24" s="577">
        <f t="shared" si="3"/>
        <v>67.260394300214728</v>
      </c>
      <c r="G24" s="740">
        <f t="shared" si="4"/>
        <v>20127</v>
      </c>
      <c r="H24" s="237">
        <f t="shared" si="3"/>
        <v>32.739605699785287</v>
      </c>
      <c r="I24" s="226"/>
      <c r="J24" s="234">
        <f t="shared" si="5"/>
        <v>15299</v>
      </c>
      <c r="K24" s="752">
        <f t="shared" si="6"/>
        <v>24.88613442644284</v>
      </c>
      <c r="L24" s="746">
        <v>7518</v>
      </c>
      <c r="M24" s="749">
        <v>49.140466697169749</v>
      </c>
      <c r="N24" s="746">
        <v>7781</v>
      </c>
      <c r="O24" s="235">
        <v>50.859533302830251</v>
      </c>
      <c r="P24" s="226"/>
      <c r="Q24" s="234">
        <v>9355</v>
      </c>
      <c r="R24" s="752">
        <v>15.217320580389096</v>
      </c>
      <c r="S24" s="746">
        <v>5559</v>
      </c>
      <c r="T24" s="749">
        <v>59.42276857295564</v>
      </c>
      <c r="U24" s="746">
        <v>3796</v>
      </c>
      <c r="V24" s="235">
        <v>40.57723142704436</v>
      </c>
      <c r="W24" s="226"/>
      <c r="X24" s="234">
        <v>36822</v>
      </c>
      <c r="Y24" s="752">
        <v>59.896544993168064</v>
      </c>
      <c r="Z24" s="746">
        <v>28272</v>
      </c>
      <c r="AA24" s="749">
        <v>76.780185758513937</v>
      </c>
      <c r="AB24" s="746">
        <v>8550</v>
      </c>
      <c r="AC24" s="235">
        <f t="shared" si="0"/>
        <v>23.219814241486066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14781</v>
      </c>
      <c r="E25" s="740">
        <f t="shared" si="2"/>
        <v>8401</v>
      </c>
      <c r="F25" s="577">
        <f t="shared" si="3"/>
        <v>56.836479263919891</v>
      </c>
      <c r="G25" s="740">
        <f t="shared" si="4"/>
        <v>6380</v>
      </c>
      <c r="H25" s="237">
        <f t="shared" si="3"/>
        <v>43.163520736080102</v>
      </c>
      <c r="I25" s="226"/>
      <c r="J25" s="234">
        <f t="shared" si="5"/>
        <v>5349</v>
      </c>
      <c r="K25" s="752">
        <f t="shared" si="6"/>
        <v>36.188349908666531</v>
      </c>
      <c r="L25" s="746">
        <v>1902</v>
      </c>
      <c r="M25" s="749">
        <v>35.558048233314636</v>
      </c>
      <c r="N25" s="746">
        <v>3447</v>
      </c>
      <c r="O25" s="235">
        <v>64.441951766685364</v>
      </c>
      <c r="P25" s="226"/>
      <c r="Q25" s="234">
        <v>2268</v>
      </c>
      <c r="R25" s="752">
        <v>15.344022731885529</v>
      </c>
      <c r="S25" s="746">
        <v>1237</v>
      </c>
      <c r="T25" s="749">
        <v>54.541446208112873</v>
      </c>
      <c r="U25" s="746">
        <v>1031</v>
      </c>
      <c r="V25" s="235">
        <v>45.458553791887127</v>
      </c>
      <c r="W25" s="226"/>
      <c r="X25" s="234">
        <v>7164</v>
      </c>
      <c r="Y25" s="752">
        <v>48.467627359447938</v>
      </c>
      <c r="Z25" s="746">
        <v>5262</v>
      </c>
      <c r="AA25" s="749">
        <v>73.450586264656607</v>
      </c>
      <c r="AB25" s="746">
        <v>1902</v>
      </c>
      <c r="AC25" s="235">
        <f t="shared" si="0"/>
        <v>26.549413735343386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3585</v>
      </c>
      <c r="E26" s="742">
        <f t="shared" si="2"/>
        <v>2452</v>
      </c>
      <c r="F26" s="579">
        <f t="shared" si="3"/>
        <v>68.396094839609489</v>
      </c>
      <c r="G26" s="742">
        <f t="shared" si="4"/>
        <v>1133</v>
      </c>
      <c r="H26" s="237">
        <f t="shared" si="3"/>
        <v>31.603905160390518</v>
      </c>
      <c r="I26" s="226"/>
      <c r="J26" s="238">
        <f t="shared" si="5"/>
        <v>670</v>
      </c>
      <c r="K26" s="753">
        <f t="shared" si="6"/>
        <v>18.688981868898185</v>
      </c>
      <c r="L26" s="741">
        <v>315</v>
      </c>
      <c r="M26" s="578">
        <v>47.014925373134332</v>
      </c>
      <c r="N26" s="741">
        <v>355</v>
      </c>
      <c r="O26" s="235">
        <v>52.985074626865668</v>
      </c>
      <c r="P26" s="226"/>
      <c r="Q26" s="238">
        <v>546</v>
      </c>
      <c r="R26" s="753">
        <v>15.230125523012553</v>
      </c>
      <c r="S26" s="741">
        <v>318</v>
      </c>
      <c r="T26" s="578">
        <v>58.241758241758248</v>
      </c>
      <c r="U26" s="741">
        <v>228</v>
      </c>
      <c r="V26" s="235">
        <v>41.758241758241759</v>
      </c>
      <c r="W26" s="226"/>
      <c r="X26" s="238">
        <v>2369</v>
      </c>
      <c r="Y26" s="753">
        <v>66.080892608089258</v>
      </c>
      <c r="Z26" s="741">
        <v>1819</v>
      </c>
      <c r="AA26" s="578">
        <v>76.783452933727318</v>
      </c>
      <c r="AB26" s="741">
        <v>550</v>
      </c>
      <c r="AC26" s="235">
        <f t="shared" si="0"/>
        <v>23.216547066272689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19751</v>
      </c>
      <c r="E27" s="742">
        <f t="shared" si="2"/>
        <v>13376</v>
      </c>
      <c r="F27" s="579">
        <f t="shared" si="3"/>
        <v>67.723153258062879</v>
      </c>
      <c r="G27" s="742">
        <f t="shared" si="4"/>
        <v>6375</v>
      </c>
      <c r="H27" s="237">
        <f t="shared" si="3"/>
        <v>32.276846741937113</v>
      </c>
      <c r="I27" s="226"/>
      <c r="J27" s="238">
        <f t="shared" si="5"/>
        <v>3603</v>
      </c>
      <c r="K27" s="753">
        <f t="shared" si="6"/>
        <v>18.242114323325399</v>
      </c>
      <c r="L27" s="741">
        <v>1532</v>
      </c>
      <c r="M27" s="578">
        <v>42.520122120455177</v>
      </c>
      <c r="N27" s="741">
        <v>2071</v>
      </c>
      <c r="O27" s="235">
        <v>57.47987787954483</v>
      </c>
      <c r="P27" s="226"/>
      <c r="Q27" s="238">
        <v>3046</v>
      </c>
      <c r="R27" s="753">
        <v>15.422003949167133</v>
      </c>
      <c r="S27" s="741">
        <v>1725</v>
      </c>
      <c r="T27" s="578">
        <v>56.631648063033488</v>
      </c>
      <c r="U27" s="741">
        <v>1321</v>
      </c>
      <c r="V27" s="235">
        <v>43.368351936966512</v>
      </c>
      <c r="W27" s="226"/>
      <c r="X27" s="238">
        <v>13102</v>
      </c>
      <c r="Y27" s="753">
        <v>66.33588172750747</v>
      </c>
      <c r="Z27" s="741">
        <v>10119</v>
      </c>
      <c r="AA27" s="578">
        <v>77.232483590291551</v>
      </c>
      <c r="AB27" s="741">
        <v>2983</v>
      </c>
      <c r="AC27" s="235">
        <f t="shared" si="0"/>
        <v>22.767516409708442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2601</v>
      </c>
      <c r="E28" s="742">
        <f t="shared" si="2"/>
        <v>1671</v>
      </c>
      <c r="F28" s="579">
        <f t="shared" si="3"/>
        <v>64.244521337946949</v>
      </c>
      <c r="G28" s="742">
        <f t="shared" si="4"/>
        <v>930</v>
      </c>
      <c r="H28" s="243">
        <f t="shared" si="3"/>
        <v>35.755478662053058</v>
      </c>
      <c r="I28" s="226"/>
      <c r="J28" s="238">
        <f t="shared" si="5"/>
        <v>564</v>
      </c>
      <c r="K28" s="753">
        <f t="shared" si="6"/>
        <v>21.68396770472895</v>
      </c>
      <c r="L28" s="741">
        <v>244</v>
      </c>
      <c r="M28" s="578">
        <v>43.262411347517734</v>
      </c>
      <c r="N28" s="741">
        <v>320</v>
      </c>
      <c r="O28" s="242">
        <v>56.737588652482273</v>
      </c>
      <c r="P28" s="226"/>
      <c r="Q28" s="238">
        <v>385</v>
      </c>
      <c r="R28" s="753">
        <v>14.801999231064974</v>
      </c>
      <c r="S28" s="741">
        <v>213</v>
      </c>
      <c r="T28" s="578">
        <v>55.324675324675319</v>
      </c>
      <c r="U28" s="741">
        <v>172</v>
      </c>
      <c r="V28" s="242">
        <v>44.675324675324674</v>
      </c>
      <c r="W28" s="226"/>
      <c r="X28" s="238">
        <v>1652</v>
      </c>
      <c r="Y28" s="753">
        <v>63.514033064206075</v>
      </c>
      <c r="Z28" s="741">
        <v>1214</v>
      </c>
      <c r="AA28" s="578">
        <v>73.486682808716708</v>
      </c>
      <c r="AB28" s="741">
        <v>438</v>
      </c>
      <c r="AC28" s="242">
        <f t="shared" si="0"/>
        <v>26.513317191283292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1229</v>
      </c>
      <c r="E29" s="743">
        <f t="shared" si="2"/>
        <v>663</v>
      </c>
      <c r="F29" s="580">
        <f t="shared" si="3"/>
        <v>53.946297803091944</v>
      </c>
      <c r="G29" s="743">
        <f t="shared" si="4"/>
        <v>566</v>
      </c>
      <c r="H29" s="248">
        <f t="shared" si="3"/>
        <v>46.053702196908056</v>
      </c>
      <c r="I29" s="226"/>
      <c r="J29" s="245">
        <f t="shared" si="5"/>
        <v>661</v>
      </c>
      <c r="K29" s="754">
        <f t="shared" si="6"/>
        <v>53.783563873067529</v>
      </c>
      <c r="L29" s="747">
        <v>252</v>
      </c>
      <c r="M29" s="750">
        <v>38.12405446293495</v>
      </c>
      <c r="N29" s="747">
        <v>409</v>
      </c>
      <c r="O29" s="246">
        <v>61.875945537065057</v>
      </c>
      <c r="P29" s="226"/>
      <c r="Q29" s="245">
        <v>181</v>
      </c>
      <c r="R29" s="754">
        <v>14.727420667209113</v>
      </c>
      <c r="S29" s="747">
        <v>114</v>
      </c>
      <c r="T29" s="750">
        <v>62.983425414364632</v>
      </c>
      <c r="U29" s="747">
        <v>67</v>
      </c>
      <c r="V29" s="246">
        <v>37.016574585635361</v>
      </c>
      <c r="W29" s="226"/>
      <c r="X29" s="245">
        <v>387</v>
      </c>
      <c r="Y29" s="754">
        <v>31.489015459723351</v>
      </c>
      <c r="Z29" s="747">
        <v>297</v>
      </c>
      <c r="AA29" s="750">
        <v>76.744186046511629</v>
      </c>
      <c r="AB29" s="747">
        <v>90</v>
      </c>
      <c r="AC29" s="246">
        <f t="shared" si="0"/>
        <v>23.255813953488371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431679</v>
      </c>
      <c r="E31" s="744">
        <f>L31+S31+Z31</f>
        <v>276200</v>
      </c>
      <c r="F31" s="409">
        <f>E31/$D31*100</f>
        <v>63.9827279066158</v>
      </c>
      <c r="G31" s="744">
        <f>N31+U31+AB31</f>
        <v>155479</v>
      </c>
      <c r="H31" s="255">
        <f>G31/$D31*100</f>
        <v>36.017272093384207</v>
      </c>
      <c r="I31" s="211"/>
      <c r="J31" s="253">
        <f>SUM(J12:J29)</f>
        <v>111793</v>
      </c>
      <c r="K31" s="755">
        <f>J31/$D31*100</f>
        <v>25.897252356496381</v>
      </c>
      <c r="L31" s="744">
        <f>SUM(L12:L29)</f>
        <v>46398</v>
      </c>
      <c r="M31" s="409">
        <f t="shared" ref="M13:O31" si="7">L31/$J31*100</f>
        <v>41.503493063071929</v>
      </c>
      <c r="N31" s="744">
        <f>SUM(N12:N29)</f>
        <v>65395</v>
      </c>
      <c r="O31" s="254">
        <f t="shared" si="7"/>
        <v>58.496506936928071</v>
      </c>
      <c r="P31" s="211"/>
      <c r="Q31" s="253">
        <f>SUM(Q12:Q29)</f>
        <v>70462</v>
      </c>
      <c r="R31" s="755">
        <f>Q31/$D31*100</f>
        <v>16.322776878189579</v>
      </c>
      <c r="S31" s="744">
        <f>SUM(S12:S29)</f>
        <v>40487</v>
      </c>
      <c r="T31" s="409">
        <f>S31/$Q31*100</f>
        <v>57.459339785983929</v>
      </c>
      <c r="U31" s="744">
        <f>SUM(U12:U29)</f>
        <v>29975</v>
      </c>
      <c r="V31" s="254">
        <f>U31/$Q31*100</f>
        <v>42.540660214016064</v>
      </c>
      <c r="W31" s="211"/>
      <c r="X31" s="253">
        <f>SUM(X12:X29)</f>
        <v>249424</v>
      </c>
      <c r="Y31" s="755">
        <f>X31/$D31*100</f>
        <v>57.77997076531404</v>
      </c>
      <c r="Z31" s="744">
        <f>SUM(Z12:Z29)</f>
        <v>189315</v>
      </c>
      <c r="AA31" s="409">
        <f>Z31/$X31*100</f>
        <v>75.900875617422543</v>
      </c>
      <c r="AB31" s="744">
        <f>SUM(AB12:AB29)</f>
        <v>60109</v>
      </c>
      <c r="AC31" s="254">
        <f>AB31/$X31*100</f>
        <v>24.099124382577457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239</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240</v>
      </c>
      <c r="K8" s="1055"/>
      <c r="L8" s="1055"/>
      <c r="M8" s="1055"/>
      <c r="N8" s="1055"/>
      <c r="O8" s="1056"/>
      <c r="P8" s="211"/>
      <c r="Q8" s="1057" t="s">
        <v>241</v>
      </c>
      <c r="R8" s="1055"/>
      <c r="S8" s="1055"/>
      <c r="T8" s="1055"/>
      <c r="U8" s="1055"/>
      <c r="V8" s="1056"/>
      <c r="W8" s="211"/>
      <c r="X8" s="1057" t="s">
        <v>242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230</v>
      </c>
      <c r="L9" s="1060" t="s">
        <v>27</v>
      </c>
      <c r="M9" s="1061"/>
      <c r="N9" s="1061" t="s">
        <v>26</v>
      </c>
      <c r="O9" s="1062"/>
      <c r="P9" s="211"/>
      <c r="Q9" s="1063" t="s">
        <v>12</v>
      </c>
      <c r="R9" s="1065" t="s">
        <v>230</v>
      </c>
      <c r="S9" s="1060" t="s">
        <v>27</v>
      </c>
      <c r="T9" s="1061"/>
      <c r="U9" s="1061" t="s">
        <v>26</v>
      </c>
      <c r="V9" s="1062"/>
      <c r="W9" s="211"/>
      <c r="X9" s="1063" t="s">
        <v>12</v>
      </c>
      <c r="Y9" s="1065" t="s">
        <v>230</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64"/>
      <c r="K10" s="1066"/>
      <c r="L10" s="408" t="s">
        <v>12</v>
      </c>
      <c r="M10" s="408" t="s">
        <v>231</v>
      </c>
      <c r="N10" s="408" t="s">
        <v>12</v>
      </c>
      <c r="O10" s="218" t="s">
        <v>231</v>
      </c>
      <c r="P10" s="216"/>
      <c r="Q10" s="1064"/>
      <c r="R10" s="1066"/>
      <c r="S10" s="408" t="s">
        <v>12</v>
      </c>
      <c r="T10" s="408" t="s">
        <v>231</v>
      </c>
      <c r="U10" s="408" t="s">
        <v>12</v>
      </c>
      <c r="V10" s="218" t="s">
        <v>231</v>
      </c>
      <c r="W10" s="216"/>
      <c r="X10" s="1064"/>
      <c r="Y10" s="1066"/>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143653</v>
      </c>
      <c r="E12" s="739">
        <f>L12+S12+Z12</f>
        <v>90211</v>
      </c>
      <c r="F12" s="748">
        <f>E12/$D12*100</f>
        <v>62.797853160045392</v>
      </c>
      <c r="G12" s="739">
        <f>N12+U12+AB12</f>
        <v>53442</v>
      </c>
      <c r="H12" s="230">
        <f>G12/$D12*100</f>
        <v>37.202146839954615</v>
      </c>
      <c r="I12" s="226"/>
      <c r="J12" s="227">
        <f>L12+N12</f>
        <v>43183</v>
      </c>
      <c r="K12" s="751">
        <f>J12/$D12*100</f>
        <v>30.060632217914002</v>
      </c>
      <c r="L12" s="745">
        <v>17464</v>
      </c>
      <c r="M12" s="748">
        <v>40.441840539101037</v>
      </c>
      <c r="N12" s="745">
        <v>25719</v>
      </c>
      <c r="O12" s="228">
        <v>59.558159460898963</v>
      </c>
      <c r="P12" s="226"/>
      <c r="Q12" s="227">
        <v>29414</v>
      </c>
      <c r="R12" s="751">
        <v>20.475729709786776</v>
      </c>
      <c r="S12" s="745">
        <v>18946</v>
      </c>
      <c r="T12" s="748">
        <v>64.411504725640853</v>
      </c>
      <c r="U12" s="745">
        <v>10468</v>
      </c>
      <c r="V12" s="228">
        <v>35.588495274359147</v>
      </c>
      <c r="W12" s="226"/>
      <c r="X12" s="227">
        <v>71056</v>
      </c>
      <c r="Y12" s="751">
        <v>49.463638072299219</v>
      </c>
      <c r="Z12" s="745">
        <v>53801</v>
      </c>
      <c r="AA12" s="748">
        <v>75.716336410718313</v>
      </c>
      <c r="AB12" s="745">
        <v>17255</v>
      </c>
      <c r="AC12" s="228">
        <f t="shared" ref="AC12:AC29" si="0">AB12/$X12*100</f>
        <v>24.283663589281694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14697</v>
      </c>
      <c r="E13" s="740">
        <f t="shared" ref="E13:E29" si="2">L13+S13+Z13</f>
        <v>9244</v>
      </c>
      <c r="F13" s="577">
        <f t="shared" ref="F13:H29" si="3">E13/$D13*100</f>
        <v>62.897189902701236</v>
      </c>
      <c r="G13" s="740">
        <f t="shared" ref="G13:G29" si="4">N13+U13+AB13</f>
        <v>5453</v>
      </c>
      <c r="H13" s="237">
        <f t="shared" si="3"/>
        <v>37.102810097298764</v>
      </c>
      <c r="I13" s="226"/>
      <c r="J13" s="234">
        <f t="shared" ref="J13:J29" si="5">L13+N13</f>
        <v>3233</v>
      </c>
      <c r="K13" s="752">
        <f t="shared" ref="K13:K29" si="6">J13/$D13*100</f>
        <v>21.997686602708036</v>
      </c>
      <c r="L13" s="746">
        <v>1335</v>
      </c>
      <c r="M13" s="749">
        <v>41.292916795545928</v>
      </c>
      <c r="N13" s="746">
        <v>1898</v>
      </c>
      <c r="O13" s="235">
        <v>58.707083204454072</v>
      </c>
      <c r="P13" s="226"/>
      <c r="Q13" s="234">
        <v>2515</v>
      </c>
      <c r="R13" s="752">
        <v>17.112335850853917</v>
      </c>
      <c r="S13" s="746">
        <v>1463</v>
      </c>
      <c r="T13" s="749">
        <v>58.170974155069587</v>
      </c>
      <c r="U13" s="746">
        <v>1052</v>
      </c>
      <c r="V13" s="235">
        <v>41.82902584493042</v>
      </c>
      <c r="W13" s="226"/>
      <c r="X13" s="234">
        <v>8949</v>
      </c>
      <c r="Y13" s="752">
        <v>60.889977546438047</v>
      </c>
      <c r="Z13" s="746">
        <v>6446</v>
      </c>
      <c r="AA13" s="749">
        <v>72.030394457481279</v>
      </c>
      <c r="AB13" s="746">
        <v>2503</v>
      </c>
      <c r="AC13" s="235">
        <f t="shared" si="0"/>
        <v>27.969605542518718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10952</v>
      </c>
      <c r="E14" s="740">
        <f t="shared" si="2"/>
        <v>7081</v>
      </c>
      <c r="F14" s="577">
        <f t="shared" si="3"/>
        <v>64.654857560262968</v>
      </c>
      <c r="G14" s="740">
        <f t="shared" si="4"/>
        <v>3871</v>
      </c>
      <c r="H14" s="237">
        <f t="shared" si="3"/>
        <v>35.345142439737032</v>
      </c>
      <c r="I14" s="226"/>
      <c r="J14" s="234">
        <f t="shared" si="5"/>
        <v>2668</v>
      </c>
      <c r="K14" s="752">
        <f t="shared" si="6"/>
        <v>24.360847333820306</v>
      </c>
      <c r="L14" s="746">
        <v>1024</v>
      </c>
      <c r="M14" s="749">
        <v>38.3808095952024</v>
      </c>
      <c r="N14" s="746">
        <v>1644</v>
      </c>
      <c r="O14" s="235">
        <v>61.6191904047976</v>
      </c>
      <c r="P14" s="226"/>
      <c r="Q14" s="234">
        <v>2177</v>
      </c>
      <c r="R14" s="752">
        <v>19.877647918188458</v>
      </c>
      <c r="S14" s="746">
        <v>1289</v>
      </c>
      <c r="T14" s="749">
        <v>59.209921910886543</v>
      </c>
      <c r="U14" s="746">
        <v>888</v>
      </c>
      <c r="V14" s="235">
        <v>40.790078089113457</v>
      </c>
      <c r="W14" s="226"/>
      <c r="X14" s="234">
        <v>6107</v>
      </c>
      <c r="Y14" s="752">
        <v>55.761504747991232</v>
      </c>
      <c r="Z14" s="746">
        <v>4768</v>
      </c>
      <c r="AA14" s="749">
        <v>78.074340920255452</v>
      </c>
      <c r="AB14" s="746">
        <v>1339</v>
      </c>
      <c r="AC14" s="235">
        <f t="shared" si="0"/>
        <v>21.925659079744555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11090</v>
      </c>
      <c r="E15" s="740">
        <f t="shared" si="2"/>
        <v>6637</v>
      </c>
      <c r="F15" s="577">
        <f t="shared" si="3"/>
        <v>59.846708746618575</v>
      </c>
      <c r="G15" s="740">
        <f t="shared" si="4"/>
        <v>4453</v>
      </c>
      <c r="H15" s="237">
        <f t="shared" si="3"/>
        <v>40.153291253381425</v>
      </c>
      <c r="I15" s="226"/>
      <c r="J15" s="234">
        <f t="shared" si="5"/>
        <v>3211</v>
      </c>
      <c r="K15" s="752">
        <f t="shared" si="6"/>
        <v>28.95401262398557</v>
      </c>
      <c r="L15" s="746">
        <v>1279</v>
      </c>
      <c r="M15" s="749">
        <v>39.831828090937407</v>
      </c>
      <c r="N15" s="746">
        <v>1932</v>
      </c>
      <c r="O15" s="235">
        <v>60.168171909062593</v>
      </c>
      <c r="P15" s="226"/>
      <c r="Q15" s="234">
        <v>2328</v>
      </c>
      <c r="R15" s="752">
        <v>20.991884580703335</v>
      </c>
      <c r="S15" s="746">
        <v>1304</v>
      </c>
      <c r="T15" s="749">
        <v>56.013745704467354</v>
      </c>
      <c r="U15" s="746">
        <v>1024</v>
      </c>
      <c r="V15" s="235">
        <v>43.986254295532646</v>
      </c>
      <c r="W15" s="226"/>
      <c r="X15" s="234">
        <v>5551</v>
      </c>
      <c r="Y15" s="752">
        <v>50.054102795311096</v>
      </c>
      <c r="Z15" s="746">
        <v>4054</v>
      </c>
      <c r="AA15" s="749">
        <v>73.031886146640247</v>
      </c>
      <c r="AB15" s="746">
        <v>1497</v>
      </c>
      <c r="AC15" s="235">
        <f t="shared" si="0"/>
        <v>26.968113853359753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16224</v>
      </c>
      <c r="E16" s="740">
        <f t="shared" si="2"/>
        <v>9502</v>
      </c>
      <c r="F16" s="577">
        <f t="shared" si="3"/>
        <v>58.567554240631161</v>
      </c>
      <c r="G16" s="740">
        <f t="shared" si="4"/>
        <v>6722</v>
      </c>
      <c r="H16" s="237">
        <f t="shared" si="3"/>
        <v>41.432445759368832</v>
      </c>
      <c r="I16" s="226"/>
      <c r="J16" s="234">
        <f t="shared" si="5"/>
        <v>6456</v>
      </c>
      <c r="K16" s="752">
        <f t="shared" si="6"/>
        <v>39.792899408284022</v>
      </c>
      <c r="L16" s="746">
        <v>2654</v>
      </c>
      <c r="M16" s="749">
        <v>41.109045848822802</v>
      </c>
      <c r="N16" s="746">
        <v>3802</v>
      </c>
      <c r="O16" s="235">
        <v>58.890954151177198</v>
      </c>
      <c r="P16" s="226"/>
      <c r="Q16" s="234">
        <v>3292</v>
      </c>
      <c r="R16" s="752">
        <v>20.290927021696252</v>
      </c>
      <c r="S16" s="746">
        <v>2004</v>
      </c>
      <c r="T16" s="749">
        <v>60.874848116646419</v>
      </c>
      <c r="U16" s="746">
        <v>1288</v>
      </c>
      <c r="V16" s="235">
        <v>39.125151883353588</v>
      </c>
      <c r="W16" s="226"/>
      <c r="X16" s="234">
        <v>6476</v>
      </c>
      <c r="Y16" s="752">
        <v>39.916173570019723</v>
      </c>
      <c r="Z16" s="746">
        <v>4844</v>
      </c>
      <c r="AA16" s="749">
        <v>74.799258801729465</v>
      </c>
      <c r="AB16" s="746">
        <v>1632</v>
      </c>
      <c r="AC16" s="235">
        <f t="shared" si="0"/>
        <v>25.200741198270538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7921</v>
      </c>
      <c r="E17" s="741">
        <f t="shared" si="2"/>
        <v>5031</v>
      </c>
      <c r="F17" s="578">
        <f t="shared" si="3"/>
        <v>63.51470773892185</v>
      </c>
      <c r="G17" s="741">
        <f t="shared" si="4"/>
        <v>2890</v>
      </c>
      <c r="H17" s="237">
        <f t="shared" si="3"/>
        <v>36.485292261078143</v>
      </c>
      <c r="I17" s="226"/>
      <c r="J17" s="238">
        <f t="shared" si="5"/>
        <v>1901</v>
      </c>
      <c r="K17" s="753">
        <f t="shared" si="6"/>
        <v>23.999495013255903</v>
      </c>
      <c r="L17" s="741">
        <v>777</v>
      </c>
      <c r="M17" s="578">
        <v>40.873224618621776</v>
      </c>
      <c r="N17" s="741">
        <v>1124</v>
      </c>
      <c r="O17" s="235">
        <v>59.126775381378224</v>
      </c>
      <c r="P17" s="226"/>
      <c r="Q17" s="238">
        <v>1607</v>
      </c>
      <c r="R17" s="753">
        <v>20.287842444135844</v>
      </c>
      <c r="S17" s="741">
        <v>895</v>
      </c>
      <c r="T17" s="578">
        <v>55.693839452395764</v>
      </c>
      <c r="U17" s="741">
        <v>712</v>
      </c>
      <c r="V17" s="235">
        <v>44.306160547604236</v>
      </c>
      <c r="W17" s="226"/>
      <c r="X17" s="238">
        <v>4413</v>
      </c>
      <c r="Y17" s="753">
        <v>55.712662542608257</v>
      </c>
      <c r="Z17" s="741">
        <v>3359</v>
      </c>
      <c r="AA17" s="578">
        <v>76.116020847496031</v>
      </c>
      <c r="AB17" s="741">
        <v>1054</v>
      </c>
      <c r="AC17" s="235">
        <f t="shared" si="0"/>
        <v>23.883979152503965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40457</v>
      </c>
      <c r="E18" s="740">
        <f t="shared" si="2"/>
        <v>25615</v>
      </c>
      <c r="F18" s="577">
        <f t="shared" si="3"/>
        <v>63.314135996242925</v>
      </c>
      <c r="G18" s="740">
        <f t="shared" si="4"/>
        <v>14842</v>
      </c>
      <c r="H18" s="237">
        <f t="shared" si="3"/>
        <v>36.685864003757075</v>
      </c>
      <c r="I18" s="226"/>
      <c r="J18" s="234">
        <f t="shared" si="5"/>
        <v>9277</v>
      </c>
      <c r="K18" s="752">
        <f t="shared" si="6"/>
        <v>22.930518822453468</v>
      </c>
      <c r="L18" s="746">
        <v>3891</v>
      </c>
      <c r="M18" s="749">
        <v>41.942438288239728</v>
      </c>
      <c r="N18" s="746">
        <v>5386</v>
      </c>
      <c r="O18" s="235">
        <v>58.057561711760265</v>
      </c>
      <c r="P18" s="226"/>
      <c r="Q18" s="234">
        <v>6879</v>
      </c>
      <c r="R18" s="752">
        <v>17.003238005783921</v>
      </c>
      <c r="S18" s="746">
        <v>3885</v>
      </c>
      <c r="T18" s="749">
        <v>56.476232010466646</v>
      </c>
      <c r="U18" s="746">
        <v>2994</v>
      </c>
      <c r="V18" s="235">
        <v>43.523767989533361</v>
      </c>
      <c r="W18" s="226"/>
      <c r="X18" s="234">
        <v>24301</v>
      </c>
      <c r="Y18" s="752">
        <v>60.066243171762615</v>
      </c>
      <c r="Z18" s="746">
        <v>17839</v>
      </c>
      <c r="AA18" s="749">
        <v>73.408501707748655</v>
      </c>
      <c r="AB18" s="746">
        <v>6462</v>
      </c>
      <c r="AC18" s="235">
        <f t="shared" si="0"/>
        <v>26.591498292251348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24534</v>
      </c>
      <c r="E19" s="740">
        <f t="shared" si="2"/>
        <v>15160</v>
      </c>
      <c r="F19" s="577">
        <f t="shared" si="3"/>
        <v>61.791799135893044</v>
      </c>
      <c r="G19" s="740">
        <f t="shared" si="4"/>
        <v>9374</v>
      </c>
      <c r="H19" s="237">
        <f t="shared" si="3"/>
        <v>38.208200864106956</v>
      </c>
      <c r="I19" s="226"/>
      <c r="J19" s="234">
        <f t="shared" si="5"/>
        <v>6439</v>
      </c>
      <c r="K19" s="752">
        <f t="shared" si="6"/>
        <v>26.245210727969347</v>
      </c>
      <c r="L19" s="746">
        <v>2639</v>
      </c>
      <c r="M19" s="749">
        <v>40.984624941761147</v>
      </c>
      <c r="N19" s="746">
        <v>3800</v>
      </c>
      <c r="O19" s="235">
        <v>59.01537505823886</v>
      </c>
      <c r="P19" s="226"/>
      <c r="Q19" s="234">
        <v>4307</v>
      </c>
      <c r="R19" s="752">
        <v>17.555229477459854</v>
      </c>
      <c r="S19" s="746">
        <v>2554</v>
      </c>
      <c r="T19" s="749">
        <v>59.298815881123758</v>
      </c>
      <c r="U19" s="746">
        <v>1753</v>
      </c>
      <c r="V19" s="235">
        <v>40.701184118876249</v>
      </c>
      <c r="W19" s="226"/>
      <c r="X19" s="234">
        <v>13788</v>
      </c>
      <c r="Y19" s="752">
        <v>56.199559794570796</v>
      </c>
      <c r="Z19" s="746">
        <v>9967</v>
      </c>
      <c r="AA19" s="749">
        <v>72.287496373658257</v>
      </c>
      <c r="AB19" s="746">
        <v>3821</v>
      </c>
      <c r="AC19" s="235">
        <f t="shared" si="0"/>
        <v>27.712503626341743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96688</v>
      </c>
      <c r="E20" s="740">
        <f t="shared" si="2"/>
        <v>61494</v>
      </c>
      <c r="F20" s="577">
        <f t="shared" si="3"/>
        <v>63.600446797948038</v>
      </c>
      <c r="G20" s="740">
        <f t="shared" si="4"/>
        <v>35194</v>
      </c>
      <c r="H20" s="237">
        <f t="shared" si="3"/>
        <v>36.399553202051962</v>
      </c>
      <c r="I20" s="226"/>
      <c r="J20" s="234">
        <f t="shared" si="5"/>
        <v>21391</v>
      </c>
      <c r="K20" s="752">
        <f t="shared" si="6"/>
        <v>22.123738209498594</v>
      </c>
      <c r="L20" s="746">
        <v>8675</v>
      </c>
      <c r="M20" s="749">
        <v>40.554438782665606</v>
      </c>
      <c r="N20" s="746">
        <v>12716</v>
      </c>
      <c r="O20" s="235">
        <v>59.445561217334401</v>
      </c>
      <c r="P20" s="226"/>
      <c r="Q20" s="234">
        <v>18631</v>
      </c>
      <c r="R20" s="752">
        <v>19.269195763693531</v>
      </c>
      <c r="S20" s="746">
        <v>10825</v>
      </c>
      <c r="T20" s="749">
        <v>58.102087917986154</v>
      </c>
      <c r="U20" s="746">
        <v>7806</v>
      </c>
      <c r="V20" s="235">
        <v>41.897912082013846</v>
      </c>
      <c r="W20" s="226"/>
      <c r="X20" s="234">
        <v>56666</v>
      </c>
      <c r="Y20" s="752">
        <v>58.607066026807871</v>
      </c>
      <c r="Z20" s="746">
        <v>41994</v>
      </c>
      <c r="AA20" s="749">
        <v>74.107930681537425</v>
      </c>
      <c r="AB20" s="746">
        <v>14672</v>
      </c>
      <c r="AC20" s="235">
        <f t="shared" si="0"/>
        <v>25.892069318462568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60220</v>
      </c>
      <c r="E21" s="740">
        <f t="shared" si="2"/>
        <v>37338</v>
      </c>
      <c r="F21" s="577">
        <f t="shared" si="3"/>
        <v>62.002656924609767</v>
      </c>
      <c r="G21" s="740">
        <f t="shared" si="4"/>
        <v>22882</v>
      </c>
      <c r="H21" s="237">
        <f t="shared" si="3"/>
        <v>37.997343075390233</v>
      </c>
      <c r="I21" s="226"/>
      <c r="J21" s="234">
        <f t="shared" si="5"/>
        <v>15772</v>
      </c>
      <c r="K21" s="752">
        <f t="shared" si="6"/>
        <v>26.190634340750581</v>
      </c>
      <c r="L21" s="746">
        <v>6405</v>
      </c>
      <c r="M21" s="749">
        <v>40.609941668780117</v>
      </c>
      <c r="N21" s="746">
        <v>9367</v>
      </c>
      <c r="O21" s="235">
        <v>59.390058331219883</v>
      </c>
      <c r="P21" s="226"/>
      <c r="Q21" s="234">
        <v>12319</v>
      </c>
      <c r="R21" s="752">
        <v>20.456658917303223</v>
      </c>
      <c r="S21" s="746">
        <v>7299</v>
      </c>
      <c r="T21" s="749">
        <v>59.249939118434938</v>
      </c>
      <c r="U21" s="746">
        <v>5020</v>
      </c>
      <c r="V21" s="235">
        <v>40.750060881565062</v>
      </c>
      <c r="W21" s="226"/>
      <c r="X21" s="234">
        <v>32129</v>
      </c>
      <c r="Y21" s="752">
        <v>53.3527067419462</v>
      </c>
      <c r="Z21" s="746">
        <v>23634</v>
      </c>
      <c r="AA21" s="749">
        <v>73.559712409349814</v>
      </c>
      <c r="AB21" s="746">
        <v>8495</v>
      </c>
      <c r="AC21" s="235">
        <f t="shared" si="0"/>
        <v>26.44028759065019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13474</v>
      </c>
      <c r="E22" s="740">
        <f t="shared" si="2"/>
        <v>8596</v>
      </c>
      <c r="F22" s="577">
        <f t="shared" si="3"/>
        <v>63.796942259165803</v>
      </c>
      <c r="G22" s="740">
        <f t="shared" si="4"/>
        <v>4878</v>
      </c>
      <c r="H22" s="237">
        <f t="shared" si="3"/>
        <v>36.203057740834197</v>
      </c>
      <c r="I22" s="226"/>
      <c r="J22" s="234">
        <f t="shared" si="5"/>
        <v>3429</v>
      </c>
      <c r="K22" s="752">
        <f t="shared" si="6"/>
        <v>25.449012913759834</v>
      </c>
      <c r="L22" s="746">
        <v>1453</v>
      </c>
      <c r="M22" s="749">
        <v>42.373869932925054</v>
      </c>
      <c r="N22" s="746">
        <v>1976</v>
      </c>
      <c r="O22" s="235">
        <v>57.626130067074953</v>
      </c>
      <c r="P22" s="226"/>
      <c r="Q22" s="234">
        <v>2594</v>
      </c>
      <c r="R22" s="752">
        <v>19.251892533768739</v>
      </c>
      <c r="S22" s="746">
        <v>1586</v>
      </c>
      <c r="T22" s="749">
        <v>61.141094834232845</v>
      </c>
      <c r="U22" s="746">
        <v>1008</v>
      </c>
      <c r="V22" s="235">
        <v>38.858905165767155</v>
      </c>
      <c r="W22" s="226"/>
      <c r="X22" s="234">
        <v>7451</v>
      </c>
      <c r="Y22" s="752">
        <v>55.299094552471431</v>
      </c>
      <c r="Z22" s="746">
        <v>5557</v>
      </c>
      <c r="AA22" s="749">
        <v>74.58059320896524</v>
      </c>
      <c r="AB22" s="746">
        <v>1894</v>
      </c>
      <c r="AC22" s="235">
        <f t="shared" si="0"/>
        <v>25.41940679103476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25890</v>
      </c>
      <c r="E23" s="740">
        <f t="shared" si="2"/>
        <v>15947</v>
      </c>
      <c r="F23" s="577">
        <f t="shared" si="3"/>
        <v>61.595210505986863</v>
      </c>
      <c r="G23" s="740">
        <f t="shared" si="4"/>
        <v>9943</v>
      </c>
      <c r="H23" s="237">
        <f t="shared" si="3"/>
        <v>38.40478949401313</v>
      </c>
      <c r="I23" s="226"/>
      <c r="J23" s="234">
        <f t="shared" si="5"/>
        <v>7738</v>
      </c>
      <c r="K23" s="752">
        <f t="shared" si="6"/>
        <v>29.887987640015449</v>
      </c>
      <c r="L23" s="746">
        <v>2986</v>
      </c>
      <c r="M23" s="749">
        <v>38.588782631170844</v>
      </c>
      <c r="N23" s="746">
        <v>4752</v>
      </c>
      <c r="O23" s="235">
        <v>61.411217368829149</v>
      </c>
      <c r="P23" s="226"/>
      <c r="Q23" s="234">
        <v>4870</v>
      </c>
      <c r="R23" s="752">
        <v>18.810351487060643</v>
      </c>
      <c r="S23" s="746">
        <v>2854</v>
      </c>
      <c r="T23" s="749">
        <v>58.603696098562629</v>
      </c>
      <c r="U23" s="746">
        <v>2016</v>
      </c>
      <c r="V23" s="235">
        <v>41.396303901437371</v>
      </c>
      <c r="W23" s="226"/>
      <c r="X23" s="234">
        <v>13282</v>
      </c>
      <c r="Y23" s="752">
        <v>51.301660872923904</v>
      </c>
      <c r="Z23" s="746">
        <v>10107</v>
      </c>
      <c r="AA23" s="749">
        <v>76.095467550067767</v>
      </c>
      <c r="AB23" s="746">
        <v>3175</v>
      </c>
      <c r="AC23" s="235">
        <f t="shared" si="0"/>
        <v>23.90453244993224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69327</v>
      </c>
      <c r="E24" s="740">
        <f t="shared" si="2"/>
        <v>44517</v>
      </c>
      <c r="F24" s="577">
        <f t="shared" si="3"/>
        <v>64.213077156086371</v>
      </c>
      <c r="G24" s="740">
        <f t="shared" si="4"/>
        <v>24810</v>
      </c>
      <c r="H24" s="237">
        <f t="shared" si="3"/>
        <v>35.786922843913629</v>
      </c>
      <c r="I24" s="226"/>
      <c r="J24" s="234">
        <f t="shared" si="5"/>
        <v>20143</v>
      </c>
      <c r="K24" s="752">
        <f t="shared" si="6"/>
        <v>29.055057913944061</v>
      </c>
      <c r="L24" s="746">
        <v>9116</v>
      </c>
      <c r="M24" s="749">
        <v>45.256416621158714</v>
      </c>
      <c r="N24" s="746">
        <v>11027</v>
      </c>
      <c r="O24" s="235">
        <v>54.743583378841286</v>
      </c>
      <c r="P24" s="226"/>
      <c r="Q24" s="234">
        <v>12473</v>
      </c>
      <c r="R24" s="752">
        <v>17.99154730480188</v>
      </c>
      <c r="S24" s="746">
        <v>7711</v>
      </c>
      <c r="T24" s="749">
        <v>61.821534514551438</v>
      </c>
      <c r="U24" s="746">
        <v>4762</v>
      </c>
      <c r="V24" s="235">
        <v>38.178465485448569</v>
      </c>
      <c r="W24" s="226"/>
      <c r="X24" s="234">
        <v>36711</v>
      </c>
      <c r="Y24" s="752">
        <v>52.953394781254062</v>
      </c>
      <c r="Z24" s="746">
        <v>27690</v>
      </c>
      <c r="AA24" s="749">
        <v>75.426983737844239</v>
      </c>
      <c r="AB24" s="746">
        <v>9021</v>
      </c>
      <c r="AC24" s="235">
        <f t="shared" si="0"/>
        <v>24.573016262155758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18474</v>
      </c>
      <c r="E25" s="740">
        <f t="shared" si="2"/>
        <v>10143</v>
      </c>
      <c r="F25" s="577">
        <f t="shared" si="3"/>
        <v>54.904189671971416</v>
      </c>
      <c r="G25" s="740">
        <f t="shared" si="4"/>
        <v>8331</v>
      </c>
      <c r="H25" s="237">
        <f t="shared" si="3"/>
        <v>45.095810328028577</v>
      </c>
      <c r="I25" s="226"/>
      <c r="J25" s="234">
        <f t="shared" si="5"/>
        <v>7577</v>
      </c>
      <c r="K25" s="752">
        <f t="shared" si="6"/>
        <v>41.014398614268707</v>
      </c>
      <c r="L25" s="746">
        <v>2785</v>
      </c>
      <c r="M25" s="749">
        <v>36.755972020588622</v>
      </c>
      <c r="N25" s="746">
        <v>4792</v>
      </c>
      <c r="O25" s="235">
        <v>63.244027979411378</v>
      </c>
      <c r="P25" s="226"/>
      <c r="Q25" s="234">
        <v>3482</v>
      </c>
      <c r="R25" s="752">
        <v>18.848110858503844</v>
      </c>
      <c r="S25" s="746">
        <v>1947</v>
      </c>
      <c r="T25" s="749">
        <v>55.916140149339455</v>
      </c>
      <c r="U25" s="746">
        <v>1535</v>
      </c>
      <c r="V25" s="235">
        <v>44.083859850660538</v>
      </c>
      <c r="W25" s="226"/>
      <c r="X25" s="234">
        <v>7415</v>
      </c>
      <c r="Y25" s="752">
        <v>40.137490527227456</v>
      </c>
      <c r="Z25" s="746">
        <v>5411</v>
      </c>
      <c r="AA25" s="749">
        <v>72.973701955495613</v>
      </c>
      <c r="AB25" s="746">
        <v>2004</v>
      </c>
      <c r="AC25" s="235">
        <f t="shared" si="0"/>
        <v>27.026298044504383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6427</v>
      </c>
      <c r="E26" s="742">
        <f t="shared" si="2"/>
        <v>4105</v>
      </c>
      <c r="F26" s="579">
        <f t="shared" si="3"/>
        <v>63.871168507857476</v>
      </c>
      <c r="G26" s="742">
        <f t="shared" si="4"/>
        <v>2322</v>
      </c>
      <c r="H26" s="237">
        <f t="shared" si="3"/>
        <v>36.128831492142524</v>
      </c>
      <c r="I26" s="226"/>
      <c r="J26" s="238">
        <f t="shared" si="5"/>
        <v>1178</v>
      </c>
      <c r="K26" s="753">
        <f t="shared" si="6"/>
        <v>18.32892484829625</v>
      </c>
      <c r="L26" s="741">
        <v>454</v>
      </c>
      <c r="M26" s="578">
        <v>38.539898132427844</v>
      </c>
      <c r="N26" s="741">
        <v>724</v>
      </c>
      <c r="O26" s="235">
        <v>61.460101867572156</v>
      </c>
      <c r="P26" s="226"/>
      <c r="Q26" s="238">
        <v>906</v>
      </c>
      <c r="R26" s="753">
        <v>14.096779212696436</v>
      </c>
      <c r="S26" s="741">
        <v>478</v>
      </c>
      <c r="T26" s="578">
        <v>52.759381898454748</v>
      </c>
      <c r="U26" s="741">
        <v>428</v>
      </c>
      <c r="V26" s="235">
        <v>47.240618101545259</v>
      </c>
      <c r="W26" s="226"/>
      <c r="X26" s="238">
        <v>4343</v>
      </c>
      <c r="Y26" s="753">
        <v>67.574295939007314</v>
      </c>
      <c r="Z26" s="741">
        <v>3173</v>
      </c>
      <c r="AA26" s="578">
        <v>73.060096707345153</v>
      </c>
      <c r="AB26" s="741">
        <v>1170</v>
      </c>
      <c r="AC26" s="235">
        <f t="shared" si="0"/>
        <v>26.939903292654847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26446</v>
      </c>
      <c r="E27" s="742">
        <f t="shared" si="2"/>
        <v>16200</v>
      </c>
      <c r="F27" s="579">
        <f t="shared" si="3"/>
        <v>61.256900854571583</v>
      </c>
      <c r="G27" s="742">
        <f t="shared" si="4"/>
        <v>10246</v>
      </c>
      <c r="H27" s="237">
        <f t="shared" si="3"/>
        <v>38.743099145428424</v>
      </c>
      <c r="I27" s="226"/>
      <c r="J27" s="238">
        <f t="shared" si="5"/>
        <v>6551</v>
      </c>
      <c r="K27" s="753">
        <f t="shared" si="6"/>
        <v>24.771231944339409</v>
      </c>
      <c r="L27" s="741">
        <v>2544</v>
      </c>
      <c r="M27" s="578">
        <v>38.833765837276751</v>
      </c>
      <c r="N27" s="741">
        <v>4007</v>
      </c>
      <c r="O27" s="235">
        <v>61.166234162723242</v>
      </c>
      <c r="P27" s="226"/>
      <c r="Q27" s="238">
        <v>4884</v>
      </c>
      <c r="R27" s="753">
        <v>18.46782122060047</v>
      </c>
      <c r="S27" s="741">
        <v>2639</v>
      </c>
      <c r="T27" s="578">
        <v>54.033579033579038</v>
      </c>
      <c r="U27" s="741">
        <v>2245</v>
      </c>
      <c r="V27" s="235">
        <v>45.966420966420969</v>
      </c>
      <c r="W27" s="226"/>
      <c r="X27" s="238">
        <v>15011</v>
      </c>
      <c r="Y27" s="753">
        <v>56.760946835060125</v>
      </c>
      <c r="Z27" s="741">
        <v>11017</v>
      </c>
      <c r="AA27" s="578">
        <v>73.392845246818993</v>
      </c>
      <c r="AB27" s="741">
        <v>3994</v>
      </c>
      <c r="AC27" s="235">
        <f t="shared" si="0"/>
        <v>26.607154753181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4306</v>
      </c>
      <c r="E28" s="742">
        <f t="shared" si="2"/>
        <v>2783</v>
      </c>
      <c r="F28" s="579">
        <f t="shared" si="3"/>
        <v>64.630747793776123</v>
      </c>
      <c r="G28" s="742">
        <f t="shared" si="4"/>
        <v>1523</v>
      </c>
      <c r="H28" s="243">
        <f t="shared" si="3"/>
        <v>35.369252206223869</v>
      </c>
      <c r="I28" s="226"/>
      <c r="J28" s="238">
        <f t="shared" si="5"/>
        <v>713</v>
      </c>
      <c r="K28" s="753">
        <f t="shared" si="6"/>
        <v>16.558290757083142</v>
      </c>
      <c r="L28" s="741">
        <v>294</v>
      </c>
      <c r="M28" s="578">
        <v>41.23422159887798</v>
      </c>
      <c r="N28" s="741">
        <v>419</v>
      </c>
      <c r="O28" s="242">
        <v>58.765778401122013</v>
      </c>
      <c r="P28" s="226"/>
      <c r="Q28" s="238">
        <v>753</v>
      </c>
      <c r="R28" s="753">
        <v>17.487227124941942</v>
      </c>
      <c r="S28" s="741">
        <v>419</v>
      </c>
      <c r="T28" s="578">
        <v>55.644090305444884</v>
      </c>
      <c r="U28" s="741">
        <v>334</v>
      </c>
      <c r="V28" s="242">
        <v>44.355909694555109</v>
      </c>
      <c r="W28" s="226"/>
      <c r="X28" s="238">
        <v>2840</v>
      </c>
      <c r="Y28" s="753">
        <v>65.954482117974919</v>
      </c>
      <c r="Z28" s="741">
        <v>2070</v>
      </c>
      <c r="AA28" s="578">
        <v>72.887323943661968</v>
      </c>
      <c r="AB28" s="741">
        <v>770</v>
      </c>
      <c r="AC28" s="242">
        <f t="shared" si="0"/>
        <v>27.112676056338032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1350</v>
      </c>
      <c r="E29" s="743">
        <f t="shared" si="2"/>
        <v>734</v>
      </c>
      <c r="F29" s="580">
        <f t="shared" si="3"/>
        <v>54.370370370370367</v>
      </c>
      <c r="G29" s="743">
        <f t="shared" si="4"/>
        <v>616</v>
      </c>
      <c r="H29" s="248">
        <f t="shared" si="3"/>
        <v>45.629629629629633</v>
      </c>
      <c r="I29" s="226"/>
      <c r="J29" s="245">
        <f t="shared" si="5"/>
        <v>758</v>
      </c>
      <c r="K29" s="754">
        <f t="shared" si="6"/>
        <v>56.148148148148145</v>
      </c>
      <c r="L29" s="747">
        <v>275</v>
      </c>
      <c r="M29" s="750">
        <v>36.279683377308707</v>
      </c>
      <c r="N29" s="747">
        <v>483</v>
      </c>
      <c r="O29" s="246">
        <v>63.7203166226913</v>
      </c>
      <c r="P29" s="226"/>
      <c r="Q29" s="245">
        <v>206</v>
      </c>
      <c r="R29" s="754">
        <v>15.259259259259258</v>
      </c>
      <c r="S29" s="747">
        <v>153</v>
      </c>
      <c r="T29" s="750">
        <v>74.271844660194176</v>
      </c>
      <c r="U29" s="747">
        <v>53</v>
      </c>
      <c r="V29" s="246">
        <v>25.728155339805824</v>
      </c>
      <c r="W29" s="226"/>
      <c r="X29" s="245">
        <v>386</v>
      </c>
      <c r="Y29" s="754">
        <v>28.592592592592592</v>
      </c>
      <c r="Z29" s="747">
        <v>306</v>
      </c>
      <c r="AA29" s="750">
        <v>79.274611398963728</v>
      </c>
      <c r="AB29" s="747">
        <v>80</v>
      </c>
      <c r="AC29" s="246">
        <f t="shared" si="0"/>
        <v>20.725388601036268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592130</v>
      </c>
      <c r="E31" s="744">
        <f>L31+S31+Z31</f>
        <v>370338</v>
      </c>
      <c r="F31" s="409">
        <f>E31/$D31*100</f>
        <v>62.543360410720616</v>
      </c>
      <c r="G31" s="744">
        <f>N31+U31+AB31</f>
        <v>221792</v>
      </c>
      <c r="H31" s="255">
        <f>G31/$D31*100</f>
        <v>37.456639589279384</v>
      </c>
      <c r="I31" s="211"/>
      <c r="J31" s="253">
        <f>SUM(J12:J29)</f>
        <v>161618</v>
      </c>
      <c r="K31" s="755">
        <f>J31/$D31*100</f>
        <v>27.294344147400061</v>
      </c>
      <c r="L31" s="744">
        <f>SUM(L12:L29)</f>
        <v>66050</v>
      </c>
      <c r="M31" s="409">
        <f t="shared" ref="M13:O31" si="7">L31/$J31*100</f>
        <v>40.867972626811373</v>
      </c>
      <c r="N31" s="744">
        <f>SUM(N12:N29)</f>
        <v>95568</v>
      </c>
      <c r="O31" s="254">
        <f t="shared" si="7"/>
        <v>59.132027373188635</v>
      </c>
      <c r="P31" s="211"/>
      <c r="Q31" s="253">
        <f>SUM(Q12:Q29)</f>
        <v>113637</v>
      </c>
      <c r="R31" s="755">
        <f>Q31/$D31*100</f>
        <v>19.191224899937513</v>
      </c>
      <c r="S31" s="744">
        <f>SUM(S12:S29)</f>
        <v>68251</v>
      </c>
      <c r="T31" s="409">
        <f>S31/$Q31*100</f>
        <v>60.060543660955503</v>
      </c>
      <c r="U31" s="744">
        <f>SUM(U12:U29)</f>
        <v>45386</v>
      </c>
      <c r="V31" s="254">
        <f>U31/$Q31*100</f>
        <v>39.939456339044497</v>
      </c>
      <c r="W31" s="211"/>
      <c r="X31" s="253">
        <f>SUM(X12:X29)</f>
        <v>316875</v>
      </c>
      <c r="Y31" s="755">
        <f>X31/$D31*100</f>
        <v>53.514430952662416</v>
      </c>
      <c r="Z31" s="744">
        <f>SUM(Z12:Z29)</f>
        <v>236037</v>
      </c>
      <c r="AA31" s="409">
        <f>Z31/$X31*100</f>
        <v>74.488994082840236</v>
      </c>
      <c r="AB31" s="744">
        <f>SUM(AB12:AB29)</f>
        <v>80838</v>
      </c>
      <c r="AC31" s="254">
        <f>AB31/$X31*100</f>
        <v>25.511005917159764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417</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244</v>
      </c>
      <c r="K8" s="1055"/>
      <c r="L8" s="1055"/>
      <c r="M8" s="1055"/>
      <c r="N8" s="1055"/>
      <c r="O8" s="1056"/>
      <c r="P8" s="211"/>
      <c r="Q8" s="1057" t="s">
        <v>245</v>
      </c>
      <c r="R8" s="1055"/>
      <c r="S8" s="1055"/>
      <c r="T8" s="1055"/>
      <c r="U8" s="1055"/>
      <c r="V8" s="1056"/>
      <c r="W8" s="211"/>
      <c r="X8" s="1057" t="s">
        <v>246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230</v>
      </c>
      <c r="L9" s="1060" t="s">
        <v>27</v>
      </c>
      <c r="M9" s="1061"/>
      <c r="N9" s="1061" t="s">
        <v>26</v>
      </c>
      <c r="O9" s="1062"/>
      <c r="P9" s="211"/>
      <c r="Q9" s="1063" t="s">
        <v>12</v>
      </c>
      <c r="R9" s="1065" t="s">
        <v>230</v>
      </c>
      <c r="S9" s="1060" t="s">
        <v>27</v>
      </c>
      <c r="T9" s="1061"/>
      <c r="U9" s="1061" t="s">
        <v>26</v>
      </c>
      <c r="V9" s="1062"/>
      <c r="W9" s="211"/>
      <c r="X9" s="1063" t="s">
        <v>12</v>
      </c>
      <c r="Y9" s="1065" t="s">
        <v>230</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64"/>
      <c r="K10" s="1066"/>
      <c r="L10" s="408" t="s">
        <v>12</v>
      </c>
      <c r="M10" s="408" t="s">
        <v>231</v>
      </c>
      <c r="N10" s="408" t="s">
        <v>12</v>
      </c>
      <c r="O10" s="218" t="s">
        <v>231</v>
      </c>
      <c r="P10" s="216"/>
      <c r="Q10" s="1064"/>
      <c r="R10" s="1066"/>
      <c r="S10" s="408" t="s">
        <v>12</v>
      </c>
      <c r="T10" s="408" t="s">
        <v>231</v>
      </c>
      <c r="U10" s="408" t="s">
        <v>12</v>
      </c>
      <c r="V10" s="218" t="s">
        <v>231</v>
      </c>
      <c r="W10" s="216"/>
      <c r="X10" s="1064"/>
      <c r="Y10" s="1066"/>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93130</v>
      </c>
      <c r="E12" s="739">
        <f>L12+S12+Z12</f>
        <v>60372</v>
      </c>
      <c r="F12" s="748">
        <f>E12/$D12*100</f>
        <v>64.825512724149036</v>
      </c>
      <c r="G12" s="739">
        <f>N12+U12+AB12</f>
        <v>32758</v>
      </c>
      <c r="H12" s="230">
        <f>G12/$D12*100</f>
        <v>35.174487275850964</v>
      </c>
      <c r="I12" s="226"/>
      <c r="J12" s="227">
        <f>L12+N12</f>
        <v>22597</v>
      </c>
      <c r="K12" s="751">
        <f>J12/$D12*100</f>
        <v>24.263932137871791</v>
      </c>
      <c r="L12" s="745">
        <v>9845</v>
      </c>
      <c r="M12" s="748">
        <v>43.567730229676506</v>
      </c>
      <c r="N12" s="745">
        <v>12752</v>
      </c>
      <c r="O12" s="228">
        <v>56.432269770323494</v>
      </c>
      <c r="P12" s="226"/>
      <c r="Q12" s="227">
        <v>24969</v>
      </c>
      <c r="R12" s="751">
        <v>26.810909481370125</v>
      </c>
      <c r="S12" s="745">
        <v>18072</v>
      </c>
      <c r="T12" s="748">
        <v>72.377748408025951</v>
      </c>
      <c r="U12" s="745">
        <v>6897</v>
      </c>
      <c r="V12" s="228">
        <v>27.622251591974045</v>
      </c>
      <c r="W12" s="226"/>
      <c r="X12" s="227">
        <v>45564</v>
      </c>
      <c r="Y12" s="751">
        <v>48.925158380758084</v>
      </c>
      <c r="Z12" s="745">
        <v>32455</v>
      </c>
      <c r="AA12" s="748">
        <v>71.229479413572122</v>
      </c>
      <c r="AB12" s="745">
        <v>13109</v>
      </c>
      <c r="AC12" s="228">
        <f t="shared" ref="AC12:AC29" si="0">AB12/$X12*100</f>
        <v>28.770520586427885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13879</v>
      </c>
      <c r="E13" s="740">
        <f t="shared" ref="E13:E29" si="2">L13+S13+Z13</f>
        <v>8974</v>
      </c>
      <c r="F13" s="577">
        <f t="shared" ref="F13:H29" si="3">E13/$D13*100</f>
        <v>64.65883709200952</v>
      </c>
      <c r="G13" s="740">
        <f t="shared" ref="G13:G29" si="4">N13+U13+AB13</f>
        <v>4905</v>
      </c>
      <c r="H13" s="237">
        <f t="shared" si="3"/>
        <v>35.341162907990487</v>
      </c>
      <c r="I13" s="226"/>
      <c r="J13" s="234">
        <f t="shared" ref="J13:J29" si="5">L13+N13</f>
        <v>2828</v>
      </c>
      <c r="K13" s="752">
        <f t="shared" ref="K13:K29" si="6">J13/$D13*100</f>
        <v>20.376107788745585</v>
      </c>
      <c r="L13" s="746">
        <v>1251</v>
      </c>
      <c r="M13" s="749">
        <v>44.236209335219236</v>
      </c>
      <c r="N13" s="746">
        <v>1577</v>
      </c>
      <c r="O13" s="235">
        <v>55.763790664780764</v>
      </c>
      <c r="P13" s="226"/>
      <c r="Q13" s="234">
        <v>3011</v>
      </c>
      <c r="R13" s="752">
        <v>21.694646588370919</v>
      </c>
      <c r="S13" s="746">
        <v>1943</v>
      </c>
      <c r="T13" s="749">
        <v>64.530056459647952</v>
      </c>
      <c r="U13" s="746">
        <v>1068</v>
      </c>
      <c r="V13" s="235">
        <v>35.469943540352048</v>
      </c>
      <c r="W13" s="226"/>
      <c r="X13" s="234">
        <v>8040</v>
      </c>
      <c r="Y13" s="752">
        <v>57.929245622883499</v>
      </c>
      <c r="Z13" s="746">
        <v>5780</v>
      </c>
      <c r="AA13" s="749">
        <v>71.890547263681597</v>
      </c>
      <c r="AB13" s="746">
        <v>2260</v>
      </c>
      <c r="AC13" s="235">
        <f t="shared" si="0"/>
        <v>28.109452736318406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13591</v>
      </c>
      <c r="E14" s="740">
        <f t="shared" si="2"/>
        <v>8728</v>
      </c>
      <c r="F14" s="577">
        <f t="shared" si="3"/>
        <v>64.218968434993755</v>
      </c>
      <c r="G14" s="740">
        <f t="shared" si="4"/>
        <v>4863</v>
      </c>
      <c r="H14" s="237">
        <f t="shared" si="3"/>
        <v>35.781031565006252</v>
      </c>
      <c r="I14" s="226"/>
      <c r="J14" s="234">
        <f t="shared" si="5"/>
        <v>3258</v>
      </c>
      <c r="K14" s="752">
        <f t="shared" si="6"/>
        <v>23.971746008387903</v>
      </c>
      <c r="L14" s="746">
        <v>1394</v>
      </c>
      <c r="M14" s="749">
        <v>42.786985880908531</v>
      </c>
      <c r="N14" s="746">
        <v>1864</v>
      </c>
      <c r="O14" s="235">
        <v>57.213014119091469</v>
      </c>
      <c r="P14" s="226"/>
      <c r="Q14" s="234">
        <v>3073</v>
      </c>
      <c r="R14" s="752">
        <v>22.610551099992644</v>
      </c>
      <c r="S14" s="746">
        <v>1845</v>
      </c>
      <c r="T14" s="749">
        <v>60.039049788480312</v>
      </c>
      <c r="U14" s="746">
        <v>1228</v>
      </c>
      <c r="V14" s="235">
        <v>39.960950211519688</v>
      </c>
      <c r="W14" s="226"/>
      <c r="X14" s="234">
        <v>7260</v>
      </c>
      <c r="Y14" s="752">
        <v>53.417702891619456</v>
      </c>
      <c r="Z14" s="746">
        <v>5489</v>
      </c>
      <c r="AA14" s="749">
        <v>75.606060606060609</v>
      </c>
      <c r="AB14" s="746">
        <v>1771</v>
      </c>
      <c r="AC14" s="235">
        <f t="shared" si="0"/>
        <v>24.393939393939394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13865</v>
      </c>
      <c r="E15" s="740">
        <f t="shared" si="2"/>
        <v>8607</v>
      </c>
      <c r="F15" s="577">
        <f t="shared" si="3"/>
        <v>62.077172737107823</v>
      </c>
      <c r="G15" s="740">
        <f t="shared" si="4"/>
        <v>5258</v>
      </c>
      <c r="H15" s="237">
        <f t="shared" si="3"/>
        <v>37.92282726289217</v>
      </c>
      <c r="I15" s="226"/>
      <c r="J15" s="234">
        <f t="shared" si="5"/>
        <v>3826</v>
      </c>
      <c r="K15" s="752">
        <f t="shared" si="6"/>
        <v>27.594662820050488</v>
      </c>
      <c r="L15" s="746">
        <v>1757</v>
      </c>
      <c r="M15" s="749">
        <v>45.922634605331943</v>
      </c>
      <c r="N15" s="746">
        <v>2069</v>
      </c>
      <c r="O15" s="235">
        <v>54.077365394668064</v>
      </c>
      <c r="P15" s="226"/>
      <c r="Q15" s="234">
        <v>3544</v>
      </c>
      <c r="R15" s="752">
        <v>25.56076451496574</v>
      </c>
      <c r="S15" s="746">
        <v>2173</v>
      </c>
      <c r="T15" s="749">
        <v>61.314898419864562</v>
      </c>
      <c r="U15" s="746">
        <v>1371</v>
      </c>
      <c r="V15" s="235">
        <v>38.685101580135438</v>
      </c>
      <c r="W15" s="226"/>
      <c r="X15" s="234">
        <v>6495</v>
      </c>
      <c r="Y15" s="752">
        <v>46.844572664983772</v>
      </c>
      <c r="Z15" s="746">
        <v>4677</v>
      </c>
      <c r="AA15" s="749">
        <v>72.009237875288676</v>
      </c>
      <c r="AB15" s="746">
        <v>1818</v>
      </c>
      <c r="AC15" s="235">
        <f t="shared" si="0"/>
        <v>27.990762124711317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14937</v>
      </c>
      <c r="E16" s="740">
        <f t="shared" si="2"/>
        <v>8650</v>
      </c>
      <c r="F16" s="577">
        <f t="shared" si="3"/>
        <v>57.90988819709446</v>
      </c>
      <c r="G16" s="740">
        <f t="shared" si="4"/>
        <v>6287</v>
      </c>
      <c r="H16" s="237">
        <f t="shared" si="3"/>
        <v>42.09011180290554</v>
      </c>
      <c r="I16" s="226"/>
      <c r="J16" s="234">
        <f t="shared" si="5"/>
        <v>5921</v>
      </c>
      <c r="K16" s="752">
        <f t="shared" si="6"/>
        <v>39.639820579768362</v>
      </c>
      <c r="L16" s="746">
        <v>2464</v>
      </c>
      <c r="M16" s="749">
        <v>41.614592129707816</v>
      </c>
      <c r="N16" s="746">
        <v>3457</v>
      </c>
      <c r="O16" s="235">
        <v>58.385407870292184</v>
      </c>
      <c r="P16" s="226"/>
      <c r="Q16" s="234">
        <v>3531</v>
      </c>
      <c r="R16" s="752">
        <v>23.639284996987346</v>
      </c>
      <c r="S16" s="746">
        <v>2217</v>
      </c>
      <c r="T16" s="749">
        <v>62.786745964316061</v>
      </c>
      <c r="U16" s="746">
        <v>1314</v>
      </c>
      <c r="V16" s="235">
        <v>37.213254035683939</v>
      </c>
      <c r="W16" s="226"/>
      <c r="X16" s="234">
        <v>5485</v>
      </c>
      <c r="Y16" s="752">
        <v>36.720894423244296</v>
      </c>
      <c r="Z16" s="746">
        <v>3969</v>
      </c>
      <c r="AA16" s="749">
        <v>72.360984503190522</v>
      </c>
      <c r="AB16" s="746">
        <v>1516</v>
      </c>
      <c r="AC16" s="235">
        <f t="shared" si="0"/>
        <v>27.639015496809481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5204</v>
      </c>
      <c r="E17" s="741">
        <f t="shared" si="2"/>
        <v>3097</v>
      </c>
      <c r="F17" s="578">
        <f t="shared" si="3"/>
        <v>59.511913912375093</v>
      </c>
      <c r="G17" s="741">
        <f t="shared" si="4"/>
        <v>2107</v>
      </c>
      <c r="H17" s="237">
        <f t="shared" si="3"/>
        <v>40.4880860876249</v>
      </c>
      <c r="I17" s="226"/>
      <c r="J17" s="238">
        <f t="shared" si="5"/>
        <v>1421</v>
      </c>
      <c r="K17" s="753">
        <f t="shared" si="6"/>
        <v>27.305918524212146</v>
      </c>
      <c r="L17" s="741">
        <v>604</v>
      </c>
      <c r="M17" s="578">
        <v>42.505277973258274</v>
      </c>
      <c r="N17" s="741">
        <v>817</v>
      </c>
      <c r="O17" s="235">
        <v>57.494722026741726</v>
      </c>
      <c r="P17" s="226"/>
      <c r="Q17" s="238">
        <v>1279</v>
      </c>
      <c r="R17" s="753">
        <v>24.577248270561107</v>
      </c>
      <c r="S17" s="741">
        <v>713</v>
      </c>
      <c r="T17" s="578">
        <v>55.746677091477714</v>
      </c>
      <c r="U17" s="741">
        <v>566</v>
      </c>
      <c r="V17" s="235">
        <v>44.253322908522286</v>
      </c>
      <c r="W17" s="226"/>
      <c r="X17" s="238">
        <v>2504</v>
      </c>
      <c r="Y17" s="753">
        <v>48.116833205226747</v>
      </c>
      <c r="Z17" s="741">
        <v>1780</v>
      </c>
      <c r="AA17" s="578">
        <v>71.08626198083067</v>
      </c>
      <c r="AB17" s="741">
        <v>724</v>
      </c>
      <c r="AC17" s="235">
        <f t="shared" si="0"/>
        <v>28.913738019169326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47312</v>
      </c>
      <c r="E18" s="740">
        <f t="shared" si="2"/>
        <v>29404</v>
      </c>
      <c r="F18" s="577">
        <f t="shared" si="3"/>
        <v>62.1491376394995</v>
      </c>
      <c r="G18" s="740">
        <f t="shared" si="4"/>
        <v>17908</v>
      </c>
      <c r="H18" s="237">
        <f t="shared" si="3"/>
        <v>37.850862360500507</v>
      </c>
      <c r="I18" s="226"/>
      <c r="J18" s="234">
        <f t="shared" si="5"/>
        <v>9236</v>
      </c>
      <c r="K18" s="752">
        <f t="shared" si="6"/>
        <v>19.521474467365575</v>
      </c>
      <c r="L18" s="746">
        <v>3885</v>
      </c>
      <c r="M18" s="749">
        <v>42.063663923776531</v>
      </c>
      <c r="N18" s="746">
        <v>5351</v>
      </c>
      <c r="O18" s="235">
        <v>57.936336076223469</v>
      </c>
      <c r="P18" s="226"/>
      <c r="Q18" s="234">
        <v>9090</v>
      </c>
      <c r="R18" s="752">
        <v>19.212884680419343</v>
      </c>
      <c r="S18" s="746">
        <v>5355</v>
      </c>
      <c r="T18" s="749">
        <v>58.910891089108908</v>
      </c>
      <c r="U18" s="746">
        <v>3735</v>
      </c>
      <c r="V18" s="235">
        <v>41.089108910891085</v>
      </c>
      <c r="W18" s="226"/>
      <c r="X18" s="234">
        <v>28986</v>
      </c>
      <c r="Y18" s="752">
        <v>61.265640852215085</v>
      </c>
      <c r="Z18" s="746">
        <v>20164</v>
      </c>
      <c r="AA18" s="749">
        <v>69.564617401504165</v>
      </c>
      <c r="AB18" s="746">
        <v>8822</v>
      </c>
      <c r="AC18" s="235">
        <f t="shared" si="0"/>
        <v>30.435382598495824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27742</v>
      </c>
      <c r="E19" s="740">
        <f t="shared" si="2"/>
        <v>18065</v>
      </c>
      <c r="F19" s="577">
        <f t="shared" si="3"/>
        <v>65.117871818902756</v>
      </c>
      <c r="G19" s="740">
        <f t="shared" si="4"/>
        <v>9677</v>
      </c>
      <c r="H19" s="237">
        <f t="shared" si="3"/>
        <v>34.882128181097258</v>
      </c>
      <c r="I19" s="226"/>
      <c r="J19" s="234">
        <f t="shared" si="5"/>
        <v>5287</v>
      </c>
      <c r="K19" s="752">
        <f t="shared" si="6"/>
        <v>19.057746377334006</v>
      </c>
      <c r="L19" s="746">
        <v>2277</v>
      </c>
      <c r="M19" s="749">
        <v>43.067902402118399</v>
      </c>
      <c r="N19" s="746">
        <v>3010</v>
      </c>
      <c r="O19" s="235">
        <v>56.932097597881594</v>
      </c>
      <c r="P19" s="226"/>
      <c r="Q19" s="234">
        <v>5803</v>
      </c>
      <c r="R19" s="752">
        <v>20.917742051762669</v>
      </c>
      <c r="S19" s="746">
        <v>3836</v>
      </c>
      <c r="T19" s="749">
        <v>66.103739445114599</v>
      </c>
      <c r="U19" s="746">
        <v>1967</v>
      </c>
      <c r="V19" s="235">
        <v>33.896260554885401</v>
      </c>
      <c r="W19" s="226"/>
      <c r="X19" s="234">
        <v>16652</v>
      </c>
      <c r="Y19" s="752">
        <v>60.024511570903329</v>
      </c>
      <c r="Z19" s="746">
        <v>11952</v>
      </c>
      <c r="AA19" s="749">
        <v>71.775162142685573</v>
      </c>
      <c r="AB19" s="746">
        <v>4700</v>
      </c>
      <c r="AC19" s="235">
        <f t="shared" si="0"/>
        <v>28.224837857314437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104021</v>
      </c>
      <c r="E20" s="740">
        <f t="shared" si="2"/>
        <v>65639</v>
      </c>
      <c r="F20" s="577">
        <f t="shared" si="3"/>
        <v>63.101681391257536</v>
      </c>
      <c r="G20" s="740">
        <f t="shared" si="4"/>
        <v>38382</v>
      </c>
      <c r="H20" s="237">
        <f t="shared" si="3"/>
        <v>36.898318608742464</v>
      </c>
      <c r="I20" s="226"/>
      <c r="J20" s="234">
        <f t="shared" si="5"/>
        <v>27329</v>
      </c>
      <c r="K20" s="752">
        <f t="shared" si="6"/>
        <v>26.272579575278073</v>
      </c>
      <c r="L20" s="746">
        <v>12248</v>
      </c>
      <c r="M20" s="749">
        <v>44.81686120970398</v>
      </c>
      <c r="N20" s="746">
        <v>15081</v>
      </c>
      <c r="O20" s="235">
        <v>55.183138790296027</v>
      </c>
      <c r="P20" s="226"/>
      <c r="Q20" s="234">
        <v>24904</v>
      </c>
      <c r="R20" s="752">
        <v>23.941319541246479</v>
      </c>
      <c r="S20" s="746">
        <v>16028</v>
      </c>
      <c r="T20" s="749">
        <v>64.359139094121431</v>
      </c>
      <c r="U20" s="746">
        <v>8876</v>
      </c>
      <c r="V20" s="235">
        <v>35.640860905878576</v>
      </c>
      <c r="W20" s="226"/>
      <c r="X20" s="234">
        <v>51788</v>
      </c>
      <c r="Y20" s="752">
        <v>49.786100883475456</v>
      </c>
      <c r="Z20" s="746">
        <v>37363</v>
      </c>
      <c r="AA20" s="749">
        <v>72.146057001621998</v>
      </c>
      <c r="AB20" s="746">
        <v>14425</v>
      </c>
      <c r="AC20" s="235">
        <f t="shared" si="0"/>
        <v>27.853942998378002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54710</v>
      </c>
      <c r="E21" s="740">
        <f t="shared" si="2"/>
        <v>33147</v>
      </c>
      <c r="F21" s="577">
        <f t="shared" si="3"/>
        <v>60.586730031072932</v>
      </c>
      <c r="G21" s="740">
        <f t="shared" si="4"/>
        <v>21563</v>
      </c>
      <c r="H21" s="237">
        <f t="shared" si="3"/>
        <v>39.413269968927075</v>
      </c>
      <c r="I21" s="226"/>
      <c r="J21" s="234">
        <f t="shared" si="5"/>
        <v>16692</v>
      </c>
      <c r="K21" s="752">
        <f t="shared" si="6"/>
        <v>30.509961615792356</v>
      </c>
      <c r="L21" s="746">
        <v>6540</v>
      </c>
      <c r="M21" s="749">
        <v>39.180445722501801</v>
      </c>
      <c r="N21" s="746">
        <v>10152</v>
      </c>
      <c r="O21" s="235">
        <v>60.819554277498199</v>
      </c>
      <c r="P21" s="226"/>
      <c r="Q21" s="234">
        <v>12518</v>
      </c>
      <c r="R21" s="752">
        <v>22.880643392432827</v>
      </c>
      <c r="S21" s="746">
        <v>8119</v>
      </c>
      <c r="T21" s="749">
        <v>64.858603610800444</v>
      </c>
      <c r="U21" s="746">
        <v>4399</v>
      </c>
      <c r="V21" s="235">
        <v>35.141396389199556</v>
      </c>
      <c r="W21" s="226"/>
      <c r="X21" s="234">
        <v>25500</v>
      </c>
      <c r="Y21" s="752">
        <v>46.609394991774813</v>
      </c>
      <c r="Z21" s="746">
        <v>18488</v>
      </c>
      <c r="AA21" s="749">
        <v>72.501960784313724</v>
      </c>
      <c r="AB21" s="746">
        <v>7012</v>
      </c>
      <c r="AC21" s="235">
        <f t="shared" si="0"/>
        <v>27.498039215686276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14327</v>
      </c>
      <c r="E22" s="740">
        <f t="shared" si="2"/>
        <v>9156</v>
      </c>
      <c r="F22" s="577">
        <f t="shared" si="3"/>
        <v>63.907307880226149</v>
      </c>
      <c r="G22" s="740">
        <f t="shared" si="4"/>
        <v>5171</v>
      </c>
      <c r="H22" s="237">
        <f t="shared" si="3"/>
        <v>36.092692119773858</v>
      </c>
      <c r="I22" s="226"/>
      <c r="J22" s="234">
        <f t="shared" si="5"/>
        <v>3454</v>
      </c>
      <c r="K22" s="752">
        <f t="shared" si="6"/>
        <v>24.108326935157397</v>
      </c>
      <c r="L22" s="746">
        <v>1504</v>
      </c>
      <c r="M22" s="749">
        <v>43.543717429067748</v>
      </c>
      <c r="N22" s="746">
        <v>1950</v>
      </c>
      <c r="O22" s="235">
        <v>56.456282570932245</v>
      </c>
      <c r="P22" s="226"/>
      <c r="Q22" s="234">
        <v>3212</v>
      </c>
      <c r="R22" s="752">
        <v>22.419208487471209</v>
      </c>
      <c r="S22" s="746">
        <v>2185</v>
      </c>
      <c r="T22" s="749">
        <v>68.02615193026152</v>
      </c>
      <c r="U22" s="746">
        <v>1027</v>
      </c>
      <c r="V22" s="235">
        <v>31.97384806973848</v>
      </c>
      <c r="W22" s="226"/>
      <c r="X22" s="234">
        <v>7661</v>
      </c>
      <c r="Y22" s="752">
        <v>53.47246457737139</v>
      </c>
      <c r="Z22" s="746">
        <v>5467</v>
      </c>
      <c r="AA22" s="749">
        <v>71.361441065135097</v>
      </c>
      <c r="AB22" s="746">
        <v>2194</v>
      </c>
      <c r="AC22" s="235">
        <f t="shared" si="0"/>
        <v>28.6385589348649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23278</v>
      </c>
      <c r="E23" s="740">
        <f t="shared" si="2"/>
        <v>13628</v>
      </c>
      <c r="F23" s="577">
        <f t="shared" si="3"/>
        <v>58.544548500730301</v>
      </c>
      <c r="G23" s="740">
        <f t="shared" si="4"/>
        <v>9650</v>
      </c>
      <c r="H23" s="237">
        <f t="shared" si="3"/>
        <v>41.455451499269699</v>
      </c>
      <c r="I23" s="226"/>
      <c r="J23" s="234">
        <f t="shared" si="5"/>
        <v>8217</v>
      </c>
      <c r="K23" s="752">
        <f t="shared" si="6"/>
        <v>35.299424349170891</v>
      </c>
      <c r="L23" s="746">
        <v>3045</v>
      </c>
      <c r="M23" s="749">
        <v>37.057320189850316</v>
      </c>
      <c r="N23" s="746">
        <v>5172</v>
      </c>
      <c r="O23" s="235">
        <v>62.942679810149691</v>
      </c>
      <c r="P23" s="226"/>
      <c r="Q23" s="234">
        <v>4307</v>
      </c>
      <c r="R23" s="752">
        <v>18.502448663974569</v>
      </c>
      <c r="S23" s="746">
        <v>2586</v>
      </c>
      <c r="T23" s="749">
        <v>60.0417924309264</v>
      </c>
      <c r="U23" s="746">
        <v>1721</v>
      </c>
      <c r="V23" s="235">
        <v>39.9582075690736</v>
      </c>
      <c r="W23" s="226"/>
      <c r="X23" s="234">
        <v>10754</v>
      </c>
      <c r="Y23" s="752">
        <v>46.19812698685454</v>
      </c>
      <c r="Z23" s="746">
        <v>7997</v>
      </c>
      <c r="AA23" s="749">
        <v>74.363027710619306</v>
      </c>
      <c r="AB23" s="746">
        <v>2757</v>
      </c>
      <c r="AC23" s="235">
        <f t="shared" si="0"/>
        <v>25.636972289380694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55054</v>
      </c>
      <c r="E24" s="740">
        <f t="shared" si="2"/>
        <v>36487</v>
      </c>
      <c r="F24" s="577">
        <f t="shared" si="3"/>
        <v>66.27493006865987</v>
      </c>
      <c r="G24" s="740">
        <f t="shared" si="4"/>
        <v>18567</v>
      </c>
      <c r="H24" s="237">
        <f t="shared" si="3"/>
        <v>33.725069931340137</v>
      </c>
      <c r="I24" s="226"/>
      <c r="J24" s="234">
        <f t="shared" si="5"/>
        <v>13410</v>
      </c>
      <c r="K24" s="752">
        <f t="shared" si="6"/>
        <v>24.357903149634904</v>
      </c>
      <c r="L24" s="746">
        <v>6234</v>
      </c>
      <c r="M24" s="749">
        <v>46.487695749440718</v>
      </c>
      <c r="N24" s="746">
        <v>7176</v>
      </c>
      <c r="O24" s="235">
        <v>53.512304250559282</v>
      </c>
      <c r="P24" s="226"/>
      <c r="Q24" s="234">
        <v>11752</v>
      </c>
      <c r="R24" s="752">
        <v>21.346314527554764</v>
      </c>
      <c r="S24" s="746">
        <v>8148</v>
      </c>
      <c r="T24" s="749">
        <v>69.332879509870665</v>
      </c>
      <c r="U24" s="746">
        <v>3604</v>
      </c>
      <c r="V24" s="235">
        <v>30.667120490129342</v>
      </c>
      <c r="W24" s="226"/>
      <c r="X24" s="234">
        <v>29892</v>
      </c>
      <c r="Y24" s="752">
        <v>54.295782322810325</v>
      </c>
      <c r="Z24" s="746">
        <v>22105</v>
      </c>
      <c r="AA24" s="749">
        <v>73.949551719523626</v>
      </c>
      <c r="AB24" s="746">
        <v>7787</v>
      </c>
      <c r="AC24" s="235">
        <f t="shared" si="0"/>
        <v>26.050448280476381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14325</v>
      </c>
      <c r="E25" s="740">
        <f t="shared" si="2"/>
        <v>8946</v>
      </c>
      <c r="F25" s="577">
        <f t="shared" si="3"/>
        <v>62.450261780104711</v>
      </c>
      <c r="G25" s="740">
        <f t="shared" si="4"/>
        <v>5379</v>
      </c>
      <c r="H25" s="237">
        <f t="shared" si="3"/>
        <v>37.549738219895289</v>
      </c>
      <c r="I25" s="226"/>
      <c r="J25" s="234">
        <f t="shared" si="5"/>
        <v>4067</v>
      </c>
      <c r="K25" s="752">
        <f t="shared" si="6"/>
        <v>28.390924956369982</v>
      </c>
      <c r="L25" s="746">
        <v>1618</v>
      </c>
      <c r="M25" s="749">
        <v>39.783624293090732</v>
      </c>
      <c r="N25" s="746">
        <v>2449</v>
      </c>
      <c r="O25" s="235">
        <v>60.216375706909261</v>
      </c>
      <c r="P25" s="226"/>
      <c r="Q25" s="234">
        <v>3835</v>
      </c>
      <c r="R25" s="752">
        <v>26.771378708551484</v>
      </c>
      <c r="S25" s="746">
        <v>2707</v>
      </c>
      <c r="T25" s="749">
        <v>70.586701434159068</v>
      </c>
      <c r="U25" s="746">
        <v>1128</v>
      </c>
      <c r="V25" s="235">
        <v>29.41329856584094</v>
      </c>
      <c r="W25" s="226"/>
      <c r="X25" s="234">
        <v>6423</v>
      </c>
      <c r="Y25" s="752">
        <v>44.837696335078533</v>
      </c>
      <c r="Z25" s="746">
        <v>4621</v>
      </c>
      <c r="AA25" s="749">
        <v>71.944574186517201</v>
      </c>
      <c r="AB25" s="746">
        <v>1802</v>
      </c>
      <c r="AC25" s="235">
        <f t="shared" si="0"/>
        <v>28.055425813482799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6789</v>
      </c>
      <c r="E26" s="742">
        <f t="shared" si="2"/>
        <v>4210</v>
      </c>
      <c r="F26" s="579">
        <f t="shared" si="3"/>
        <v>62.012078362056265</v>
      </c>
      <c r="G26" s="742">
        <f t="shared" si="4"/>
        <v>2579</v>
      </c>
      <c r="H26" s="237">
        <f t="shared" si="3"/>
        <v>37.987921637943735</v>
      </c>
      <c r="I26" s="226"/>
      <c r="J26" s="238">
        <f t="shared" si="5"/>
        <v>1633</v>
      </c>
      <c r="K26" s="753">
        <f t="shared" si="6"/>
        <v>24.053616143761968</v>
      </c>
      <c r="L26" s="741">
        <v>673</v>
      </c>
      <c r="M26" s="578">
        <v>41.212492345376603</v>
      </c>
      <c r="N26" s="741">
        <v>960</v>
      </c>
      <c r="O26" s="235">
        <v>58.787507654623397</v>
      </c>
      <c r="P26" s="226"/>
      <c r="Q26" s="238">
        <v>1366</v>
      </c>
      <c r="R26" s="753">
        <v>20.120783620562673</v>
      </c>
      <c r="S26" s="741">
        <v>780</v>
      </c>
      <c r="T26" s="578">
        <v>57.101024890190331</v>
      </c>
      <c r="U26" s="741">
        <v>586</v>
      </c>
      <c r="V26" s="235">
        <v>42.898975109809662</v>
      </c>
      <c r="W26" s="226"/>
      <c r="X26" s="238">
        <v>3790</v>
      </c>
      <c r="Y26" s="753">
        <v>55.825600235675353</v>
      </c>
      <c r="Z26" s="741">
        <v>2757</v>
      </c>
      <c r="AA26" s="578">
        <v>72.74406332453826</v>
      </c>
      <c r="AB26" s="741">
        <v>1033</v>
      </c>
      <c r="AC26" s="235">
        <f t="shared" si="0"/>
        <v>27.25593667546174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36246</v>
      </c>
      <c r="E27" s="742">
        <f t="shared" si="2"/>
        <v>21126</v>
      </c>
      <c r="F27" s="579">
        <f t="shared" si="3"/>
        <v>58.285052143684823</v>
      </c>
      <c r="G27" s="742">
        <f t="shared" si="4"/>
        <v>15120</v>
      </c>
      <c r="H27" s="237">
        <f t="shared" si="3"/>
        <v>41.714947856315185</v>
      </c>
      <c r="I27" s="226"/>
      <c r="J27" s="238">
        <f t="shared" si="5"/>
        <v>11269</v>
      </c>
      <c r="K27" s="753">
        <f t="shared" si="6"/>
        <v>31.090327208519557</v>
      </c>
      <c r="L27" s="741">
        <v>4334</v>
      </c>
      <c r="M27" s="578">
        <v>38.459490638033543</v>
      </c>
      <c r="N27" s="741">
        <v>6935</v>
      </c>
      <c r="O27" s="235">
        <v>61.540509361966457</v>
      </c>
      <c r="P27" s="226"/>
      <c r="Q27" s="238">
        <v>7489</v>
      </c>
      <c r="R27" s="753">
        <v>20.661590244440767</v>
      </c>
      <c r="S27" s="741">
        <v>4285</v>
      </c>
      <c r="T27" s="578">
        <v>57.217251969555349</v>
      </c>
      <c r="U27" s="741">
        <v>3204</v>
      </c>
      <c r="V27" s="235">
        <v>42.782748030444651</v>
      </c>
      <c r="W27" s="226"/>
      <c r="X27" s="238">
        <v>17488</v>
      </c>
      <c r="Y27" s="753">
        <v>48.248082547039672</v>
      </c>
      <c r="Z27" s="741">
        <v>12507</v>
      </c>
      <c r="AA27" s="578">
        <v>71.5176120768527</v>
      </c>
      <c r="AB27" s="741">
        <v>4981</v>
      </c>
      <c r="AC27" s="235">
        <f t="shared" si="0"/>
        <v>28.4823879231473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3739</v>
      </c>
      <c r="E28" s="742">
        <f t="shared" si="2"/>
        <v>2455</v>
      </c>
      <c r="F28" s="579">
        <f t="shared" si="3"/>
        <v>65.659267183738962</v>
      </c>
      <c r="G28" s="742">
        <f t="shared" si="4"/>
        <v>1284</v>
      </c>
      <c r="H28" s="243">
        <f t="shared" si="3"/>
        <v>34.340732816261031</v>
      </c>
      <c r="I28" s="226"/>
      <c r="J28" s="238">
        <f t="shared" si="5"/>
        <v>514</v>
      </c>
      <c r="K28" s="753">
        <f t="shared" si="6"/>
        <v>13.746991174110725</v>
      </c>
      <c r="L28" s="741">
        <v>223</v>
      </c>
      <c r="M28" s="578">
        <v>43.385214007782103</v>
      </c>
      <c r="N28" s="741">
        <v>291</v>
      </c>
      <c r="O28" s="242">
        <v>56.614785992217897</v>
      </c>
      <c r="P28" s="226"/>
      <c r="Q28" s="238">
        <v>838</v>
      </c>
      <c r="R28" s="753">
        <v>22.412409735223321</v>
      </c>
      <c r="S28" s="741">
        <v>536</v>
      </c>
      <c r="T28" s="578">
        <v>63.961813842482094</v>
      </c>
      <c r="U28" s="741">
        <v>302</v>
      </c>
      <c r="V28" s="242">
        <v>36.038186157517899</v>
      </c>
      <c r="W28" s="226"/>
      <c r="X28" s="238">
        <v>2387</v>
      </c>
      <c r="Y28" s="753">
        <v>63.840599090665947</v>
      </c>
      <c r="Z28" s="741">
        <v>1696</v>
      </c>
      <c r="AA28" s="578">
        <v>71.051529116045245</v>
      </c>
      <c r="AB28" s="741">
        <v>691</v>
      </c>
      <c r="AC28" s="242">
        <f t="shared" si="0"/>
        <v>28.948470883954752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1149</v>
      </c>
      <c r="E29" s="743">
        <f t="shared" si="2"/>
        <v>642</v>
      </c>
      <c r="F29" s="580">
        <f t="shared" si="3"/>
        <v>55.874673629242821</v>
      </c>
      <c r="G29" s="743">
        <f t="shared" si="4"/>
        <v>507</v>
      </c>
      <c r="H29" s="248">
        <f t="shared" si="3"/>
        <v>44.125326370757179</v>
      </c>
      <c r="I29" s="226"/>
      <c r="J29" s="245">
        <f t="shared" si="5"/>
        <v>586</v>
      </c>
      <c r="K29" s="754">
        <f t="shared" si="6"/>
        <v>51.000870322019139</v>
      </c>
      <c r="L29" s="747">
        <v>215</v>
      </c>
      <c r="M29" s="750">
        <v>36.689419795221845</v>
      </c>
      <c r="N29" s="747">
        <v>371</v>
      </c>
      <c r="O29" s="246">
        <v>63.310580204778155</v>
      </c>
      <c r="P29" s="226"/>
      <c r="Q29" s="245">
        <v>225</v>
      </c>
      <c r="R29" s="754">
        <v>19.582245430809401</v>
      </c>
      <c r="S29" s="747">
        <v>158</v>
      </c>
      <c r="T29" s="750">
        <v>70.222222222222214</v>
      </c>
      <c r="U29" s="747">
        <v>67</v>
      </c>
      <c r="V29" s="246">
        <v>29.777777777777775</v>
      </c>
      <c r="W29" s="226"/>
      <c r="X29" s="245">
        <v>338</v>
      </c>
      <c r="Y29" s="754">
        <v>29.416884247171453</v>
      </c>
      <c r="Z29" s="747">
        <v>269</v>
      </c>
      <c r="AA29" s="750">
        <v>79.585798816568044</v>
      </c>
      <c r="AB29" s="747">
        <v>69</v>
      </c>
      <c r="AC29" s="246">
        <f t="shared" si="0"/>
        <v>20.414201183431953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543298</v>
      </c>
      <c r="E31" s="744">
        <f>L31+S31+Z31</f>
        <v>341333</v>
      </c>
      <c r="F31" s="409">
        <f>E31/$D31*100</f>
        <v>62.826110164219273</v>
      </c>
      <c r="G31" s="744">
        <f>N31+U31+AB31</f>
        <v>201965</v>
      </c>
      <c r="H31" s="255">
        <f>G31/$D31*100</f>
        <v>37.173889835780734</v>
      </c>
      <c r="I31" s="211"/>
      <c r="J31" s="253">
        <f>SUM(J12:J29)</f>
        <v>141545</v>
      </c>
      <c r="K31" s="755">
        <f>J31/$D31*100</f>
        <v>26.052921232914532</v>
      </c>
      <c r="L31" s="744">
        <f>SUM(L12:L29)</f>
        <v>60111</v>
      </c>
      <c r="M31" s="409">
        <f t="shared" ref="M13:O31" si="7">L31/$J31*100</f>
        <v>42.467766434702746</v>
      </c>
      <c r="N31" s="744">
        <f>SUM(N12:N29)</f>
        <v>81434</v>
      </c>
      <c r="O31" s="254">
        <f t="shared" si="7"/>
        <v>57.532233565297254</v>
      </c>
      <c r="P31" s="211"/>
      <c r="Q31" s="253">
        <f>SUM(Q12:Q29)</f>
        <v>124746</v>
      </c>
      <c r="R31" s="755">
        <f>Q31/$D31*100</f>
        <v>22.960879664567145</v>
      </c>
      <c r="S31" s="744">
        <f>SUM(S12:S29)</f>
        <v>81686</v>
      </c>
      <c r="T31" s="409">
        <f>S31/$Q31*100</f>
        <v>65.481859137767941</v>
      </c>
      <c r="U31" s="744">
        <f>SUM(U12:U29)</f>
        <v>43060</v>
      </c>
      <c r="V31" s="254">
        <f>U31/$Q31*100</f>
        <v>34.518140862232052</v>
      </c>
      <c r="W31" s="211"/>
      <c r="X31" s="253">
        <f>SUM(X12:X29)</f>
        <v>277007</v>
      </c>
      <c r="Y31" s="755">
        <f>X31/$D31*100</f>
        <v>50.986199102518327</v>
      </c>
      <c r="Z31" s="744">
        <f>SUM(Z12:Z29)</f>
        <v>199536</v>
      </c>
      <c r="AA31" s="409">
        <f>Z31/$X31*100</f>
        <v>72.032836715317657</v>
      </c>
      <c r="AB31" s="744">
        <f>SUM(AB12:AB29)</f>
        <v>77471</v>
      </c>
      <c r="AC31" s="254">
        <f>AB31/$X31*100</f>
        <v>27.967163284682339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topLeftCell="A8"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418</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247</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248</v>
      </c>
      <c r="K8" s="1055"/>
      <c r="L8" s="1055"/>
      <c r="M8" s="1055"/>
      <c r="N8" s="1055"/>
      <c r="O8" s="1056"/>
      <c r="P8" s="211"/>
      <c r="Q8" s="1057" t="s">
        <v>249</v>
      </c>
      <c r="R8" s="1055"/>
      <c r="S8" s="1055"/>
      <c r="T8" s="1055"/>
      <c r="U8" s="1055"/>
      <c r="V8" s="1056"/>
      <c r="W8" s="211"/>
      <c r="X8" s="1057" t="s">
        <v>250</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230</v>
      </c>
      <c r="L9" s="1060" t="s">
        <v>27</v>
      </c>
      <c r="M9" s="1061"/>
      <c r="N9" s="1061" t="s">
        <v>26</v>
      </c>
      <c r="O9" s="1062"/>
      <c r="P9" s="211"/>
      <c r="Q9" s="1063" t="s">
        <v>12</v>
      </c>
      <c r="R9" s="1065" t="s">
        <v>230</v>
      </c>
      <c r="S9" s="1060" t="s">
        <v>27</v>
      </c>
      <c r="T9" s="1061"/>
      <c r="U9" s="1061" t="s">
        <v>26</v>
      </c>
      <c r="V9" s="1062"/>
      <c r="W9" s="211"/>
      <c r="X9" s="1063" t="s">
        <v>12</v>
      </c>
      <c r="Y9" s="1065" t="s">
        <v>230</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64"/>
      <c r="K10" s="1066"/>
      <c r="L10" s="408" t="s">
        <v>12</v>
      </c>
      <c r="M10" s="408" t="s">
        <v>231</v>
      </c>
      <c r="N10" s="408" t="s">
        <v>12</v>
      </c>
      <c r="O10" s="218" t="s">
        <v>231</v>
      </c>
      <c r="P10" s="216"/>
      <c r="Q10" s="1064"/>
      <c r="R10" s="1066"/>
      <c r="S10" s="408" t="s">
        <v>12</v>
      </c>
      <c r="T10" s="408" t="s">
        <v>231</v>
      </c>
      <c r="U10" s="408" t="s">
        <v>12</v>
      </c>
      <c r="V10" s="218" t="s">
        <v>231</v>
      </c>
      <c r="W10" s="216"/>
      <c r="X10" s="1064"/>
      <c r="Y10" s="1066"/>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70387</v>
      </c>
      <c r="E12" s="739">
        <f>L12+S12+Z12</f>
        <v>43131</v>
      </c>
      <c r="F12" s="748">
        <f>E12/$D12*100</f>
        <v>61.276940344097632</v>
      </c>
      <c r="G12" s="739">
        <f>N12+U12+AB12</f>
        <v>27256</v>
      </c>
      <c r="H12" s="230">
        <f>G12/$D12*100</f>
        <v>38.723059655902368</v>
      </c>
      <c r="I12" s="226"/>
      <c r="J12" s="227">
        <f>L12+N12</f>
        <v>18595</v>
      </c>
      <c r="K12" s="751">
        <f>J12/$D12*100</f>
        <v>26.418230639180528</v>
      </c>
      <c r="L12" s="745">
        <v>9107</v>
      </c>
      <c r="M12" s="748">
        <v>48.975531056735683</v>
      </c>
      <c r="N12" s="745">
        <v>9488</v>
      </c>
      <c r="O12" s="228">
        <v>51.024468943264324</v>
      </c>
      <c r="P12" s="226"/>
      <c r="Q12" s="227">
        <v>23989</v>
      </c>
      <c r="R12" s="751">
        <v>34.08157756403881</v>
      </c>
      <c r="S12" s="745">
        <v>16418</v>
      </c>
      <c r="T12" s="748">
        <v>68.439701529867861</v>
      </c>
      <c r="U12" s="745">
        <v>7571</v>
      </c>
      <c r="V12" s="228">
        <v>31.560298470132143</v>
      </c>
      <c r="W12" s="226"/>
      <c r="X12" s="227">
        <v>27803</v>
      </c>
      <c r="Y12" s="751">
        <v>39.500191796780655</v>
      </c>
      <c r="Z12" s="745">
        <v>17606</v>
      </c>
      <c r="AA12" s="748">
        <v>63.3241017156422</v>
      </c>
      <c r="AB12" s="745">
        <v>10197</v>
      </c>
      <c r="AC12" s="228">
        <f t="shared" ref="AC12:AC29" si="0">AB12/$X12*100</f>
        <v>36.675898284357807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8063</v>
      </c>
      <c r="E13" s="740">
        <f t="shared" ref="E13:E29" si="2">L13+S13+Z13</f>
        <v>5090</v>
      </c>
      <c r="F13" s="577">
        <f t="shared" ref="F13:H29" si="3">E13/$D13*100</f>
        <v>63.12786803919137</v>
      </c>
      <c r="G13" s="740">
        <f t="shared" ref="G13:G29" si="4">N13+U13+AB13</f>
        <v>2973</v>
      </c>
      <c r="H13" s="237">
        <f t="shared" si="3"/>
        <v>36.87213196080863</v>
      </c>
      <c r="I13" s="226"/>
      <c r="J13" s="234">
        <f t="shared" ref="J13:J29" si="5">L13+N13</f>
        <v>1522</v>
      </c>
      <c r="K13" s="752">
        <f t="shared" ref="K13:K29" si="6">J13/$D13*100</f>
        <v>18.876348753565669</v>
      </c>
      <c r="L13" s="746">
        <v>712</v>
      </c>
      <c r="M13" s="749">
        <v>46.780551905387647</v>
      </c>
      <c r="N13" s="746">
        <v>810</v>
      </c>
      <c r="O13" s="235">
        <v>53.219448094612353</v>
      </c>
      <c r="P13" s="226"/>
      <c r="Q13" s="234">
        <v>1874</v>
      </c>
      <c r="R13" s="752">
        <v>23.241969490264168</v>
      </c>
      <c r="S13" s="746">
        <v>1234</v>
      </c>
      <c r="T13" s="749">
        <v>65.848452508004272</v>
      </c>
      <c r="U13" s="746">
        <v>640</v>
      </c>
      <c r="V13" s="235">
        <v>34.151547491995728</v>
      </c>
      <c r="W13" s="226"/>
      <c r="X13" s="234">
        <v>4667</v>
      </c>
      <c r="Y13" s="752">
        <v>57.881681756170153</v>
      </c>
      <c r="Z13" s="746">
        <v>3144</v>
      </c>
      <c r="AA13" s="749">
        <v>67.366616670237846</v>
      </c>
      <c r="AB13" s="746">
        <v>1523</v>
      </c>
      <c r="AC13" s="235">
        <f t="shared" si="0"/>
        <v>32.633383329762161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8649</v>
      </c>
      <c r="E14" s="740">
        <f t="shared" si="2"/>
        <v>5561</v>
      </c>
      <c r="F14" s="577">
        <f t="shared" si="3"/>
        <v>64.2964504567002</v>
      </c>
      <c r="G14" s="740">
        <f t="shared" si="4"/>
        <v>3088</v>
      </c>
      <c r="H14" s="237">
        <f t="shared" si="3"/>
        <v>35.7035495432998</v>
      </c>
      <c r="I14" s="226"/>
      <c r="J14" s="234">
        <f t="shared" si="5"/>
        <v>1757</v>
      </c>
      <c r="K14" s="752">
        <f t="shared" si="6"/>
        <v>20.314487223956526</v>
      </c>
      <c r="L14" s="746">
        <v>818</v>
      </c>
      <c r="M14" s="749">
        <v>46.556630620375635</v>
      </c>
      <c r="N14" s="746">
        <v>939</v>
      </c>
      <c r="O14" s="235">
        <v>53.443369379624365</v>
      </c>
      <c r="P14" s="226"/>
      <c r="Q14" s="234">
        <v>2219</v>
      </c>
      <c r="R14" s="752">
        <v>25.656145219100473</v>
      </c>
      <c r="S14" s="746">
        <v>1476</v>
      </c>
      <c r="T14" s="749">
        <v>66.516448850833712</v>
      </c>
      <c r="U14" s="746">
        <v>743</v>
      </c>
      <c r="V14" s="235">
        <v>33.483551149166288</v>
      </c>
      <c r="W14" s="226"/>
      <c r="X14" s="234">
        <v>4673</v>
      </c>
      <c r="Y14" s="752">
        <v>54.029367556943001</v>
      </c>
      <c r="Z14" s="746">
        <v>3267</v>
      </c>
      <c r="AA14" s="749">
        <v>69.912261930237534</v>
      </c>
      <c r="AB14" s="746">
        <v>1406</v>
      </c>
      <c r="AC14" s="235">
        <f t="shared" si="0"/>
        <v>30.087738069762466</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7375</v>
      </c>
      <c r="E15" s="740">
        <f t="shared" si="2"/>
        <v>4386</v>
      </c>
      <c r="F15" s="577">
        <f t="shared" si="3"/>
        <v>59.471186440677968</v>
      </c>
      <c r="G15" s="740">
        <f t="shared" si="4"/>
        <v>2989</v>
      </c>
      <c r="H15" s="237">
        <f t="shared" si="3"/>
        <v>40.528813559322039</v>
      </c>
      <c r="I15" s="226"/>
      <c r="J15" s="234">
        <f t="shared" si="5"/>
        <v>2535</v>
      </c>
      <c r="K15" s="752">
        <f t="shared" si="6"/>
        <v>34.372881355932208</v>
      </c>
      <c r="L15" s="746">
        <v>1199</v>
      </c>
      <c r="M15" s="749">
        <v>47.297830374753453</v>
      </c>
      <c r="N15" s="746">
        <v>1336</v>
      </c>
      <c r="O15" s="235">
        <v>52.702169625246555</v>
      </c>
      <c r="P15" s="226"/>
      <c r="Q15" s="234">
        <v>2053</v>
      </c>
      <c r="R15" s="752">
        <v>27.837288135593219</v>
      </c>
      <c r="S15" s="746">
        <v>1312</v>
      </c>
      <c r="T15" s="749">
        <v>63.906478324403317</v>
      </c>
      <c r="U15" s="746">
        <v>741</v>
      </c>
      <c r="V15" s="235">
        <v>36.093521675596691</v>
      </c>
      <c r="W15" s="226"/>
      <c r="X15" s="234">
        <v>2787</v>
      </c>
      <c r="Y15" s="752">
        <v>37.789830508474573</v>
      </c>
      <c r="Z15" s="746">
        <v>1875</v>
      </c>
      <c r="AA15" s="749">
        <v>67.276641550053824</v>
      </c>
      <c r="AB15" s="746">
        <v>912</v>
      </c>
      <c r="AC15" s="235">
        <f t="shared" si="0"/>
        <v>32.723358449946176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6404</v>
      </c>
      <c r="E16" s="740">
        <f t="shared" si="2"/>
        <v>3643</v>
      </c>
      <c r="F16" s="577">
        <f t="shared" si="3"/>
        <v>56.886321049344154</v>
      </c>
      <c r="G16" s="740">
        <f t="shared" si="4"/>
        <v>2761</v>
      </c>
      <c r="H16" s="237">
        <f t="shared" si="3"/>
        <v>43.113678950655846</v>
      </c>
      <c r="I16" s="226"/>
      <c r="J16" s="234">
        <f t="shared" si="5"/>
        <v>2115</v>
      </c>
      <c r="K16" s="752">
        <f t="shared" si="6"/>
        <v>33.026233603997504</v>
      </c>
      <c r="L16" s="746">
        <v>893</v>
      </c>
      <c r="M16" s="749">
        <v>42.222222222222221</v>
      </c>
      <c r="N16" s="746">
        <v>1222</v>
      </c>
      <c r="O16" s="235">
        <v>57.777777777777771</v>
      </c>
      <c r="P16" s="226"/>
      <c r="Q16" s="234">
        <v>1721</v>
      </c>
      <c r="R16" s="752">
        <v>26.873828856964398</v>
      </c>
      <c r="S16" s="746">
        <v>1059</v>
      </c>
      <c r="T16" s="749">
        <v>61.533991865194658</v>
      </c>
      <c r="U16" s="746">
        <v>662</v>
      </c>
      <c r="V16" s="235">
        <v>38.46600813480535</v>
      </c>
      <c r="W16" s="226"/>
      <c r="X16" s="234">
        <v>2568</v>
      </c>
      <c r="Y16" s="752">
        <v>40.099937539038102</v>
      </c>
      <c r="Z16" s="746">
        <v>1691</v>
      </c>
      <c r="AA16" s="749">
        <v>65.848909657320874</v>
      </c>
      <c r="AB16" s="746">
        <v>877</v>
      </c>
      <c r="AC16" s="235">
        <f t="shared" si="0"/>
        <v>34.151090342679133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4328</v>
      </c>
      <c r="E17" s="741">
        <f t="shared" si="2"/>
        <v>2524</v>
      </c>
      <c r="F17" s="578">
        <f t="shared" si="3"/>
        <v>58.317929759704256</v>
      </c>
      <c r="G17" s="741">
        <f t="shared" si="4"/>
        <v>1804</v>
      </c>
      <c r="H17" s="237">
        <f t="shared" si="3"/>
        <v>41.682070240295751</v>
      </c>
      <c r="I17" s="226"/>
      <c r="J17" s="238">
        <f t="shared" si="5"/>
        <v>1642</v>
      </c>
      <c r="K17" s="753">
        <f t="shared" si="6"/>
        <v>37.93900184842883</v>
      </c>
      <c r="L17" s="741">
        <v>755</v>
      </c>
      <c r="M17" s="578">
        <v>45.980511571254567</v>
      </c>
      <c r="N17" s="741">
        <v>887</v>
      </c>
      <c r="O17" s="235">
        <v>54.019488428745433</v>
      </c>
      <c r="P17" s="226"/>
      <c r="Q17" s="238">
        <v>944</v>
      </c>
      <c r="R17" s="753">
        <v>21.811460258780038</v>
      </c>
      <c r="S17" s="741">
        <v>587</v>
      </c>
      <c r="T17" s="578">
        <v>62.182203389830505</v>
      </c>
      <c r="U17" s="741">
        <v>357</v>
      </c>
      <c r="V17" s="235">
        <v>37.817796610169488</v>
      </c>
      <c r="W17" s="226"/>
      <c r="X17" s="238">
        <v>1742</v>
      </c>
      <c r="Y17" s="753">
        <v>40.249537892791125</v>
      </c>
      <c r="Z17" s="741">
        <v>1182</v>
      </c>
      <c r="AA17" s="578">
        <v>67.853042479908154</v>
      </c>
      <c r="AB17" s="741">
        <v>560</v>
      </c>
      <c r="AC17" s="235">
        <f t="shared" si="0"/>
        <v>32.146957520091853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27394</v>
      </c>
      <c r="E18" s="740">
        <f t="shared" si="2"/>
        <v>15852</v>
      </c>
      <c r="F18" s="577">
        <f t="shared" si="3"/>
        <v>57.866686135650149</v>
      </c>
      <c r="G18" s="740">
        <f t="shared" si="4"/>
        <v>11542</v>
      </c>
      <c r="H18" s="237">
        <f t="shared" si="3"/>
        <v>42.133313864349859</v>
      </c>
      <c r="I18" s="226"/>
      <c r="J18" s="234">
        <f t="shared" si="5"/>
        <v>5160</v>
      </c>
      <c r="K18" s="752">
        <f t="shared" si="6"/>
        <v>18.836241512740017</v>
      </c>
      <c r="L18" s="746">
        <v>2248</v>
      </c>
      <c r="M18" s="749">
        <v>43.565891472868216</v>
      </c>
      <c r="N18" s="746">
        <v>2912</v>
      </c>
      <c r="O18" s="235">
        <v>56.434108527131791</v>
      </c>
      <c r="P18" s="226"/>
      <c r="Q18" s="234">
        <v>5918</v>
      </c>
      <c r="R18" s="752">
        <v>21.60327078922392</v>
      </c>
      <c r="S18" s="746">
        <v>3520</v>
      </c>
      <c r="T18" s="749">
        <v>59.479553903345725</v>
      </c>
      <c r="U18" s="746">
        <v>2398</v>
      </c>
      <c r="V18" s="235">
        <v>40.520446096654275</v>
      </c>
      <c r="W18" s="226"/>
      <c r="X18" s="234">
        <v>16316</v>
      </c>
      <c r="Y18" s="752">
        <v>59.56048769803607</v>
      </c>
      <c r="Z18" s="746">
        <v>10084</v>
      </c>
      <c r="AA18" s="749">
        <v>61.804363814660455</v>
      </c>
      <c r="AB18" s="746">
        <v>6232</v>
      </c>
      <c r="AC18" s="235">
        <f t="shared" si="0"/>
        <v>38.195636185339545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17105</v>
      </c>
      <c r="E19" s="740">
        <f t="shared" si="2"/>
        <v>10253</v>
      </c>
      <c r="F19" s="577">
        <f t="shared" si="3"/>
        <v>59.941537562116345</v>
      </c>
      <c r="G19" s="740">
        <f t="shared" si="4"/>
        <v>6852</v>
      </c>
      <c r="H19" s="237">
        <f t="shared" si="3"/>
        <v>40.058462437883655</v>
      </c>
      <c r="I19" s="226"/>
      <c r="J19" s="234">
        <f t="shared" si="5"/>
        <v>4294</v>
      </c>
      <c r="K19" s="752">
        <f t="shared" si="6"/>
        <v>25.103770827243494</v>
      </c>
      <c r="L19" s="746">
        <v>2071</v>
      </c>
      <c r="M19" s="749">
        <v>48.230088495575217</v>
      </c>
      <c r="N19" s="746">
        <v>2223</v>
      </c>
      <c r="O19" s="235">
        <v>51.769911504424783</v>
      </c>
      <c r="P19" s="226"/>
      <c r="Q19" s="234">
        <v>4525</v>
      </c>
      <c r="R19" s="752">
        <v>26.454253142356038</v>
      </c>
      <c r="S19" s="746">
        <v>2971</v>
      </c>
      <c r="T19" s="749">
        <v>65.657458563535911</v>
      </c>
      <c r="U19" s="746">
        <v>1554</v>
      </c>
      <c r="V19" s="235">
        <v>34.342541436464089</v>
      </c>
      <c r="W19" s="226"/>
      <c r="X19" s="234">
        <v>8286</v>
      </c>
      <c r="Y19" s="752">
        <v>48.441976030400468</v>
      </c>
      <c r="Z19" s="746">
        <v>5211</v>
      </c>
      <c r="AA19" s="749">
        <v>62.889210716871837</v>
      </c>
      <c r="AB19" s="746">
        <v>3075</v>
      </c>
      <c r="AC19" s="235">
        <f t="shared" si="0"/>
        <v>37.11078928312817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77381</v>
      </c>
      <c r="E20" s="740">
        <f t="shared" si="2"/>
        <v>48418</v>
      </c>
      <c r="F20" s="577">
        <f t="shared" si="3"/>
        <v>62.570915340975176</v>
      </c>
      <c r="G20" s="740">
        <f t="shared" si="4"/>
        <v>28963</v>
      </c>
      <c r="H20" s="237">
        <f t="shared" si="3"/>
        <v>37.429084659024824</v>
      </c>
      <c r="I20" s="226"/>
      <c r="J20" s="234">
        <f t="shared" si="5"/>
        <v>20163</v>
      </c>
      <c r="K20" s="752">
        <f t="shared" si="6"/>
        <v>26.056783965056024</v>
      </c>
      <c r="L20" s="746">
        <v>9759</v>
      </c>
      <c r="M20" s="749">
        <v>48.400535634578191</v>
      </c>
      <c r="N20" s="746">
        <v>10404</v>
      </c>
      <c r="O20" s="235">
        <v>51.599464365421809</v>
      </c>
      <c r="P20" s="226"/>
      <c r="Q20" s="234">
        <v>21815</v>
      </c>
      <c r="R20" s="752">
        <v>28.191674958969255</v>
      </c>
      <c r="S20" s="746">
        <v>14889</v>
      </c>
      <c r="T20" s="749">
        <v>68.251203300481322</v>
      </c>
      <c r="U20" s="746">
        <v>6926</v>
      </c>
      <c r="V20" s="235">
        <v>31.748796699518678</v>
      </c>
      <c r="W20" s="226"/>
      <c r="X20" s="234">
        <v>35403</v>
      </c>
      <c r="Y20" s="752">
        <v>45.751541075974721</v>
      </c>
      <c r="Z20" s="746">
        <v>23770</v>
      </c>
      <c r="AA20" s="749">
        <v>67.141202722933073</v>
      </c>
      <c r="AB20" s="746">
        <v>11633</v>
      </c>
      <c r="AC20" s="235">
        <f t="shared" si="0"/>
        <v>32.858797277066913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27239</v>
      </c>
      <c r="E21" s="740">
        <f t="shared" si="2"/>
        <v>16042</v>
      </c>
      <c r="F21" s="577">
        <f t="shared" si="3"/>
        <v>58.893498292888872</v>
      </c>
      <c r="G21" s="740">
        <f t="shared" si="4"/>
        <v>11197</v>
      </c>
      <c r="H21" s="237">
        <f t="shared" si="3"/>
        <v>41.106501707111128</v>
      </c>
      <c r="I21" s="226"/>
      <c r="J21" s="234">
        <f t="shared" si="5"/>
        <v>8637</v>
      </c>
      <c r="K21" s="752">
        <f t="shared" si="6"/>
        <v>31.70821248944528</v>
      </c>
      <c r="L21" s="746">
        <v>3865</v>
      </c>
      <c r="M21" s="749">
        <v>44.749334259580877</v>
      </c>
      <c r="N21" s="746">
        <v>4772</v>
      </c>
      <c r="O21" s="235">
        <v>55.250665740419123</v>
      </c>
      <c r="P21" s="226"/>
      <c r="Q21" s="234">
        <v>7516</v>
      </c>
      <c r="R21" s="752">
        <v>27.592789749990821</v>
      </c>
      <c r="S21" s="746">
        <v>4869</v>
      </c>
      <c r="T21" s="749">
        <v>64.781798829164444</v>
      </c>
      <c r="U21" s="746">
        <v>2647</v>
      </c>
      <c r="V21" s="235">
        <v>35.218201170835549</v>
      </c>
      <c r="W21" s="226"/>
      <c r="X21" s="234">
        <v>11086</v>
      </c>
      <c r="Y21" s="752">
        <v>40.698997760563898</v>
      </c>
      <c r="Z21" s="746">
        <v>7308</v>
      </c>
      <c r="AA21" s="749">
        <v>65.920981418004686</v>
      </c>
      <c r="AB21" s="746">
        <v>3778</v>
      </c>
      <c r="AC21" s="235">
        <f t="shared" si="0"/>
        <v>34.079018581995307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15418</v>
      </c>
      <c r="E22" s="740">
        <f t="shared" si="2"/>
        <v>9556</v>
      </c>
      <c r="F22" s="577">
        <f t="shared" si="3"/>
        <v>61.979504475288628</v>
      </c>
      <c r="G22" s="740">
        <f t="shared" si="4"/>
        <v>5862</v>
      </c>
      <c r="H22" s="237">
        <f t="shared" si="3"/>
        <v>38.020495524711379</v>
      </c>
      <c r="I22" s="226"/>
      <c r="J22" s="234">
        <f t="shared" si="5"/>
        <v>3364</v>
      </c>
      <c r="K22" s="752">
        <f t="shared" si="6"/>
        <v>21.81865352185757</v>
      </c>
      <c r="L22" s="746">
        <v>1650</v>
      </c>
      <c r="M22" s="749">
        <v>49.048751486325806</v>
      </c>
      <c r="N22" s="746">
        <v>1714</v>
      </c>
      <c r="O22" s="235">
        <v>50.951248513674194</v>
      </c>
      <c r="P22" s="226"/>
      <c r="Q22" s="234">
        <v>4393</v>
      </c>
      <c r="R22" s="752">
        <v>28.492670904138016</v>
      </c>
      <c r="S22" s="746">
        <v>2904</v>
      </c>
      <c r="T22" s="749">
        <v>66.105167311632144</v>
      </c>
      <c r="U22" s="746">
        <v>1489</v>
      </c>
      <c r="V22" s="235">
        <v>33.894832688367856</v>
      </c>
      <c r="W22" s="226"/>
      <c r="X22" s="234">
        <v>7661</v>
      </c>
      <c r="Y22" s="752">
        <v>49.688675574004407</v>
      </c>
      <c r="Z22" s="746">
        <v>5002</v>
      </c>
      <c r="AA22" s="749">
        <v>65.291737371100382</v>
      </c>
      <c r="AB22" s="746">
        <v>2659</v>
      </c>
      <c r="AC22" s="235">
        <f t="shared" si="0"/>
        <v>34.708262628899625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7802</v>
      </c>
      <c r="E23" s="740">
        <f t="shared" si="2"/>
        <v>4812</v>
      </c>
      <c r="F23" s="577">
        <f t="shared" si="3"/>
        <v>61.676493206870035</v>
      </c>
      <c r="G23" s="740">
        <f t="shared" si="4"/>
        <v>2990</v>
      </c>
      <c r="H23" s="237">
        <f t="shared" si="3"/>
        <v>38.323506793129965</v>
      </c>
      <c r="I23" s="226"/>
      <c r="J23" s="234">
        <f t="shared" si="5"/>
        <v>2518</v>
      </c>
      <c r="K23" s="752">
        <f t="shared" si="6"/>
        <v>32.273775954883362</v>
      </c>
      <c r="L23" s="746">
        <v>1117</v>
      </c>
      <c r="M23" s="749">
        <v>44.36060365369341</v>
      </c>
      <c r="N23" s="746">
        <v>1401</v>
      </c>
      <c r="O23" s="235">
        <v>55.63939634630659</v>
      </c>
      <c r="P23" s="226"/>
      <c r="Q23" s="234">
        <v>1453</v>
      </c>
      <c r="R23" s="752">
        <v>18.623429889771852</v>
      </c>
      <c r="S23" s="746">
        <v>879</v>
      </c>
      <c r="T23" s="749">
        <v>60.495526496902961</v>
      </c>
      <c r="U23" s="746">
        <v>574</v>
      </c>
      <c r="V23" s="235">
        <v>39.504473503097046</v>
      </c>
      <c r="W23" s="226"/>
      <c r="X23" s="234">
        <v>3831</v>
      </c>
      <c r="Y23" s="752">
        <v>49.102794155344782</v>
      </c>
      <c r="Z23" s="746">
        <v>2816</v>
      </c>
      <c r="AA23" s="749">
        <v>73.505612111720183</v>
      </c>
      <c r="AB23" s="746">
        <v>1015</v>
      </c>
      <c r="AC23" s="235">
        <f t="shared" si="0"/>
        <v>26.494387888279824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51163</v>
      </c>
      <c r="E24" s="740">
        <f t="shared" si="2"/>
        <v>34954</v>
      </c>
      <c r="F24" s="577">
        <f t="shared" si="3"/>
        <v>68.318902331763184</v>
      </c>
      <c r="G24" s="740">
        <f t="shared" si="4"/>
        <v>16209</v>
      </c>
      <c r="H24" s="237">
        <f t="shared" si="3"/>
        <v>31.681097668236813</v>
      </c>
      <c r="I24" s="226"/>
      <c r="J24" s="234">
        <f t="shared" si="5"/>
        <v>7635</v>
      </c>
      <c r="K24" s="752">
        <f t="shared" si="6"/>
        <v>14.922893497253876</v>
      </c>
      <c r="L24" s="746">
        <v>3890</v>
      </c>
      <c r="M24" s="749">
        <v>50.949574328749179</v>
      </c>
      <c r="N24" s="746">
        <v>3745</v>
      </c>
      <c r="O24" s="235">
        <v>49.050425671250821</v>
      </c>
      <c r="P24" s="226"/>
      <c r="Q24" s="234">
        <v>11939</v>
      </c>
      <c r="R24" s="752">
        <v>23.33522271954342</v>
      </c>
      <c r="S24" s="746">
        <v>8608</v>
      </c>
      <c r="T24" s="749">
        <v>72.09984085769328</v>
      </c>
      <c r="U24" s="746">
        <v>3331</v>
      </c>
      <c r="V24" s="235">
        <v>27.900159142306723</v>
      </c>
      <c r="W24" s="226"/>
      <c r="X24" s="234">
        <v>31589</v>
      </c>
      <c r="Y24" s="752">
        <v>61.741883783202702</v>
      </c>
      <c r="Z24" s="746">
        <v>22456</v>
      </c>
      <c r="AA24" s="749">
        <v>71.088036974896326</v>
      </c>
      <c r="AB24" s="746">
        <v>9133</v>
      </c>
      <c r="AC24" s="235">
        <f t="shared" si="0"/>
        <v>28.911963025103677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6476</v>
      </c>
      <c r="E25" s="740">
        <f t="shared" si="2"/>
        <v>3920</v>
      </c>
      <c r="F25" s="577">
        <f t="shared" si="3"/>
        <v>60.53119209388511</v>
      </c>
      <c r="G25" s="740">
        <f t="shared" si="4"/>
        <v>2556</v>
      </c>
      <c r="H25" s="237">
        <f t="shared" si="3"/>
        <v>39.468807906114883</v>
      </c>
      <c r="I25" s="226"/>
      <c r="J25" s="234">
        <f t="shared" si="5"/>
        <v>2361</v>
      </c>
      <c r="K25" s="752">
        <f t="shared" si="6"/>
        <v>36.457689932056823</v>
      </c>
      <c r="L25" s="746">
        <v>1104</v>
      </c>
      <c r="M25" s="749">
        <v>46.759847522236342</v>
      </c>
      <c r="N25" s="746">
        <v>1257</v>
      </c>
      <c r="O25" s="235">
        <v>53.240152477763658</v>
      </c>
      <c r="P25" s="226"/>
      <c r="Q25" s="234">
        <v>2195</v>
      </c>
      <c r="R25" s="752">
        <v>33.894379246448423</v>
      </c>
      <c r="S25" s="746">
        <v>1549</v>
      </c>
      <c r="T25" s="749">
        <v>70.569476082004556</v>
      </c>
      <c r="U25" s="746">
        <v>646</v>
      </c>
      <c r="V25" s="235">
        <v>29.430523917995444</v>
      </c>
      <c r="W25" s="226"/>
      <c r="X25" s="234">
        <v>1920</v>
      </c>
      <c r="Y25" s="752">
        <v>29.64793082149475</v>
      </c>
      <c r="Z25" s="746">
        <v>1267</v>
      </c>
      <c r="AA25" s="749">
        <v>65.989583333333329</v>
      </c>
      <c r="AB25" s="746">
        <v>653</v>
      </c>
      <c r="AC25" s="235">
        <f t="shared" si="0"/>
        <v>34.010416666666664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5229</v>
      </c>
      <c r="E26" s="742">
        <f t="shared" si="2"/>
        <v>3049</v>
      </c>
      <c r="F26" s="579">
        <f t="shared" si="3"/>
        <v>58.309428188946264</v>
      </c>
      <c r="G26" s="742">
        <f t="shared" si="4"/>
        <v>2180</v>
      </c>
      <c r="H26" s="237">
        <f t="shared" si="3"/>
        <v>41.690571811053736</v>
      </c>
      <c r="I26" s="226"/>
      <c r="J26" s="238">
        <f t="shared" si="5"/>
        <v>1703</v>
      </c>
      <c r="K26" s="753">
        <f t="shared" si="6"/>
        <v>32.568368712947027</v>
      </c>
      <c r="L26" s="741">
        <v>831</v>
      </c>
      <c r="M26" s="578">
        <v>48.796241926012918</v>
      </c>
      <c r="N26" s="741">
        <v>872</v>
      </c>
      <c r="O26" s="235">
        <v>51.203758073987082</v>
      </c>
      <c r="P26" s="226"/>
      <c r="Q26" s="238">
        <v>1308</v>
      </c>
      <c r="R26" s="753">
        <v>25.014343086632245</v>
      </c>
      <c r="S26" s="741">
        <v>709</v>
      </c>
      <c r="T26" s="578">
        <v>54.204892966360852</v>
      </c>
      <c r="U26" s="741">
        <v>599</v>
      </c>
      <c r="V26" s="235">
        <v>45.795107033639141</v>
      </c>
      <c r="W26" s="226"/>
      <c r="X26" s="238">
        <v>2218</v>
      </c>
      <c r="Y26" s="753">
        <v>42.417288200420735</v>
      </c>
      <c r="Z26" s="741">
        <v>1509</v>
      </c>
      <c r="AA26" s="578">
        <v>68.034265103697024</v>
      </c>
      <c r="AB26" s="741">
        <v>709</v>
      </c>
      <c r="AC26" s="235">
        <f t="shared" si="0"/>
        <v>31.965734896302976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31380</v>
      </c>
      <c r="E27" s="742">
        <f t="shared" si="2"/>
        <v>18706</v>
      </c>
      <c r="F27" s="579">
        <f t="shared" si="3"/>
        <v>59.611217335882728</v>
      </c>
      <c r="G27" s="742">
        <f t="shared" si="4"/>
        <v>12674</v>
      </c>
      <c r="H27" s="237">
        <f t="shared" si="3"/>
        <v>40.388782664117272</v>
      </c>
      <c r="I27" s="226"/>
      <c r="J27" s="238">
        <f t="shared" si="5"/>
        <v>8543</v>
      </c>
      <c r="K27" s="753">
        <f t="shared" si="6"/>
        <v>27.224346717654559</v>
      </c>
      <c r="L27" s="741">
        <v>3877</v>
      </c>
      <c r="M27" s="578">
        <v>45.382184244410631</v>
      </c>
      <c r="N27" s="741">
        <v>4666</v>
      </c>
      <c r="O27" s="235">
        <v>54.617815755589369</v>
      </c>
      <c r="P27" s="226"/>
      <c r="Q27" s="238">
        <v>7429</v>
      </c>
      <c r="R27" s="753">
        <v>23.674314850223073</v>
      </c>
      <c r="S27" s="741">
        <v>4424</v>
      </c>
      <c r="T27" s="578">
        <v>59.550410553237313</v>
      </c>
      <c r="U27" s="741">
        <v>3005</v>
      </c>
      <c r="V27" s="235">
        <v>40.449589446762687</v>
      </c>
      <c r="W27" s="226"/>
      <c r="X27" s="238">
        <v>15408</v>
      </c>
      <c r="Y27" s="753">
        <v>49.101338432122368</v>
      </c>
      <c r="Z27" s="741">
        <v>10405</v>
      </c>
      <c r="AA27" s="578">
        <v>67.52985462097611</v>
      </c>
      <c r="AB27" s="741">
        <v>5003</v>
      </c>
      <c r="AC27" s="235">
        <f t="shared" si="0"/>
        <v>32.470145379023883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3969</v>
      </c>
      <c r="E28" s="742">
        <f t="shared" si="2"/>
        <v>2167</v>
      </c>
      <c r="F28" s="579">
        <f t="shared" si="3"/>
        <v>54.598135550516503</v>
      </c>
      <c r="G28" s="742">
        <f t="shared" si="4"/>
        <v>1802</v>
      </c>
      <c r="H28" s="243">
        <f t="shared" si="3"/>
        <v>45.401864449483497</v>
      </c>
      <c r="I28" s="226"/>
      <c r="J28" s="238">
        <f t="shared" si="5"/>
        <v>1633</v>
      </c>
      <c r="K28" s="753">
        <f t="shared" si="6"/>
        <v>41.143864953388764</v>
      </c>
      <c r="L28" s="741">
        <v>652</v>
      </c>
      <c r="M28" s="578">
        <v>39.926515615431718</v>
      </c>
      <c r="N28" s="741">
        <v>981</v>
      </c>
      <c r="O28" s="242">
        <v>60.073484384568275</v>
      </c>
      <c r="P28" s="226"/>
      <c r="Q28" s="238">
        <v>739</v>
      </c>
      <c r="R28" s="753">
        <v>18.619299571680525</v>
      </c>
      <c r="S28" s="741">
        <v>457</v>
      </c>
      <c r="T28" s="578">
        <v>61.8403247631935</v>
      </c>
      <c r="U28" s="741">
        <v>282</v>
      </c>
      <c r="V28" s="242">
        <v>38.159675236806493</v>
      </c>
      <c r="W28" s="226"/>
      <c r="X28" s="238">
        <v>1597</v>
      </c>
      <c r="Y28" s="753">
        <v>40.236835474930714</v>
      </c>
      <c r="Z28" s="741">
        <v>1058</v>
      </c>
      <c r="AA28" s="578">
        <v>66.249217282404501</v>
      </c>
      <c r="AB28" s="741">
        <v>539</v>
      </c>
      <c r="AC28" s="242">
        <f t="shared" si="0"/>
        <v>33.750782717595492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1316</v>
      </c>
      <c r="E29" s="743">
        <f t="shared" si="2"/>
        <v>778</v>
      </c>
      <c r="F29" s="580">
        <f t="shared" si="3"/>
        <v>59.118541033434646</v>
      </c>
      <c r="G29" s="743">
        <f t="shared" si="4"/>
        <v>538</v>
      </c>
      <c r="H29" s="248">
        <f t="shared" si="3"/>
        <v>40.881458966565347</v>
      </c>
      <c r="I29" s="226"/>
      <c r="J29" s="245">
        <f t="shared" si="5"/>
        <v>669</v>
      </c>
      <c r="K29" s="754">
        <f t="shared" si="6"/>
        <v>50.835866261398181</v>
      </c>
      <c r="L29" s="747">
        <v>307</v>
      </c>
      <c r="M29" s="750">
        <v>45.889387144992526</v>
      </c>
      <c r="N29" s="747">
        <v>362</v>
      </c>
      <c r="O29" s="246">
        <v>54.110612855007481</v>
      </c>
      <c r="P29" s="226"/>
      <c r="Q29" s="245">
        <v>318</v>
      </c>
      <c r="R29" s="754">
        <v>24.164133738601823</v>
      </c>
      <c r="S29" s="747">
        <v>221</v>
      </c>
      <c r="T29" s="750">
        <v>69.496855345911939</v>
      </c>
      <c r="U29" s="747">
        <v>97</v>
      </c>
      <c r="V29" s="246">
        <v>30.50314465408805</v>
      </c>
      <c r="W29" s="226"/>
      <c r="X29" s="245">
        <v>329</v>
      </c>
      <c r="Y29" s="754">
        <v>25</v>
      </c>
      <c r="Z29" s="747">
        <v>250</v>
      </c>
      <c r="AA29" s="750">
        <v>75.987841945288764</v>
      </c>
      <c r="AB29" s="747">
        <v>79</v>
      </c>
      <c r="AC29" s="246">
        <f t="shared" si="0"/>
        <v>24.012158054711247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377078</v>
      </c>
      <c r="E31" s="744">
        <f>L31+S31+Z31</f>
        <v>232842</v>
      </c>
      <c r="F31" s="409">
        <f>E31/$D31*100</f>
        <v>61.749028052551459</v>
      </c>
      <c r="G31" s="744">
        <f>N31+U31+AB31</f>
        <v>144236</v>
      </c>
      <c r="H31" s="255">
        <f>G31/$D31*100</f>
        <v>38.250971947448534</v>
      </c>
      <c r="I31" s="211"/>
      <c r="J31" s="253">
        <f>SUM(J12:J29)</f>
        <v>94846</v>
      </c>
      <c r="K31" s="755">
        <f>J31/$D31*100</f>
        <v>25.152886140268059</v>
      </c>
      <c r="L31" s="744">
        <f>SUM(L12:L29)</f>
        <v>44855</v>
      </c>
      <c r="M31" s="409">
        <f t="shared" ref="M13:O31" si="7">L31/$J31*100</f>
        <v>47.292453029120892</v>
      </c>
      <c r="N31" s="744">
        <f>SUM(N12:N29)</f>
        <v>49991</v>
      </c>
      <c r="O31" s="254">
        <f t="shared" si="7"/>
        <v>52.707546970879108</v>
      </c>
      <c r="P31" s="211"/>
      <c r="Q31" s="253">
        <f>SUM(Q12:Q29)</f>
        <v>102348</v>
      </c>
      <c r="R31" s="755">
        <f>Q31/$D31*100</f>
        <v>27.142394942160507</v>
      </c>
      <c r="S31" s="744">
        <f>SUM(S12:S29)</f>
        <v>68086</v>
      </c>
      <c r="T31" s="409">
        <f>S31/$Q31*100</f>
        <v>66.524016101926762</v>
      </c>
      <c r="U31" s="744">
        <f>SUM(U12:U29)</f>
        <v>34262</v>
      </c>
      <c r="V31" s="254">
        <f>U31/$Q31*100</f>
        <v>33.475983898073238</v>
      </c>
      <c r="W31" s="211"/>
      <c r="X31" s="253">
        <f>SUM(X12:X29)</f>
        <v>179884</v>
      </c>
      <c r="Y31" s="755">
        <f>X31/$D31*100</f>
        <v>47.704718917571434</v>
      </c>
      <c r="Z31" s="744">
        <f>SUM(Z12:Z29)</f>
        <v>119901</v>
      </c>
      <c r="AA31" s="409">
        <f>Z31/$X31*100</f>
        <v>66.654621867425675</v>
      </c>
      <c r="AB31" s="744">
        <f>SUM(AB12:AB29)</f>
        <v>59983</v>
      </c>
      <c r="AC31" s="254">
        <f>AB31/$X31*100</f>
        <v>33.345378132574325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topLeftCell="A7"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37.5" customHeight="1" x14ac:dyDescent="0.2">
      <c r="A4" s="1093" t="s">
        <v>419</v>
      </c>
      <c r="B4" s="1093"/>
      <c r="C4" s="1093"/>
      <c r="D4" s="1093"/>
      <c r="E4" s="1093"/>
      <c r="F4" s="1093"/>
      <c r="G4" s="1093"/>
      <c r="H4" s="1093"/>
      <c r="I4" s="1093"/>
      <c r="J4" s="1093"/>
      <c r="K4" s="1093"/>
      <c r="L4" s="1093"/>
      <c r="M4" s="1093"/>
      <c r="N4" s="1093"/>
    </row>
    <row r="5" spans="1:38" s="208" customFormat="1" ht="17.25" customHeight="1" x14ac:dyDescent="0.2">
      <c r="B5" s="1047" t="str">
        <f>porsaad!B6</f>
        <v>Situación a 31 de diciembre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254</v>
      </c>
      <c r="E7" s="1052"/>
      <c r="F7" s="568"/>
      <c r="G7" s="1055"/>
      <c r="H7" s="1055"/>
      <c r="I7" s="568"/>
      <c r="J7" s="1055"/>
      <c r="K7" s="1055"/>
      <c r="L7" s="568"/>
      <c r="M7" s="1123"/>
      <c r="N7" s="1124"/>
      <c r="O7" s="430"/>
      <c r="P7" s="430"/>
      <c r="Q7" s="431"/>
      <c r="R7" s="431"/>
      <c r="S7" s="431"/>
      <c r="T7" s="431"/>
      <c r="U7" s="431"/>
      <c r="V7" s="431"/>
      <c r="W7" s="432"/>
    </row>
    <row r="8" spans="1:38" s="213" customFormat="1" ht="33.75" customHeight="1" x14ac:dyDescent="0.2">
      <c r="A8" s="209"/>
      <c r="B8" s="1049"/>
      <c r="C8" s="211"/>
      <c r="D8" s="1053"/>
      <c r="E8" s="1054"/>
      <c r="F8" s="501"/>
      <c r="G8" s="1057" t="s">
        <v>232</v>
      </c>
      <c r="H8" s="1056"/>
      <c r="I8" s="211"/>
      <c r="J8" s="1057" t="s">
        <v>185</v>
      </c>
      <c r="K8" s="1056"/>
      <c r="L8" s="211"/>
      <c r="M8" s="1057" t="s">
        <v>186</v>
      </c>
      <c r="N8" s="1056"/>
      <c r="O8" s="430"/>
      <c r="P8" s="430"/>
      <c r="Q8" s="431"/>
      <c r="R8" s="431"/>
      <c r="S8" s="431"/>
      <c r="T8" s="431"/>
      <c r="U8" s="431"/>
      <c r="V8" s="431"/>
      <c r="W8" s="432"/>
    </row>
    <row r="9" spans="1:38" s="213" customFormat="1" ht="6" customHeight="1" x14ac:dyDescent="0.2">
      <c r="A9" s="209"/>
      <c r="B9" s="1049"/>
      <c r="C9" s="211"/>
      <c r="D9" s="1063" t="s">
        <v>12</v>
      </c>
      <c r="E9" s="1081" t="s">
        <v>228</v>
      </c>
      <c r="F9" s="211"/>
      <c r="G9" s="1063" t="s">
        <v>12</v>
      </c>
      <c r="H9" s="1084" t="s">
        <v>228</v>
      </c>
      <c r="I9" s="211"/>
      <c r="J9" s="1063" t="s">
        <v>12</v>
      </c>
      <c r="K9" s="1084" t="s">
        <v>228</v>
      </c>
      <c r="L9" s="211"/>
      <c r="M9" s="1063" t="s">
        <v>12</v>
      </c>
      <c r="N9" s="1084" t="s">
        <v>228</v>
      </c>
      <c r="O9" s="430"/>
      <c r="P9" s="430"/>
      <c r="Q9" s="431"/>
      <c r="R9" s="431"/>
      <c r="S9" s="431"/>
      <c r="T9" s="431"/>
      <c r="U9" s="431"/>
      <c r="V9" s="431"/>
      <c r="W9" s="432"/>
    </row>
    <row r="10" spans="1:38" s="219" customFormat="1" ht="27.75" customHeight="1" x14ac:dyDescent="0.2">
      <c r="A10" s="214"/>
      <c r="B10" s="1050"/>
      <c r="C10" s="216"/>
      <c r="D10" s="1064"/>
      <c r="E10" s="1082"/>
      <c r="F10" s="216"/>
      <c r="G10" s="1064"/>
      <c r="H10" s="1085"/>
      <c r="I10" s="216"/>
      <c r="J10" s="1064"/>
      <c r="K10" s="1085"/>
      <c r="L10" s="216"/>
      <c r="M10" s="1064"/>
      <c r="N10" s="1085"/>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392545</v>
      </c>
      <c r="E12" s="762">
        <f>D12/'20pobl'!D12*100</f>
        <v>4.6180748729410306</v>
      </c>
      <c r="F12" s="226"/>
      <c r="G12" s="227">
        <v>113741</v>
      </c>
      <c r="H12" s="768">
        <v>1.6311165076459169</v>
      </c>
      <c r="I12" s="226"/>
      <c r="J12" s="227">
        <v>93428</v>
      </c>
      <c r="K12" s="768">
        <v>8.4409213205811824</v>
      </c>
      <c r="L12" s="226"/>
      <c r="M12" s="227">
        <v>185376</v>
      </c>
      <c r="N12" s="768">
        <f>M12/'20pobl'!X12*100</f>
        <v>44.122225342860268</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48583</v>
      </c>
      <c r="E13" s="763">
        <f>D13/'20pobl'!D13*100</f>
        <v>3.6630061486147709</v>
      </c>
      <c r="F13" s="226"/>
      <c r="G13" s="234">
        <v>9876</v>
      </c>
      <c r="H13" s="769">
        <v>0.95569785006691632</v>
      </c>
      <c r="I13" s="226"/>
      <c r="J13" s="234">
        <v>9194</v>
      </c>
      <c r="K13" s="769">
        <v>4.691749889008527</v>
      </c>
      <c r="L13" s="226"/>
      <c r="M13" s="234">
        <v>29513</v>
      </c>
      <c r="N13" s="769">
        <f>M13/'20pobl'!X13*100</f>
        <v>30.434244583543872</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41209</v>
      </c>
      <c r="E14" s="763">
        <f>D14/'20pobl'!D14*100</f>
        <v>4.1016795297237145</v>
      </c>
      <c r="F14" s="226"/>
      <c r="G14" s="234">
        <v>9525</v>
      </c>
      <c r="H14" s="769">
        <v>1.3015317765054726</v>
      </c>
      <c r="I14" s="226"/>
      <c r="J14" s="234">
        <v>8893</v>
      </c>
      <c r="K14" s="769">
        <v>4.7393945853762522</v>
      </c>
      <c r="L14" s="226"/>
      <c r="M14" s="234">
        <v>22791</v>
      </c>
      <c r="N14" s="769">
        <f>M14/'20pobl'!X14*100</f>
        <v>26.744977469019904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40725</v>
      </c>
      <c r="E15" s="763">
        <f>D15/'20pobl'!D15*100</f>
        <v>3.4610707095258695</v>
      </c>
      <c r="F15" s="226"/>
      <c r="G15" s="234">
        <v>11520</v>
      </c>
      <c r="H15" s="769">
        <v>1.1702869031486001</v>
      </c>
      <c r="I15" s="226"/>
      <c r="J15" s="234">
        <v>9419</v>
      </c>
      <c r="K15" s="769">
        <v>6.6793365338930766</v>
      </c>
      <c r="L15" s="226"/>
      <c r="M15" s="234">
        <v>19786</v>
      </c>
      <c r="N15" s="769">
        <f>M15/'20pobl'!X15*100</f>
        <v>38.593274557228682</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52927</v>
      </c>
      <c r="E16" s="763">
        <f>D16/'20pobl'!D16*100</f>
        <v>2.4304071128221918</v>
      </c>
      <c r="F16" s="226"/>
      <c r="G16" s="234">
        <v>19696</v>
      </c>
      <c r="H16" s="769">
        <v>1.0912914982762958</v>
      </c>
      <c r="I16" s="226"/>
      <c r="J16" s="234">
        <v>11359</v>
      </c>
      <c r="K16" s="769">
        <v>4.094543252420535</v>
      </c>
      <c r="L16" s="226"/>
      <c r="M16" s="234">
        <v>21872</v>
      </c>
      <c r="N16" s="769">
        <f>M16/'20pobl'!X16*100</f>
        <v>22.914855053484061</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23077</v>
      </c>
      <c r="E17" s="764">
        <f>D17/'20pobl'!D17*100</f>
        <v>3.9420774100532623</v>
      </c>
      <c r="F17" s="226"/>
      <c r="G17" s="238">
        <v>6272</v>
      </c>
      <c r="H17" s="770">
        <v>1.392734774180225</v>
      </c>
      <c r="I17" s="226"/>
      <c r="J17" s="238">
        <v>4883</v>
      </c>
      <c r="K17" s="770">
        <v>5.1926369407786295</v>
      </c>
      <c r="L17" s="226"/>
      <c r="M17" s="238">
        <v>11922</v>
      </c>
      <c r="N17" s="770">
        <f>M17/'20pobl'!X17*100</f>
        <v>29.058204153261187</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150140</v>
      </c>
      <c r="E18" s="763">
        <f>D18/'20pobl'!D18*100</f>
        <v>6.3279722166026033</v>
      </c>
      <c r="F18" s="226"/>
      <c r="G18" s="234">
        <v>30504</v>
      </c>
      <c r="H18" s="769">
        <v>1.7425490091908837</v>
      </c>
      <c r="I18" s="226"/>
      <c r="J18" s="234">
        <v>27012</v>
      </c>
      <c r="K18" s="769">
        <v>6.698607308653731</v>
      </c>
      <c r="L18" s="226"/>
      <c r="M18" s="234">
        <v>92624</v>
      </c>
      <c r="N18" s="769">
        <f>M18/'20pobl'!X18*100</f>
        <v>42.3224721616793</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91940</v>
      </c>
      <c r="E19" s="763">
        <f>D19/'20pobl'!D19*100</f>
        <v>4.4776090327507347</v>
      </c>
      <c r="F19" s="226"/>
      <c r="G19" s="234">
        <v>21372</v>
      </c>
      <c r="H19" s="769">
        <v>1.2891620989238284</v>
      </c>
      <c r="I19" s="226"/>
      <c r="J19" s="234">
        <v>17824</v>
      </c>
      <c r="K19" s="769">
        <v>6.769490199355106</v>
      </c>
      <c r="L19" s="226"/>
      <c r="M19" s="234">
        <v>52744</v>
      </c>
      <c r="N19" s="769">
        <f>M19/'20pobl'!X19*100</f>
        <v>39.894711363911412</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327571</v>
      </c>
      <c r="E20" s="763">
        <f>D20/'20pobl'!D20*100</f>
        <v>4.2036103175174535</v>
      </c>
      <c r="F20" s="226"/>
      <c r="G20" s="234">
        <v>82223</v>
      </c>
      <c r="H20" s="769">
        <v>1.3070323468370399</v>
      </c>
      <c r="I20" s="226"/>
      <c r="J20" s="234">
        <v>73288</v>
      </c>
      <c r="K20" s="769">
        <v>6.9896416196878848</v>
      </c>
      <c r="L20" s="226"/>
      <c r="M20" s="234">
        <v>172060</v>
      </c>
      <c r="N20" s="769">
        <f>M20/'20pobl'!X20*100</f>
        <v>37.959547468186869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189030</v>
      </c>
      <c r="E21" s="763">
        <f>D21/'20pobl'!D21*100</f>
        <v>3.7079486783653173</v>
      </c>
      <c r="F21" s="226"/>
      <c r="G21" s="234">
        <v>51171</v>
      </c>
      <c r="H21" s="769">
        <v>1.2542692608804566</v>
      </c>
      <c r="I21" s="226"/>
      <c r="J21" s="234">
        <v>40675</v>
      </c>
      <c r="K21" s="769">
        <v>5.573803739073357</v>
      </c>
      <c r="L21" s="226"/>
      <c r="M21" s="234">
        <v>97184</v>
      </c>
      <c r="N21" s="769">
        <f>M21/'20pobl'!X21*100</f>
        <v>33.689698684082806</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56464</v>
      </c>
      <c r="E22" s="763">
        <f>D22/'20pobl'!D22*100</f>
        <v>5.3531745128823562</v>
      </c>
      <c r="F22" s="226"/>
      <c r="G22" s="234">
        <v>13041</v>
      </c>
      <c r="H22" s="769">
        <v>1.5748991912353436</v>
      </c>
      <c r="I22" s="226"/>
      <c r="J22" s="234">
        <v>12324</v>
      </c>
      <c r="K22" s="769">
        <v>8.0749045020016919</v>
      </c>
      <c r="L22" s="226"/>
      <c r="M22" s="234">
        <v>31099</v>
      </c>
      <c r="N22" s="769">
        <f>M22/'20pobl'!X22*100</f>
        <v>41.967828128795439</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83386</v>
      </c>
      <c r="E23" s="763">
        <f>D23/'20pobl'!D23*100</f>
        <v>3.0993166977889319</v>
      </c>
      <c r="F23" s="226"/>
      <c r="G23" s="234">
        <v>23772</v>
      </c>
      <c r="H23" s="769">
        <v>1.195874504611552</v>
      </c>
      <c r="I23" s="226"/>
      <c r="J23" s="234">
        <v>14976</v>
      </c>
      <c r="K23" s="769">
        <v>3.2218299632768179</v>
      </c>
      <c r="L23" s="226"/>
      <c r="M23" s="234">
        <v>44638</v>
      </c>
      <c r="N23" s="769">
        <f>M23/'20pobl'!X23*100</f>
        <v>18.771157396310361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237020</v>
      </c>
      <c r="E24" s="763">
        <f>D24/'20pobl'!D24*100</f>
        <v>3.5112326260500217</v>
      </c>
      <c r="F24" s="226"/>
      <c r="G24" s="234">
        <v>56487</v>
      </c>
      <c r="H24" s="769">
        <v>1.0244237106564766</v>
      </c>
      <c r="I24" s="226"/>
      <c r="J24" s="234">
        <v>45519</v>
      </c>
      <c r="K24" s="769">
        <v>5.2560231399423811</v>
      </c>
      <c r="L24" s="226"/>
      <c r="M24" s="234">
        <v>135014</v>
      </c>
      <c r="N24" s="769">
        <f>M24/'20pobl'!X24*100</f>
        <v>36.463267742266538</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54056</v>
      </c>
      <c r="E25" s="763">
        <f>D25/'20pobl'!D25*100</f>
        <v>3.5287405393902125</v>
      </c>
      <c r="F25" s="226"/>
      <c r="G25" s="234">
        <v>19354</v>
      </c>
      <c r="H25" s="769">
        <v>1.5061021494289279</v>
      </c>
      <c r="I25" s="226"/>
      <c r="J25" s="234">
        <v>11780</v>
      </c>
      <c r="K25" s="769">
        <v>6.7239361853934181</v>
      </c>
      <c r="L25" s="226"/>
      <c r="M25" s="234">
        <v>22922</v>
      </c>
      <c r="N25" s="769">
        <f>M25/'20pobl'!X25*100</f>
        <v>31.994305175590419</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22030</v>
      </c>
      <c r="E26" s="765">
        <f>D26/'20pobl'!D26*100</f>
        <v>3.3171865800754983</v>
      </c>
      <c r="F26" s="226"/>
      <c r="G26" s="238">
        <v>5184</v>
      </c>
      <c r="H26" s="770">
        <v>0.97903497821533858</v>
      </c>
      <c r="I26" s="226"/>
      <c r="J26" s="238">
        <v>4126</v>
      </c>
      <c r="K26" s="770">
        <v>4.4299856127466768</v>
      </c>
      <c r="L26" s="226"/>
      <c r="M26" s="238">
        <v>12720</v>
      </c>
      <c r="N26" s="770">
        <f>M26/'20pobl'!X26*100</f>
        <v>30.666859539997105</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113823</v>
      </c>
      <c r="E27" s="765">
        <f>D27/'20pobl'!D27*100</f>
        <v>5.1546209673694197</v>
      </c>
      <c r="F27" s="226"/>
      <c r="G27" s="238">
        <v>29966</v>
      </c>
      <c r="H27" s="770">
        <v>1.7672206112439013</v>
      </c>
      <c r="I27" s="226"/>
      <c r="J27" s="238">
        <v>22848</v>
      </c>
      <c r="K27" s="770">
        <v>6.4686730273774806</v>
      </c>
      <c r="L27" s="226"/>
      <c r="M27" s="238">
        <v>61009</v>
      </c>
      <c r="N27" s="770">
        <f>M27/'20pobl'!X27*100</f>
        <v>38.296496701337666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14615</v>
      </c>
      <c r="E28" s="765">
        <f>D28/'20pobl'!D28*100</f>
        <v>4.5687294461880885</v>
      </c>
      <c r="F28" s="226"/>
      <c r="G28" s="238">
        <v>3424</v>
      </c>
      <c r="H28" s="770">
        <v>1.3639206344780335</v>
      </c>
      <c r="I28" s="226"/>
      <c r="J28" s="238">
        <v>2715</v>
      </c>
      <c r="K28" s="770">
        <v>5.812459858702633</v>
      </c>
      <c r="L28" s="226"/>
      <c r="M28" s="238">
        <v>8476</v>
      </c>
      <c r="N28" s="770">
        <f>M28/'20pobl'!X28*100</f>
        <v>38.281920419131929</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5044</v>
      </c>
      <c r="E29" s="766">
        <f>D29/'20pobl'!D29*100</f>
        <v>2.9972606321343895</v>
      </c>
      <c r="F29" s="226"/>
      <c r="G29" s="245">
        <v>2674</v>
      </c>
      <c r="H29" s="771">
        <v>1.8021175217851342</v>
      </c>
      <c r="I29" s="226"/>
      <c r="J29" s="245">
        <v>930</v>
      </c>
      <c r="K29" s="771">
        <v>6.1806340134246032</v>
      </c>
      <c r="L29" s="226"/>
      <c r="M29" s="245">
        <v>1440</v>
      </c>
      <c r="N29" s="771">
        <f>M29/'20pobl'!X29*100</f>
        <v>29.635727515949782</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1944185</v>
      </c>
      <c r="E31" s="767">
        <f>D31/'20pobl'!D31*100</f>
        <v>4.0951401799078342</v>
      </c>
      <c r="F31" s="211"/>
      <c r="G31" s="253">
        <f>SUM(G12:G29)</f>
        <v>509802</v>
      </c>
      <c r="H31" s="254">
        <f>G31/'20pobl'!J31*100</f>
        <v>1.3417109669045049</v>
      </c>
      <c r="I31" s="211"/>
      <c r="J31" s="253">
        <f>SUM(J12:J29)</f>
        <v>411193</v>
      </c>
      <c r="K31" s="254">
        <f>J31/'20pobl'!Q31*100</f>
        <v>6.2165140455243435</v>
      </c>
      <c r="L31" s="211"/>
      <c r="M31" s="253">
        <f>SUM(M12:M29)</f>
        <v>1023190</v>
      </c>
      <c r="N31" s="254">
        <f>M31/'20pobl'!X31*100</f>
        <v>35.719883832440267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9" t="str">
        <f>'24solcasaad_pobl'!B34:N34</f>
        <v>(1) Cifras definitivas INE de la Estadística del Padrón continuo referidas al 01/01/2022. Datos definitivos (publicado 24/1/2023)</v>
      </c>
      <c r="C34" s="1083"/>
      <c r="D34" s="1083"/>
      <c r="E34" s="1083"/>
      <c r="F34" s="1083"/>
      <c r="G34" s="1083"/>
      <c r="H34" s="1083"/>
      <c r="I34" s="1083"/>
      <c r="J34" s="1083"/>
      <c r="K34" s="1083"/>
      <c r="L34" s="1083"/>
      <c r="M34" s="1083"/>
      <c r="N34" s="1083"/>
    </row>
    <row r="35" spans="2:14" ht="29.25" customHeight="1" x14ac:dyDescent="0.2">
      <c r="B35" s="1076"/>
      <c r="C35" s="1076"/>
      <c r="D35" s="1076"/>
      <c r="E35" s="737"/>
      <c r="F35" s="262"/>
      <c r="G35" s="262"/>
      <c r="H35" s="262"/>
    </row>
    <row r="36" spans="2:14" ht="4.5" customHeight="1" x14ac:dyDescent="0.2">
      <c r="B36" s="1077"/>
      <c r="C36" s="1077"/>
      <c r="D36" s="1077"/>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3"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8"/>
      <c r="C2" s="1028"/>
      <c r="D2" s="1028"/>
      <c r="E2" s="1028"/>
      <c r="F2" s="1028"/>
      <c r="G2" s="1028"/>
      <c r="H2" s="1028"/>
      <c r="I2" s="1028"/>
      <c r="J2" s="1028"/>
      <c r="K2" s="1028"/>
      <c r="L2" s="1028"/>
      <c r="M2" s="1028"/>
      <c r="N2" s="1028"/>
      <c r="O2" s="1028"/>
      <c r="P2" s="1028"/>
      <c r="Q2" s="1028"/>
      <c r="R2" s="1028"/>
      <c r="S2" s="10"/>
      <c r="T2" s="16"/>
      <c r="U2" s="15"/>
      <c r="V2" s="15"/>
      <c r="W2" s="15"/>
      <c r="X2" s="15"/>
      <c r="Y2" s="15"/>
      <c r="Z2" s="15"/>
      <c r="AA2" s="15"/>
      <c r="AB2" s="15"/>
      <c r="AC2" s="15"/>
      <c r="AD2" s="15"/>
    </row>
    <row r="3" spans="1:30" x14ac:dyDescent="0.2">
      <c r="B3" s="3"/>
      <c r="C3" s="1034" t="s">
        <v>326</v>
      </c>
      <c r="D3" s="1034"/>
      <c r="E3" s="1034"/>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5" t="s">
        <v>302</v>
      </c>
      <c r="C5" s="1036"/>
      <c r="D5" s="1036"/>
      <c r="E5" s="1036"/>
      <c r="F5" s="1036"/>
      <c r="G5" s="1036"/>
      <c r="H5" s="1036"/>
      <c r="I5" s="1036"/>
      <c r="J5" s="1036"/>
      <c r="K5" s="1036"/>
      <c r="L5" s="1036"/>
      <c r="M5" s="1036"/>
      <c r="N5" s="1036"/>
      <c r="O5" s="1036"/>
      <c r="P5" s="1036"/>
      <c r="Q5" s="1037">
        <v>45291</v>
      </c>
      <c r="R5" s="1038"/>
      <c r="S5" s="1038"/>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3" t="s">
        <v>327</v>
      </c>
      <c r="C7" s="1033"/>
      <c r="D7" s="1033"/>
      <c r="E7" s="1033"/>
      <c r="F7" s="1033"/>
      <c r="G7" s="1033"/>
      <c r="H7" s="1033"/>
      <c r="I7" s="1033"/>
      <c r="J7" s="1033"/>
      <c r="K7" s="1033"/>
      <c r="L7" s="1033"/>
      <c r="M7" s="1033"/>
      <c r="N7" s="1033"/>
      <c r="O7" s="1033"/>
      <c r="P7" s="1033"/>
      <c r="Q7" s="1033"/>
      <c r="R7" s="1033"/>
      <c r="S7" s="1033"/>
      <c r="T7" s="1"/>
    </row>
    <row r="8" spans="1:30" ht="18.75" customHeight="1" x14ac:dyDescent="0.2">
      <c r="B8" s="1032" t="s">
        <v>328</v>
      </c>
      <c r="C8" s="1032"/>
      <c r="D8" s="1032"/>
      <c r="E8" s="1032"/>
      <c r="F8" s="1032"/>
      <c r="G8" s="1032"/>
      <c r="H8" s="1032"/>
      <c r="I8" s="1032"/>
      <c r="J8" s="1032"/>
      <c r="K8" s="1032"/>
      <c r="L8" s="1032"/>
      <c r="M8" s="1032"/>
      <c r="N8" s="1032"/>
      <c r="O8" s="1032"/>
      <c r="P8" s="1032"/>
      <c r="Q8" s="1032"/>
      <c r="R8" s="1032"/>
      <c r="S8" s="1032"/>
      <c r="T8" s="1032"/>
    </row>
    <row r="9" spans="1:30" ht="18.75" customHeight="1" x14ac:dyDescent="0.2">
      <c r="B9" s="1032" t="s">
        <v>329</v>
      </c>
      <c r="C9" s="1032"/>
      <c r="D9" s="1032"/>
      <c r="E9" s="1032"/>
      <c r="F9" s="1032"/>
      <c r="G9" s="1032"/>
      <c r="H9" s="1032"/>
      <c r="I9" s="1032"/>
      <c r="J9" s="1032"/>
      <c r="K9" s="1032"/>
      <c r="L9" s="1032"/>
      <c r="M9" s="1032"/>
      <c r="N9" s="1032"/>
      <c r="O9" s="1032"/>
      <c r="P9" s="1032"/>
      <c r="Q9" s="1032"/>
      <c r="R9" s="1032"/>
      <c r="S9" s="1032"/>
      <c r="T9" s="1032"/>
    </row>
    <row r="10" spans="1:30" ht="18.75" customHeight="1" x14ac:dyDescent="0.2">
      <c r="B10" s="1032" t="s">
        <v>330</v>
      </c>
      <c r="C10" s="1032"/>
      <c r="D10" s="1032"/>
      <c r="E10" s="1032"/>
      <c r="F10" s="1032"/>
      <c r="G10" s="1032"/>
      <c r="H10" s="1032"/>
      <c r="I10" s="1032"/>
      <c r="J10" s="1032"/>
      <c r="K10" s="1032"/>
      <c r="L10" s="1032"/>
      <c r="M10" s="1032"/>
      <c r="N10" s="1032"/>
      <c r="O10" s="1032"/>
      <c r="P10" s="1032"/>
      <c r="Q10" s="1032"/>
      <c r="R10" s="1032"/>
      <c r="S10" s="1032"/>
      <c r="T10" s="1032"/>
    </row>
    <row r="11" spans="1:30" ht="18.75" customHeight="1" x14ac:dyDescent="0.2">
      <c r="B11" s="1032" t="s">
        <v>331</v>
      </c>
      <c r="C11" s="1032"/>
      <c r="D11" s="1032"/>
      <c r="E11" s="1032"/>
      <c r="F11" s="1032"/>
      <c r="G11" s="1032"/>
      <c r="H11" s="1032"/>
      <c r="I11" s="1032"/>
      <c r="J11" s="1032"/>
      <c r="K11" s="1032"/>
      <c r="L11" s="1032"/>
      <c r="M11" s="1032"/>
      <c r="N11" s="1032"/>
      <c r="O11" s="1032"/>
      <c r="P11" s="1032"/>
      <c r="Q11" s="1032"/>
      <c r="R11" s="1032"/>
      <c r="S11" s="1032"/>
      <c r="T11" s="1032"/>
    </row>
    <row r="12" spans="1:30" ht="18.75" customHeight="1" x14ac:dyDescent="0.2">
      <c r="B12" s="1032" t="s">
        <v>332</v>
      </c>
      <c r="C12" s="1032"/>
      <c r="D12" s="1032"/>
      <c r="E12" s="1032"/>
      <c r="F12" s="1032"/>
      <c r="G12" s="1032"/>
      <c r="H12" s="1032"/>
      <c r="I12" s="1032"/>
      <c r="J12" s="1032"/>
      <c r="K12" s="1032"/>
      <c r="L12" s="1032"/>
      <c r="M12" s="1032"/>
      <c r="N12" s="1032"/>
      <c r="O12" s="1032"/>
      <c r="P12" s="1032"/>
      <c r="Q12" s="1032"/>
      <c r="R12" s="1032"/>
      <c r="S12" s="1032"/>
      <c r="T12" s="1032"/>
    </row>
    <row r="13" spans="1:30" ht="18.75" customHeight="1" x14ac:dyDescent="0.2">
      <c r="B13" s="1032" t="s">
        <v>333</v>
      </c>
      <c r="C13" s="1032"/>
      <c r="D13" s="1032"/>
      <c r="E13" s="1032"/>
      <c r="F13" s="1032"/>
      <c r="G13" s="1032"/>
      <c r="H13" s="1032"/>
      <c r="I13" s="1032"/>
      <c r="J13" s="1032"/>
      <c r="K13" s="1032"/>
      <c r="L13" s="1032"/>
      <c r="M13" s="1032"/>
      <c r="N13" s="1032"/>
      <c r="O13" s="1032"/>
      <c r="P13" s="1032"/>
      <c r="Q13" s="1032"/>
      <c r="R13" s="1032"/>
      <c r="S13" s="1032"/>
      <c r="T13" s="1032"/>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33" t="s">
        <v>334</v>
      </c>
      <c r="C15" s="1033"/>
      <c r="D15" s="1033"/>
      <c r="E15" s="1033"/>
      <c r="F15" s="1033"/>
      <c r="G15" s="1033"/>
      <c r="H15" s="1033"/>
      <c r="I15" s="1033"/>
      <c r="J15" s="1033"/>
      <c r="K15" s="1033"/>
      <c r="L15" s="1033"/>
      <c r="M15" s="1033"/>
      <c r="N15" s="1033"/>
      <c r="O15" s="1033"/>
      <c r="P15" s="1033"/>
      <c r="Q15" s="1033"/>
      <c r="R15" s="1033"/>
      <c r="S15" s="1033"/>
      <c r="T15" s="1"/>
    </row>
    <row r="16" spans="1:30" ht="18.75" customHeight="1" x14ac:dyDescent="0.2">
      <c r="B16" s="1032" t="s">
        <v>335</v>
      </c>
      <c r="C16" s="1032"/>
      <c r="D16" s="1032"/>
      <c r="E16" s="1032"/>
      <c r="F16" s="1032"/>
      <c r="G16" s="1032"/>
      <c r="H16" s="1032"/>
      <c r="I16" s="1032"/>
      <c r="J16" s="1032"/>
      <c r="K16" s="1032"/>
      <c r="L16" s="1032"/>
      <c r="M16" s="1032"/>
      <c r="N16" s="1032"/>
      <c r="O16" s="1032"/>
      <c r="P16" s="1032"/>
      <c r="Q16" s="1032"/>
      <c r="R16" s="1032"/>
      <c r="S16" s="1032"/>
      <c r="T16" s="788"/>
    </row>
    <row r="17" spans="2:20" ht="18.75" customHeight="1" x14ac:dyDescent="0.2">
      <c r="B17" s="1032" t="s">
        <v>336</v>
      </c>
      <c r="C17" s="1032"/>
      <c r="D17" s="1032"/>
      <c r="E17" s="1032"/>
      <c r="F17" s="1032"/>
      <c r="G17" s="1032"/>
      <c r="H17" s="1032"/>
      <c r="I17" s="1032"/>
      <c r="J17" s="1032"/>
      <c r="K17" s="1032"/>
      <c r="L17" s="1032"/>
      <c r="M17" s="1032"/>
      <c r="N17" s="1032"/>
      <c r="O17" s="1032"/>
      <c r="P17" s="1032"/>
      <c r="Q17" s="1032"/>
      <c r="R17" s="1032"/>
      <c r="S17" s="1032"/>
      <c r="T17" s="863"/>
    </row>
    <row r="18" spans="2:20" ht="18.75" customHeight="1" x14ac:dyDescent="0.2">
      <c r="B18" s="1032" t="s">
        <v>337</v>
      </c>
      <c r="C18" s="1032"/>
      <c r="D18" s="1032"/>
      <c r="E18" s="1032"/>
      <c r="F18" s="1032"/>
      <c r="G18" s="1032"/>
      <c r="H18" s="1032"/>
      <c r="I18" s="1032"/>
      <c r="J18" s="1032"/>
      <c r="K18" s="1032"/>
      <c r="L18" s="1032"/>
      <c r="M18" s="1032"/>
      <c r="N18" s="1032"/>
      <c r="O18" s="1032"/>
      <c r="P18" s="1032"/>
      <c r="Q18" s="1032"/>
      <c r="R18" s="1032"/>
      <c r="S18" s="1032"/>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33" t="s">
        <v>338</v>
      </c>
      <c r="C20" s="1033"/>
      <c r="D20" s="1033"/>
      <c r="E20" s="1033"/>
      <c r="F20" s="1033"/>
      <c r="G20" s="1033"/>
      <c r="H20" s="1033"/>
      <c r="I20" s="1033"/>
      <c r="J20" s="1033"/>
      <c r="K20" s="1033"/>
      <c r="L20" s="1033"/>
      <c r="M20" s="1033"/>
      <c r="N20" s="1033"/>
      <c r="O20" s="1033"/>
      <c r="P20" s="1033"/>
      <c r="Q20" s="1033"/>
      <c r="R20" s="1033"/>
      <c r="S20" s="1033"/>
      <c r="T20" s="1"/>
    </row>
    <row r="21" spans="2:20" ht="18.75" customHeight="1" x14ac:dyDescent="0.2">
      <c r="B21" s="1032" t="s">
        <v>339</v>
      </c>
      <c r="C21" s="1032"/>
      <c r="D21" s="1032"/>
      <c r="E21" s="1032"/>
      <c r="F21" s="1032"/>
      <c r="G21" s="1032"/>
      <c r="H21" s="1032"/>
      <c r="I21" s="1032"/>
      <c r="J21" s="1032"/>
      <c r="K21" s="1032"/>
      <c r="L21" s="1032"/>
      <c r="M21" s="1032"/>
      <c r="N21" s="1032"/>
      <c r="O21" s="1032"/>
      <c r="P21" s="1032"/>
      <c r="Q21" s="1032"/>
      <c r="R21" s="1032"/>
      <c r="S21" s="1032"/>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33" t="s">
        <v>340</v>
      </c>
      <c r="C23" s="1033"/>
      <c r="D23" s="1033"/>
      <c r="E23" s="1033"/>
      <c r="F23" s="1033"/>
      <c r="G23" s="1033"/>
      <c r="H23" s="1033"/>
      <c r="I23" s="1033"/>
      <c r="J23" s="1033"/>
      <c r="K23" s="1033"/>
      <c r="L23" s="1033"/>
      <c r="M23" s="1033"/>
      <c r="N23" s="1033"/>
      <c r="O23" s="1033"/>
      <c r="P23" s="1033"/>
      <c r="Q23" s="1033"/>
      <c r="R23" s="1033"/>
      <c r="S23" s="1033"/>
      <c r="T23" s="1"/>
    </row>
    <row r="24" spans="2:20" ht="18.75" customHeight="1" x14ac:dyDescent="0.2">
      <c r="B24" s="1032" t="s">
        <v>340</v>
      </c>
      <c r="C24" s="1032"/>
      <c r="D24" s="1032"/>
      <c r="E24" s="1032"/>
      <c r="F24" s="1032"/>
      <c r="G24" s="1032"/>
      <c r="H24" s="1032"/>
      <c r="I24" s="1032"/>
      <c r="J24" s="1032"/>
      <c r="K24" s="1032"/>
      <c r="L24" s="1032"/>
      <c r="M24" s="1032"/>
      <c r="N24" s="1032"/>
      <c r="O24" s="1032"/>
      <c r="P24" s="1032"/>
      <c r="Q24" s="1032"/>
      <c r="R24" s="1032"/>
      <c r="S24" s="1032"/>
      <c r="T24" s="788"/>
    </row>
    <row r="25" spans="2:20" ht="18.75" customHeight="1" x14ac:dyDescent="0.2">
      <c r="B25" s="1032" t="s">
        <v>341</v>
      </c>
      <c r="C25" s="1032"/>
      <c r="D25" s="1032"/>
      <c r="E25" s="1032"/>
      <c r="F25" s="1032"/>
      <c r="G25" s="1032"/>
      <c r="H25" s="1032"/>
      <c r="I25" s="1032"/>
      <c r="J25" s="1032"/>
      <c r="K25" s="1032"/>
      <c r="L25" s="1032"/>
      <c r="M25" s="1032"/>
      <c r="N25" s="1032"/>
      <c r="O25" s="1032"/>
      <c r="P25" s="1032"/>
      <c r="Q25" s="1032"/>
      <c r="R25" s="1032"/>
      <c r="S25" s="1032"/>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33" t="s">
        <v>342</v>
      </c>
      <c r="C27" s="1033"/>
      <c r="D27" s="1033"/>
      <c r="E27" s="1033"/>
      <c r="F27" s="1033"/>
      <c r="G27" s="1033"/>
      <c r="H27" s="1033"/>
      <c r="I27" s="1033"/>
      <c r="J27" s="1033"/>
      <c r="K27" s="1033"/>
      <c r="L27" s="1033"/>
      <c r="M27" s="1033"/>
      <c r="N27" s="1033"/>
      <c r="O27" s="1033"/>
      <c r="P27" s="1033"/>
      <c r="Q27" s="1033"/>
      <c r="R27" s="1033"/>
      <c r="S27" s="1033"/>
      <c r="T27" s="1"/>
    </row>
    <row r="28" spans="2:20" ht="18.75" customHeight="1" x14ac:dyDescent="0.2">
      <c r="B28" s="1032" t="s">
        <v>342</v>
      </c>
      <c r="C28" s="1032"/>
      <c r="D28" s="1032"/>
      <c r="E28" s="1032"/>
      <c r="F28" s="1032"/>
      <c r="G28" s="1032"/>
      <c r="H28" s="1032"/>
      <c r="I28" s="1032"/>
      <c r="J28" s="1032"/>
      <c r="K28" s="1032"/>
      <c r="L28" s="1032"/>
      <c r="M28" s="1032"/>
      <c r="N28" s="1032"/>
      <c r="O28" s="1032"/>
      <c r="P28" s="1032"/>
      <c r="Q28" s="1032"/>
      <c r="R28" s="1032"/>
      <c r="S28" s="1032"/>
      <c r="T28" s="788"/>
    </row>
    <row r="29" spans="2:20" ht="18.75" customHeight="1" x14ac:dyDescent="0.2">
      <c r="B29" s="1032" t="s">
        <v>343</v>
      </c>
      <c r="C29" s="1032"/>
      <c r="D29" s="1032"/>
      <c r="E29" s="1032"/>
      <c r="F29" s="1032"/>
      <c r="G29" s="1032"/>
      <c r="H29" s="1032"/>
      <c r="I29" s="1032"/>
      <c r="J29" s="1032"/>
      <c r="K29" s="1032"/>
      <c r="L29" s="1032"/>
      <c r="M29" s="1032"/>
      <c r="N29" s="1032"/>
      <c r="O29" s="1032"/>
      <c r="P29" s="1032"/>
      <c r="Q29" s="1032"/>
      <c r="R29" s="1032"/>
      <c r="S29" s="1032"/>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33" t="s">
        <v>344</v>
      </c>
      <c r="C31" s="1033"/>
      <c r="D31" s="1033"/>
      <c r="E31" s="1033"/>
      <c r="F31" s="1033"/>
      <c r="G31" s="1033"/>
      <c r="H31" s="1033"/>
      <c r="I31" s="1033"/>
      <c r="J31" s="1033"/>
      <c r="K31" s="1033"/>
      <c r="L31" s="1033"/>
      <c r="M31" s="1033"/>
      <c r="N31" s="1033"/>
      <c r="O31" s="1033"/>
      <c r="P31" s="1033"/>
      <c r="Q31" s="1033"/>
      <c r="R31" s="1033"/>
      <c r="S31" s="1033"/>
      <c r="T31" s="1"/>
    </row>
    <row r="32" spans="2:20" ht="18.75" customHeight="1" x14ac:dyDescent="0.2">
      <c r="B32" s="1032" t="s">
        <v>345</v>
      </c>
      <c r="C32" s="1032"/>
      <c r="D32" s="1032"/>
      <c r="E32" s="1032"/>
      <c r="F32" s="1032"/>
      <c r="G32" s="1032"/>
      <c r="H32" s="1032"/>
      <c r="I32" s="1032"/>
      <c r="J32" s="1032"/>
      <c r="K32" s="1032"/>
      <c r="L32" s="1032"/>
      <c r="M32" s="1032"/>
      <c r="N32" s="1032"/>
      <c r="O32" s="1032"/>
      <c r="P32" s="1032"/>
      <c r="Q32" s="1032"/>
      <c r="R32" s="1032"/>
      <c r="S32" s="1032"/>
      <c r="T32" s="788"/>
    </row>
    <row r="33" spans="2:20" ht="18.75" customHeight="1" x14ac:dyDescent="0.2">
      <c r="B33" s="1032" t="s">
        <v>346</v>
      </c>
      <c r="C33" s="1032"/>
      <c r="D33" s="1032"/>
      <c r="E33" s="1032"/>
      <c r="F33" s="1032"/>
      <c r="G33" s="1032"/>
      <c r="H33" s="1032"/>
      <c r="I33" s="1032"/>
      <c r="J33" s="1032"/>
      <c r="K33" s="1032"/>
      <c r="L33" s="1032"/>
      <c r="M33" s="1032"/>
      <c r="N33" s="1032"/>
      <c r="O33" s="1032"/>
      <c r="P33" s="1032"/>
      <c r="Q33" s="1032"/>
      <c r="R33" s="1032"/>
      <c r="S33" s="1032"/>
      <c r="T33" s="863"/>
    </row>
    <row r="34" spans="2:20" ht="18.75" customHeight="1" x14ac:dyDescent="0.2">
      <c r="B34" s="1032" t="s">
        <v>347</v>
      </c>
      <c r="C34" s="1032"/>
      <c r="D34" s="1032"/>
      <c r="E34" s="1032"/>
      <c r="F34" s="1032"/>
      <c r="G34" s="1032"/>
      <c r="H34" s="1032"/>
      <c r="I34" s="1032"/>
      <c r="J34" s="1032"/>
      <c r="K34" s="1032"/>
      <c r="L34" s="1032"/>
      <c r="M34" s="1032"/>
      <c r="N34" s="1032"/>
      <c r="O34" s="1032"/>
      <c r="P34" s="1032"/>
      <c r="Q34" s="1032"/>
      <c r="R34" s="1032"/>
      <c r="S34" s="1032"/>
      <c r="T34" s="863"/>
    </row>
    <row r="35" spans="2:20" ht="15" customHeight="1" x14ac:dyDescent="0.2">
      <c r="B35" s="1032" t="s">
        <v>348</v>
      </c>
      <c r="C35" s="1032"/>
      <c r="D35" s="1032"/>
      <c r="E35" s="1032"/>
      <c r="F35" s="1032"/>
      <c r="G35" s="1032"/>
      <c r="H35" s="1032"/>
      <c r="I35" s="1032"/>
      <c r="J35" s="1032"/>
      <c r="K35" s="1032"/>
      <c r="L35" s="1032"/>
      <c r="M35" s="1032"/>
      <c r="N35" s="1032"/>
      <c r="O35" s="1032"/>
      <c r="P35" s="1032"/>
      <c r="Q35" s="1032"/>
      <c r="R35" s="1032"/>
      <c r="S35" s="1032"/>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15:S15"/>
    <mergeCell ref="B2:R2"/>
    <mergeCell ref="C3:E3"/>
    <mergeCell ref="B5:P5"/>
    <mergeCell ref="Q5:S5"/>
    <mergeCell ref="B7:S7"/>
    <mergeCell ref="B8:T8"/>
    <mergeCell ref="B9:T9"/>
    <mergeCell ref="B10:T10"/>
    <mergeCell ref="B11:T11"/>
    <mergeCell ref="B12:T12"/>
    <mergeCell ref="B13:T13"/>
    <mergeCell ref="B31:S31"/>
    <mergeCell ref="B16:S16"/>
    <mergeCell ref="B17:S17"/>
    <mergeCell ref="B18:S18"/>
    <mergeCell ref="B20:S20"/>
    <mergeCell ref="B21:S21"/>
    <mergeCell ref="B23:S23"/>
    <mergeCell ref="B24:S24"/>
    <mergeCell ref="B25:S25"/>
    <mergeCell ref="B27:S27"/>
    <mergeCell ref="B28:S28"/>
    <mergeCell ref="B29:S29"/>
    <mergeCell ref="B32:S32"/>
    <mergeCell ref="B33:S33"/>
    <mergeCell ref="B34:S34"/>
    <mergeCell ref="B35:S3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33</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86"/>
      <c r="E8" s="1087"/>
      <c r="F8" s="211"/>
      <c r="G8" s="1057" t="s">
        <v>177</v>
      </c>
      <c r="H8" s="1056"/>
      <c r="I8" s="211"/>
      <c r="J8" s="1057" t="s">
        <v>183</v>
      </c>
      <c r="K8" s="1056"/>
      <c r="L8" s="211"/>
      <c r="M8" s="1057" t="s">
        <v>178</v>
      </c>
      <c r="N8" s="1056"/>
      <c r="O8" s="211"/>
      <c r="P8" s="1086"/>
      <c r="Q8" s="1088"/>
      <c r="R8" s="501"/>
      <c r="S8" s="1057" t="s">
        <v>184</v>
      </c>
      <c r="T8" s="1056"/>
      <c r="U8" s="211"/>
      <c r="V8" s="1057" t="s">
        <v>185</v>
      </c>
      <c r="W8" s="1056"/>
      <c r="X8" s="211"/>
      <c r="Y8" s="1057" t="s">
        <v>186</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9" t="s">
        <v>227</v>
      </c>
      <c r="C33" s="1069"/>
      <c r="D33" s="1069"/>
      <c r="E33" s="1069"/>
      <c r="F33" s="1069"/>
      <c r="G33" s="1069"/>
      <c r="H33" s="1069"/>
      <c r="I33" s="1069"/>
      <c r="J33" s="1069"/>
      <c r="K33" s="1069"/>
      <c r="L33" s="1069"/>
      <c r="M33" s="1069"/>
      <c r="O33" s="259"/>
    </row>
    <row r="34" spans="2:19" ht="29.25" customHeight="1" x14ac:dyDescent="0.2">
      <c r="B34" s="1076"/>
      <c r="C34" s="1076"/>
      <c r="D34" s="1076"/>
      <c r="E34" s="1076"/>
      <c r="F34" s="1076"/>
      <c r="G34" s="1076"/>
      <c r="H34" s="1076"/>
      <c r="I34" s="1076"/>
      <c r="J34" s="1076"/>
      <c r="K34" s="1076"/>
      <c r="L34" s="1076"/>
      <c r="M34" s="1076"/>
      <c r="N34" s="1076"/>
      <c r="O34" s="1076"/>
      <c r="P34" s="1076"/>
      <c r="Q34" s="262"/>
      <c r="R34" s="262"/>
      <c r="S34" s="262"/>
    </row>
    <row r="35" spans="2:19" ht="4.5" customHeight="1" x14ac:dyDescent="0.2">
      <c r="B35" s="1077"/>
      <c r="C35" s="1077"/>
      <c r="D35" s="1077"/>
      <c r="E35" s="1077"/>
      <c r="F35" s="1077"/>
      <c r="G35" s="1077"/>
      <c r="H35" s="1077"/>
      <c r="I35" s="1077"/>
      <c r="J35" s="1077"/>
      <c r="K35" s="1077"/>
      <c r="L35" s="1077"/>
      <c r="M35" s="1077"/>
      <c r="N35" s="1077"/>
      <c r="O35" s="1077"/>
      <c r="P35" s="1077"/>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2" zoomScaleNormal="100" workbookViewId="0">
      <selection activeCell="AE43" sqref="AE4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5"/>
      <c r="C2" s="1045"/>
      <c r="D2" s="1045"/>
      <c r="E2" s="1045"/>
      <c r="F2" s="1045"/>
      <c r="G2" s="1045"/>
      <c r="H2" s="1045"/>
      <c r="I2" s="1045"/>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6" t="s">
        <v>420</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25" t="s">
        <v>15</v>
      </c>
      <c r="C7" s="675"/>
      <c r="D7" s="1126" t="s">
        <v>218</v>
      </c>
      <c r="E7" s="1126"/>
      <c r="F7" s="675"/>
      <c r="G7" s="1126"/>
      <c r="H7" s="1126"/>
      <c r="I7" s="675"/>
      <c r="J7" s="1126"/>
      <c r="K7" s="1126"/>
      <c r="L7" s="675"/>
      <c r="M7" s="1126"/>
      <c r="N7" s="1126"/>
      <c r="O7" s="675"/>
      <c r="P7" s="1126" t="s">
        <v>33</v>
      </c>
      <c r="Q7" s="1126"/>
      <c r="R7" s="675"/>
      <c r="S7" s="1126"/>
      <c r="T7" s="1126"/>
      <c r="U7" s="675"/>
      <c r="V7" s="1126"/>
      <c r="W7" s="1126"/>
      <c r="X7" s="675"/>
      <c r="Y7" s="1090"/>
      <c r="Z7" s="1090"/>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25"/>
      <c r="C8" s="675"/>
      <c r="D8" s="1126"/>
      <c r="E8" s="1126"/>
      <c r="F8" s="675"/>
      <c r="G8" s="1126" t="s">
        <v>177</v>
      </c>
      <c r="H8" s="1126"/>
      <c r="I8" s="675"/>
      <c r="J8" s="1126" t="s">
        <v>183</v>
      </c>
      <c r="K8" s="1126"/>
      <c r="L8" s="675"/>
      <c r="M8" s="1126" t="s">
        <v>178</v>
      </c>
      <c r="N8" s="1126"/>
      <c r="O8" s="675"/>
      <c r="P8" s="1126"/>
      <c r="Q8" s="1126"/>
      <c r="R8" s="675"/>
      <c r="S8" s="1126" t="s">
        <v>184</v>
      </c>
      <c r="T8" s="1126"/>
      <c r="U8" s="675"/>
      <c r="V8" s="1126" t="s">
        <v>185</v>
      </c>
      <c r="W8" s="1126"/>
      <c r="X8" s="675"/>
      <c r="Y8" s="1090" t="s">
        <v>186</v>
      </c>
      <c r="Z8" s="1090"/>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25"/>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392545</v>
      </c>
      <c r="Q11" s="685">
        <f>P11*100/D11</f>
        <v>4.6180748729410306</v>
      </c>
      <c r="R11" s="679"/>
      <c r="S11" s="682">
        <f>'34adictcasaad'!G12</f>
        <v>113741</v>
      </c>
      <c r="T11" s="686">
        <f>S11*100/G11</f>
        <v>1.6311165076459169</v>
      </c>
      <c r="U11" s="679"/>
      <c r="V11" s="682">
        <f>'34adictcasaad'!J12</f>
        <v>93428</v>
      </c>
      <c r="W11" s="686">
        <f>V11*100/J11</f>
        <v>8.4409213205811824</v>
      </c>
      <c r="X11" s="679"/>
      <c r="Y11" s="605">
        <f>'34adictcasaad'!M12</f>
        <v>185376</v>
      </c>
      <c r="Z11" s="609">
        <f>Y11*100/M11</f>
        <v>44.122225342860268</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6.3279722166026033</v>
      </c>
      <c r="AG11" s="587"/>
      <c r="AH11" s="589">
        <f>_xlfn.RANK.EQ(T11,T$11:T$30,0)</f>
        <v>4</v>
      </c>
      <c r="AI11" s="589">
        <v>1</v>
      </c>
      <c r="AJ11" s="589">
        <f>MATCH(AI11,AH$11:AH$30,0)</f>
        <v>18</v>
      </c>
      <c r="AK11" s="590" t="str">
        <f>INDEX(B$11:B$30,AJ11,1)</f>
        <v>Ceuta y Melilla</v>
      </c>
      <c r="AL11" s="591">
        <f>INDEX(T$11:T$30,AJ11,1)</f>
        <v>1.8021175217851342</v>
      </c>
      <c r="AM11" s="587"/>
      <c r="AN11" s="589">
        <f>_xlfn.RANK.EQ(W11,W$11:W$30,0)</f>
        <v>1</v>
      </c>
      <c r="AO11" s="589">
        <v>1</v>
      </c>
      <c r="AP11" s="589">
        <f>MATCH(AO11,AN$11:AN$30,0)</f>
        <v>1</v>
      </c>
      <c r="AQ11" s="590" t="str">
        <f>INDEX(B$11:B$30,AP11,1)</f>
        <v>Andalucía</v>
      </c>
      <c r="AR11" s="591">
        <f>INDEX(W$11:W$30,AP11,1)</f>
        <v>8.4409213205811824</v>
      </c>
      <c r="AS11" s="587"/>
      <c r="AT11" s="589">
        <f>_xlfn.RANK.EQ(Z11,Z$11:Z$30,0)</f>
        <v>1</v>
      </c>
      <c r="AU11" s="589">
        <v>1</v>
      </c>
      <c r="AV11" s="589">
        <f>MATCH(AU11,AT$11:AT$30,0)</f>
        <v>1</v>
      </c>
      <c r="AW11" s="590" t="str">
        <f>INDEX(B$11:B$30,AV11,1)</f>
        <v>Andalucía</v>
      </c>
      <c r="AX11" s="591">
        <f>INDEX(Z$11:Z$30,AV11,1)</f>
        <v>44.122225342860268</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48583</v>
      </c>
      <c r="Q12" s="685">
        <f t="shared" ref="Q12:Q28" si="9">P12*100/D12</f>
        <v>3.6630061486147709</v>
      </c>
      <c r="R12" s="679"/>
      <c r="S12" s="682">
        <f>'34adictcasaad'!G13</f>
        <v>9876</v>
      </c>
      <c r="T12" s="686">
        <f t="shared" ref="T12:T28" si="10">S12*100/G12</f>
        <v>0.95569785006691632</v>
      </c>
      <c r="U12" s="679"/>
      <c r="V12" s="682">
        <f>'34adictcasaad'!J13</f>
        <v>9194</v>
      </c>
      <c r="W12" s="686">
        <f t="shared" ref="W12:W28" si="11">V12*100/J12</f>
        <v>4.691749889008527</v>
      </c>
      <c r="X12" s="679"/>
      <c r="Y12" s="605">
        <f>'34adictcasaad'!M13</f>
        <v>29513</v>
      </c>
      <c r="Z12" s="609">
        <f t="shared" ref="Z12:Z28" si="12">Y12*100/M12</f>
        <v>30.434244583543872</v>
      </c>
      <c r="AA12" s="588"/>
      <c r="AB12" s="589">
        <f t="shared" si="3"/>
        <v>12</v>
      </c>
      <c r="AC12" s="589">
        <v>2</v>
      </c>
      <c r="AD12" s="589">
        <f t="shared" ref="AD12:AD28" si="13">MATCH(AC12,AB$11:AB$30,0)</f>
        <v>11</v>
      </c>
      <c r="AE12" s="590" t="str">
        <f t="shared" si="4"/>
        <v>Extremadura</v>
      </c>
      <c r="AF12" s="591">
        <f t="shared" si="5"/>
        <v>5.3531745128823562</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1.7672206112439013</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8.0749045020016901</v>
      </c>
      <c r="AS12" s="587"/>
      <c r="AT12" s="589">
        <f t="shared" ref="AT12:AT30" si="22">_xlfn.RANK.EQ(Z12,Z$11:Z$30,0)</f>
        <v>14</v>
      </c>
      <c r="AU12" s="589">
        <v>2</v>
      </c>
      <c r="AV12" s="589">
        <f t="shared" ref="AV12:AV28" si="23">MATCH(AU12,AT$11:AT$30,0)</f>
        <v>7</v>
      </c>
      <c r="AW12" s="590" t="str">
        <f t="shared" ref="AW12:AW29" si="24">INDEX(B$11:B$30,AV12,1)</f>
        <v>Castilla y León</v>
      </c>
      <c r="AX12" s="591">
        <f t="shared" ref="AX12:AX29" si="25">INDEX(Z$11:Z$30,AV12,1)</f>
        <v>42.3224721616793</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41209</v>
      </c>
      <c r="Q13" s="685">
        <f t="shared" si="9"/>
        <v>4.1016795297237145</v>
      </c>
      <c r="R13" s="679"/>
      <c r="S13" s="682">
        <f>'34adictcasaad'!G14</f>
        <v>9525</v>
      </c>
      <c r="T13" s="686">
        <f t="shared" si="10"/>
        <v>1.3015317765054726</v>
      </c>
      <c r="U13" s="679"/>
      <c r="V13" s="682">
        <f>'34adictcasaad'!J14</f>
        <v>8893</v>
      </c>
      <c r="W13" s="686">
        <f t="shared" si="11"/>
        <v>4.7393945853762522</v>
      </c>
      <c r="X13" s="679"/>
      <c r="Y13" s="605">
        <f>'34adictcasaad'!M14</f>
        <v>22791</v>
      </c>
      <c r="Z13" s="609">
        <f t="shared" si="12"/>
        <v>26.744977469019901</v>
      </c>
      <c r="AA13" s="588"/>
      <c r="AB13" s="589">
        <f t="shared" si="3"/>
        <v>8</v>
      </c>
      <c r="AC13" s="589">
        <v>3</v>
      </c>
      <c r="AD13" s="589">
        <f t="shared" si="13"/>
        <v>16</v>
      </c>
      <c r="AE13" s="590" t="str">
        <f t="shared" si="4"/>
        <v>País Vasco</v>
      </c>
      <c r="AF13" s="592">
        <f t="shared" si="5"/>
        <v>5.1546209673694197</v>
      </c>
      <c r="AG13" s="587"/>
      <c r="AH13" s="589">
        <f t="shared" si="14"/>
        <v>11</v>
      </c>
      <c r="AI13" s="589">
        <v>3</v>
      </c>
      <c r="AJ13" s="589">
        <f t="shared" si="15"/>
        <v>7</v>
      </c>
      <c r="AK13" s="590" t="str">
        <f t="shared" si="16"/>
        <v>Castilla y León</v>
      </c>
      <c r="AL13" s="591">
        <f t="shared" si="17"/>
        <v>1.7425490091908835</v>
      </c>
      <c r="AM13" s="587"/>
      <c r="AN13" s="589">
        <f t="shared" si="18"/>
        <v>15</v>
      </c>
      <c r="AO13" s="589">
        <v>3</v>
      </c>
      <c r="AP13" s="589">
        <f t="shared" si="19"/>
        <v>9</v>
      </c>
      <c r="AQ13" s="590" t="str">
        <f t="shared" si="20"/>
        <v>Cataluña</v>
      </c>
      <c r="AR13" s="591">
        <f t="shared" si="21"/>
        <v>6.9896416196878848</v>
      </c>
      <c r="AS13" s="587"/>
      <c r="AT13" s="589">
        <f t="shared" si="22"/>
        <v>17</v>
      </c>
      <c r="AU13" s="589">
        <v>3</v>
      </c>
      <c r="AV13" s="589">
        <f t="shared" si="23"/>
        <v>11</v>
      </c>
      <c r="AW13" s="590" t="str">
        <f t="shared" si="24"/>
        <v>Extremadura</v>
      </c>
      <c r="AX13" s="591">
        <f t="shared" si="25"/>
        <v>41.967828128795446</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40725</v>
      </c>
      <c r="Q14" s="685">
        <f t="shared" si="9"/>
        <v>3.4610707095258695</v>
      </c>
      <c r="R14" s="679"/>
      <c r="S14" s="682">
        <f>'34adictcasaad'!G15</f>
        <v>11520</v>
      </c>
      <c r="T14" s="686">
        <f t="shared" si="10"/>
        <v>1.1702869031486001</v>
      </c>
      <c r="U14" s="679"/>
      <c r="V14" s="682">
        <f>'34adictcasaad'!J15</f>
        <v>9419</v>
      </c>
      <c r="W14" s="686">
        <f t="shared" si="11"/>
        <v>6.6793365338930766</v>
      </c>
      <c r="X14" s="679"/>
      <c r="Y14" s="605">
        <f>'34adictcasaad'!M15</f>
        <v>19786</v>
      </c>
      <c r="Z14" s="609">
        <f t="shared" si="12"/>
        <v>38.593274557228682</v>
      </c>
      <c r="AA14" s="588"/>
      <c r="AB14" s="589">
        <f t="shared" si="3"/>
        <v>15</v>
      </c>
      <c r="AC14" s="589">
        <v>4</v>
      </c>
      <c r="AD14" s="589">
        <f t="shared" si="13"/>
        <v>1</v>
      </c>
      <c r="AE14" s="590" t="str">
        <f t="shared" si="4"/>
        <v>Andalucía</v>
      </c>
      <c r="AF14" s="591">
        <f t="shared" si="5"/>
        <v>4.6180748729410306</v>
      </c>
      <c r="AG14" s="587"/>
      <c r="AH14" s="589">
        <f t="shared" si="14"/>
        <v>15</v>
      </c>
      <c r="AI14" s="589">
        <v>4</v>
      </c>
      <c r="AJ14" s="589">
        <f t="shared" si="15"/>
        <v>1</v>
      </c>
      <c r="AK14" s="590" t="str">
        <f t="shared" si="16"/>
        <v>Andalucía</v>
      </c>
      <c r="AL14" s="591">
        <f t="shared" si="17"/>
        <v>1.6311165076459169</v>
      </c>
      <c r="AM14" s="587"/>
      <c r="AN14" s="589">
        <f t="shared" si="18"/>
        <v>7</v>
      </c>
      <c r="AO14" s="589">
        <v>4</v>
      </c>
      <c r="AP14" s="589">
        <f t="shared" si="19"/>
        <v>8</v>
      </c>
      <c r="AQ14" s="590" t="str">
        <f t="shared" si="20"/>
        <v>Castilla - La Mancha</v>
      </c>
      <c r="AR14" s="591">
        <f t="shared" si="21"/>
        <v>6.769490199355106</v>
      </c>
      <c r="AS14" s="587"/>
      <c r="AT14" s="589">
        <f t="shared" si="22"/>
        <v>5</v>
      </c>
      <c r="AU14" s="589">
        <v>4</v>
      </c>
      <c r="AV14" s="589">
        <f t="shared" si="23"/>
        <v>8</v>
      </c>
      <c r="AW14" s="590" t="str">
        <f t="shared" si="24"/>
        <v>Castilla - La Mancha</v>
      </c>
      <c r="AX14" s="591">
        <f t="shared" si="25"/>
        <v>39.894711363911412</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52927</v>
      </c>
      <c r="Q15" s="685">
        <f t="shared" si="9"/>
        <v>2.4304071128221918</v>
      </c>
      <c r="R15" s="679"/>
      <c r="S15" s="682">
        <f>'34adictcasaad'!G16</f>
        <v>19696</v>
      </c>
      <c r="T15" s="686">
        <f t="shared" si="10"/>
        <v>1.0912914982762958</v>
      </c>
      <c r="U15" s="679"/>
      <c r="V15" s="682">
        <f>'34adictcasaad'!J16</f>
        <v>11359</v>
      </c>
      <c r="W15" s="686">
        <f t="shared" si="11"/>
        <v>4.094543252420535</v>
      </c>
      <c r="X15" s="679"/>
      <c r="Y15" s="605">
        <f>'34adictcasaad'!M16</f>
        <v>21872</v>
      </c>
      <c r="Z15" s="609">
        <f t="shared" si="12"/>
        <v>22.914855053484061</v>
      </c>
      <c r="AA15" s="588"/>
      <c r="AB15" s="589">
        <f t="shared" si="3"/>
        <v>19</v>
      </c>
      <c r="AC15" s="589">
        <v>5</v>
      </c>
      <c r="AD15" s="589">
        <f t="shared" si="13"/>
        <v>17</v>
      </c>
      <c r="AE15" s="590" t="str">
        <f t="shared" si="4"/>
        <v>Rioja, La</v>
      </c>
      <c r="AF15" s="591">
        <f t="shared" si="5"/>
        <v>4.5687294461880885</v>
      </c>
      <c r="AG15" s="587"/>
      <c r="AH15" s="589">
        <f t="shared" si="14"/>
        <v>16</v>
      </c>
      <c r="AI15" s="589">
        <v>5</v>
      </c>
      <c r="AJ15" s="589">
        <f t="shared" si="15"/>
        <v>11</v>
      </c>
      <c r="AK15" s="590" t="str">
        <f t="shared" si="16"/>
        <v>Extremadura</v>
      </c>
      <c r="AL15" s="591">
        <f t="shared" si="17"/>
        <v>1.5748991912353436</v>
      </c>
      <c r="AM15" s="587"/>
      <c r="AN15" s="589">
        <f t="shared" si="18"/>
        <v>18</v>
      </c>
      <c r="AO15" s="589">
        <v>5</v>
      </c>
      <c r="AP15" s="589">
        <f t="shared" si="19"/>
        <v>14</v>
      </c>
      <c r="AQ15" s="590" t="str">
        <f t="shared" si="20"/>
        <v>Murcia, Región de</v>
      </c>
      <c r="AR15" s="591">
        <f t="shared" si="21"/>
        <v>6.723936185393419</v>
      </c>
      <c r="AS15" s="587"/>
      <c r="AT15" s="589">
        <f t="shared" si="22"/>
        <v>18</v>
      </c>
      <c r="AU15" s="589">
        <v>5</v>
      </c>
      <c r="AV15" s="589">
        <f t="shared" si="23"/>
        <v>4</v>
      </c>
      <c r="AW15" s="590" t="str">
        <f t="shared" si="24"/>
        <v>Balears, Illes</v>
      </c>
      <c r="AX15" s="591">
        <f t="shared" si="25"/>
        <v>38.593274557228682</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23077</v>
      </c>
      <c r="Q16" s="685">
        <f t="shared" si="9"/>
        <v>3.9420774100532627</v>
      </c>
      <c r="R16" s="679"/>
      <c r="S16" s="688">
        <f>'34adictcasaad'!G17</f>
        <v>6272</v>
      </c>
      <c r="T16" s="686">
        <f t="shared" si="10"/>
        <v>1.392734774180225</v>
      </c>
      <c r="U16" s="679"/>
      <c r="V16" s="688">
        <f>'34adictcasaad'!J17</f>
        <v>4883</v>
      </c>
      <c r="W16" s="686">
        <f t="shared" si="11"/>
        <v>5.1926369407786295</v>
      </c>
      <c r="X16" s="679"/>
      <c r="Y16" s="611">
        <f>'34adictcasaad'!M17</f>
        <v>11922</v>
      </c>
      <c r="Z16" s="609">
        <f t="shared" si="12"/>
        <v>29.058204153261187</v>
      </c>
      <c r="AA16" s="588"/>
      <c r="AB16" s="589">
        <f t="shared" si="3"/>
        <v>10</v>
      </c>
      <c r="AC16" s="589">
        <v>6</v>
      </c>
      <c r="AD16" s="589">
        <f t="shared" si="13"/>
        <v>8</v>
      </c>
      <c r="AE16" s="590" t="str">
        <f t="shared" si="4"/>
        <v>Castilla - La Mancha</v>
      </c>
      <c r="AF16" s="591">
        <f t="shared" si="5"/>
        <v>4.4776090327507347</v>
      </c>
      <c r="AG16" s="587"/>
      <c r="AH16" s="589">
        <f t="shared" si="14"/>
        <v>7</v>
      </c>
      <c r="AI16" s="589">
        <v>6</v>
      </c>
      <c r="AJ16" s="589">
        <f t="shared" si="15"/>
        <v>14</v>
      </c>
      <c r="AK16" s="590" t="str">
        <f t="shared" si="16"/>
        <v>Murcia, Región de</v>
      </c>
      <c r="AL16" s="591">
        <f t="shared" si="17"/>
        <v>1.5061021494289277</v>
      </c>
      <c r="AM16" s="587"/>
      <c r="AN16" s="589">
        <f t="shared" si="18"/>
        <v>14</v>
      </c>
      <c r="AO16" s="589">
        <v>6</v>
      </c>
      <c r="AP16" s="589">
        <f t="shared" si="19"/>
        <v>7</v>
      </c>
      <c r="AQ16" s="590" t="str">
        <f t="shared" si="20"/>
        <v>Castilla y León</v>
      </c>
      <c r="AR16" s="591">
        <f t="shared" si="21"/>
        <v>6.6986073086537319</v>
      </c>
      <c r="AS16" s="587"/>
      <c r="AT16" s="589">
        <f t="shared" si="22"/>
        <v>16</v>
      </c>
      <c r="AU16" s="589">
        <v>6</v>
      </c>
      <c r="AV16" s="589">
        <f t="shared" si="23"/>
        <v>16</v>
      </c>
      <c r="AW16" s="590" t="str">
        <f t="shared" si="24"/>
        <v>País Vasco</v>
      </c>
      <c r="AX16" s="591">
        <f t="shared" si="25"/>
        <v>38.296496701337666</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150140</v>
      </c>
      <c r="Q17" s="685">
        <f>P17*100/D17</f>
        <v>6.3279722166026033</v>
      </c>
      <c r="R17" s="679"/>
      <c r="S17" s="682">
        <f>'34adictcasaad'!G18</f>
        <v>30504</v>
      </c>
      <c r="T17" s="686">
        <f>S17*100/G17</f>
        <v>1.7425490091908835</v>
      </c>
      <c r="U17" s="679"/>
      <c r="V17" s="682">
        <f>'34adictcasaad'!J18</f>
        <v>27012</v>
      </c>
      <c r="W17" s="686">
        <f>V17*100/J17</f>
        <v>6.6986073086537319</v>
      </c>
      <c r="X17" s="679"/>
      <c r="Y17" s="605">
        <f>'34adictcasaad'!M18</f>
        <v>92624</v>
      </c>
      <c r="Z17" s="609">
        <f>Y17*100/M17</f>
        <v>42.3224721616793</v>
      </c>
      <c r="AA17" s="588"/>
      <c r="AB17" s="589">
        <f t="shared" si="3"/>
        <v>1</v>
      </c>
      <c r="AC17" s="589">
        <v>7</v>
      </c>
      <c r="AD17" s="589">
        <f t="shared" si="13"/>
        <v>9</v>
      </c>
      <c r="AE17" s="590" t="str">
        <f t="shared" si="4"/>
        <v>Cataluña</v>
      </c>
      <c r="AF17" s="591">
        <f t="shared" si="5"/>
        <v>4.2036103175174535</v>
      </c>
      <c r="AG17" s="587"/>
      <c r="AH17" s="589">
        <f t="shared" si="14"/>
        <v>3</v>
      </c>
      <c r="AI17" s="589">
        <v>7</v>
      </c>
      <c r="AJ17" s="589">
        <f t="shared" si="15"/>
        <v>6</v>
      </c>
      <c r="AK17" s="590" t="str">
        <f t="shared" si="16"/>
        <v>Cantabria</v>
      </c>
      <c r="AL17" s="591">
        <f t="shared" si="17"/>
        <v>1.392734774180225</v>
      </c>
      <c r="AM17" s="587"/>
      <c r="AN17" s="589">
        <f t="shared" si="18"/>
        <v>6</v>
      </c>
      <c r="AO17" s="589">
        <v>7</v>
      </c>
      <c r="AP17" s="589">
        <f t="shared" si="19"/>
        <v>4</v>
      </c>
      <c r="AQ17" s="590" t="str">
        <f t="shared" si="20"/>
        <v>Balears, Illes</v>
      </c>
      <c r="AR17" s="591">
        <f t="shared" si="21"/>
        <v>6.6793365338930766</v>
      </c>
      <c r="AS17" s="587"/>
      <c r="AT17" s="589">
        <f t="shared" si="22"/>
        <v>2</v>
      </c>
      <c r="AU17" s="589">
        <v>7</v>
      </c>
      <c r="AV17" s="589">
        <f t="shared" si="23"/>
        <v>17</v>
      </c>
      <c r="AW17" s="590" t="str">
        <f t="shared" si="24"/>
        <v>Rioja, La</v>
      </c>
      <c r="AX17" s="591">
        <f t="shared" si="25"/>
        <v>38.281920419131929</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91940</v>
      </c>
      <c r="Q18" s="685">
        <f t="shared" si="9"/>
        <v>4.4776090327507347</v>
      </c>
      <c r="R18" s="679"/>
      <c r="S18" s="682">
        <f>'34adictcasaad'!G19</f>
        <v>21372</v>
      </c>
      <c r="T18" s="686">
        <f t="shared" si="10"/>
        <v>1.2891620989238284</v>
      </c>
      <c r="U18" s="679"/>
      <c r="V18" s="682">
        <f>'34adictcasaad'!J19</f>
        <v>17824</v>
      </c>
      <c r="W18" s="686">
        <f t="shared" si="11"/>
        <v>6.769490199355106</v>
      </c>
      <c r="X18" s="679"/>
      <c r="Y18" s="605">
        <f>'34adictcasaad'!M19</f>
        <v>52744</v>
      </c>
      <c r="Z18" s="609">
        <f t="shared" si="12"/>
        <v>39.894711363911412</v>
      </c>
      <c r="AA18" s="588"/>
      <c r="AB18" s="589">
        <f t="shared" si="3"/>
        <v>6</v>
      </c>
      <c r="AC18" s="589">
        <v>8</v>
      </c>
      <c r="AD18" s="589">
        <f t="shared" si="13"/>
        <v>3</v>
      </c>
      <c r="AE18" s="590" t="str">
        <f t="shared" si="4"/>
        <v>Asturias, Principado de</v>
      </c>
      <c r="AF18" s="591">
        <f t="shared" si="5"/>
        <v>4.1016795297237145</v>
      </c>
      <c r="AG18" s="587"/>
      <c r="AH18" s="589">
        <f t="shared" si="14"/>
        <v>12</v>
      </c>
      <c r="AI18" s="589">
        <v>8</v>
      </c>
      <c r="AJ18" s="589">
        <f t="shared" si="15"/>
        <v>17</v>
      </c>
      <c r="AK18" s="590" t="str">
        <f t="shared" si="16"/>
        <v>Rioja, La</v>
      </c>
      <c r="AL18" s="591">
        <f t="shared" si="17"/>
        <v>1.3639206344780335</v>
      </c>
      <c r="AM18" s="587"/>
      <c r="AN18" s="589">
        <f t="shared" si="18"/>
        <v>4</v>
      </c>
      <c r="AO18" s="589">
        <v>8</v>
      </c>
      <c r="AP18" s="589">
        <f t="shared" si="19"/>
        <v>16</v>
      </c>
      <c r="AQ18" s="590" t="str">
        <f t="shared" si="20"/>
        <v>País Vasco</v>
      </c>
      <c r="AR18" s="591">
        <f t="shared" si="21"/>
        <v>6.4686730273774806</v>
      </c>
      <c r="AS18" s="587"/>
      <c r="AT18" s="589">
        <f t="shared" si="22"/>
        <v>4</v>
      </c>
      <c r="AU18" s="589">
        <v>8</v>
      </c>
      <c r="AV18" s="589">
        <f t="shared" si="23"/>
        <v>9</v>
      </c>
      <c r="AW18" s="590" t="str">
        <f t="shared" si="24"/>
        <v>Cataluña</v>
      </c>
      <c r="AX18" s="591">
        <f t="shared" si="25"/>
        <v>37.959547468186869</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327571</v>
      </c>
      <c r="Q19" s="685">
        <f t="shared" si="9"/>
        <v>4.2036103175174535</v>
      </c>
      <c r="R19" s="679"/>
      <c r="S19" s="682">
        <f>'34adictcasaad'!G20</f>
        <v>82223</v>
      </c>
      <c r="T19" s="686">
        <f t="shared" si="10"/>
        <v>1.3070323468370399</v>
      </c>
      <c r="U19" s="679"/>
      <c r="V19" s="682">
        <f>'34adictcasaad'!J20</f>
        <v>73288</v>
      </c>
      <c r="W19" s="686">
        <f t="shared" si="11"/>
        <v>6.9896416196878848</v>
      </c>
      <c r="X19" s="679"/>
      <c r="Y19" s="605">
        <f>'34adictcasaad'!M20</f>
        <v>172060</v>
      </c>
      <c r="Z19" s="609">
        <f t="shared" si="12"/>
        <v>37.959547468186869</v>
      </c>
      <c r="AA19" s="588"/>
      <c r="AB19" s="589">
        <f t="shared" si="3"/>
        <v>7</v>
      </c>
      <c r="AC19" s="589">
        <v>9</v>
      </c>
      <c r="AD19" s="589">
        <f t="shared" si="13"/>
        <v>20</v>
      </c>
      <c r="AE19" s="590" t="str">
        <f t="shared" si="4"/>
        <v>TOTAL</v>
      </c>
      <c r="AF19" s="591">
        <f t="shared" si="5"/>
        <v>4.0951401799078342</v>
      </c>
      <c r="AG19" s="587"/>
      <c r="AH19" s="589">
        <f t="shared" si="14"/>
        <v>10</v>
      </c>
      <c r="AI19" s="589">
        <v>9</v>
      </c>
      <c r="AJ19" s="589">
        <f t="shared" si="15"/>
        <v>20</v>
      </c>
      <c r="AK19" s="590" t="str">
        <f t="shared" si="16"/>
        <v>TOTAL</v>
      </c>
      <c r="AL19" s="591">
        <f t="shared" si="17"/>
        <v>1.3417109669045049</v>
      </c>
      <c r="AM19" s="587"/>
      <c r="AN19" s="589">
        <f t="shared" si="18"/>
        <v>3</v>
      </c>
      <c r="AO19" s="589">
        <v>9</v>
      </c>
      <c r="AP19" s="589">
        <f t="shared" si="19"/>
        <v>20</v>
      </c>
      <c r="AQ19" s="590" t="str">
        <f t="shared" si="20"/>
        <v>TOTAL</v>
      </c>
      <c r="AR19" s="591">
        <f t="shared" si="21"/>
        <v>6.2165140455243435</v>
      </c>
      <c r="AS19" s="587"/>
      <c r="AT19" s="589">
        <f t="shared" si="22"/>
        <v>8</v>
      </c>
      <c r="AU19" s="589">
        <v>9</v>
      </c>
      <c r="AV19" s="589">
        <f t="shared" si="23"/>
        <v>13</v>
      </c>
      <c r="AW19" s="590" t="str">
        <f t="shared" si="24"/>
        <v>Madrid, Comunidad de</v>
      </c>
      <c r="AX19" s="591">
        <f t="shared" si="25"/>
        <v>36.463267742266538</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189030</v>
      </c>
      <c r="Q20" s="685">
        <f t="shared" si="9"/>
        <v>3.7079486783653168</v>
      </c>
      <c r="R20" s="679"/>
      <c r="S20" s="682">
        <f>'34adictcasaad'!G21</f>
        <v>51171</v>
      </c>
      <c r="T20" s="686">
        <f t="shared" si="10"/>
        <v>1.2542692608804569</v>
      </c>
      <c r="U20" s="679"/>
      <c r="V20" s="682">
        <f>'34adictcasaad'!J21</f>
        <v>40675</v>
      </c>
      <c r="W20" s="686">
        <f t="shared" si="11"/>
        <v>5.5738037390733579</v>
      </c>
      <c r="X20" s="679"/>
      <c r="Y20" s="605">
        <f>'34adictcasaad'!M21</f>
        <v>97184</v>
      </c>
      <c r="Z20" s="609">
        <f t="shared" si="12"/>
        <v>33.689698684082813</v>
      </c>
      <c r="AA20" s="588"/>
      <c r="AB20" s="589">
        <f t="shared" si="3"/>
        <v>11</v>
      </c>
      <c r="AC20" s="589">
        <v>10</v>
      </c>
      <c r="AD20" s="589">
        <f t="shared" si="13"/>
        <v>6</v>
      </c>
      <c r="AE20" s="590" t="str">
        <f t="shared" si="4"/>
        <v>Cantabria</v>
      </c>
      <c r="AF20" s="592">
        <f t="shared" si="5"/>
        <v>3.9420774100532627</v>
      </c>
      <c r="AG20" s="587"/>
      <c r="AH20" s="589">
        <f t="shared" si="14"/>
        <v>13</v>
      </c>
      <c r="AI20" s="589">
        <v>10</v>
      </c>
      <c r="AJ20" s="589">
        <f t="shared" si="15"/>
        <v>9</v>
      </c>
      <c r="AK20" s="590" t="str">
        <f t="shared" si="16"/>
        <v>Cataluña</v>
      </c>
      <c r="AL20" s="591">
        <f t="shared" si="17"/>
        <v>1.3070323468370399</v>
      </c>
      <c r="AM20" s="587"/>
      <c r="AN20" s="589">
        <f t="shared" si="18"/>
        <v>12</v>
      </c>
      <c r="AO20" s="589">
        <v>10</v>
      </c>
      <c r="AP20" s="589">
        <f t="shared" si="19"/>
        <v>18</v>
      </c>
      <c r="AQ20" s="590" t="str">
        <f t="shared" si="20"/>
        <v>Ceuta y Melilla</v>
      </c>
      <c r="AR20" s="591">
        <f t="shared" si="21"/>
        <v>6.1806340134246032</v>
      </c>
      <c r="AS20" s="587"/>
      <c r="AT20" s="589">
        <f t="shared" si="22"/>
        <v>11</v>
      </c>
      <c r="AU20" s="589">
        <v>10</v>
      </c>
      <c r="AV20" s="589">
        <f t="shared" si="23"/>
        <v>20</v>
      </c>
      <c r="AW20" s="590" t="str">
        <f t="shared" si="24"/>
        <v>TOTAL</v>
      </c>
      <c r="AX20" s="591">
        <f t="shared" si="25"/>
        <v>35.719883832440267</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56464</v>
      </c>
      <c r="Q21" s="685">
        <f t="shared" si="9"/>
        <v>5.3531745128823562</v>
      </c>
      <c r="R21" s="679"/>
      <c r="S21" s="682">
        <f>'34adictcasaad'!G22</f>
        <v>13041</v>
      </c>
      <c r="T21" s="686">
        <f t="shared" si="10"/>
        <v>1.5748991912353436</v>
      </c>
      <c r="U21" s="679"/>
      <c r="V21" s="682">
        <f>'34adictcasaad'!J22</f>
        <v>12324</v>
      </c>
      <c r="W21" s="686">
        <f t="shared" si="11"/>
        <v>8.0749045020016901</v>
      </c>
      <c r="X21" s="679"/>
      <c r="Y21" s="605">
        <f>'34adictcasaad'!M22</f>
        <v>31099</v>
      </c>
      <c r="Z21" s="609">
        <f t="shared" si="12"/>
        <v>41.967828128795446</v>
      </c>
      <c r="AA21" s="588"/>
      <c r="AB21" s="589">
        <f t="shared" si="3"/>
        <v>2</v>
      </c>
      <c r="AC21" s="589">
        <v>11</v>
      </c>
      <c r="AD21" s="589">
        <f t="shared" si="13"/>
        <v>10</v>
      </c>
      <c r="AE21" s="590" t="str">
        <f t="shared" si="4"/>
        <v>Comunitat Valenciana</v>
      </c>
      <c r="AF21" s="591">
        <f t="shared" si="5"/>
        <v>3.7079486783653168</v>
      </c>
      <c r="AG21" s="587"/>
      <c r="AH21" s="589">
        <f t="shared" si="14"/>
        <v>5</v>
      </c>
      <c r="AI21" s="589">
        <v>11</v>
      </c>
      <c r="AJ21" s="589">
        <f t="shared" si="15"/>
        <v>3</v>
      </c>
      <c r="AK21" s="590" t="str">
        <f t="shared" si="16"/>
        <v>Asturias, Principado de</v>
      </c>
      <c r="AL21" s="591">
        <f t="shared" si="17"/>
        <v>1.3015317765054726</v>
      </c>
      <c r="AM21" s="587"/>
      <c r="AN21" s="589">
        <f t="shared" si="18"/>
        <v>2</v>
      </c>
      <c r="AO21" s="589">
        <v>11</v>
      </c>
      <c r="AP21" s="589">
        <f t="shared" si="19"/>
        <v>17</v>
      </c>
      <c r="AQ21" s="590" t="str">
        <f t="shared" si="20"/>
        <v>Rioja, La</v>
      </c>
      <c r="AR21" s="591">
        <f t="shared" si="21"/>
        <v>5.812459858702633</v>
      </c>
      <c r="AS21" s="587"/>
      <c r="AT21" s="589">
        <f t="shared" si="22"/>
        <v>3</v>
      </c>
      <c r="AU21" s="589">
        <v>11</v>
      </c>
      <c r="AV21" s="589">
        <f t="shared" si="23"/>
        <v>10</v>
      </c>
      <c r="AW21" s="590" t="str">
        <f t="shared" si="24"/>
        <v>Comunitat Valenciana</v>
      </c>
      <c r="AX21" s="591">
        <f t="shared" si="25"/>
        <v>33.689698684082813</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83386</v>
      </c>
      <c r="Q22" s="685">
        <f t="shared" si="9"/>
        <v>3.0993166977889315</v>
      </c>
      <c r="R22" s="679"/>
      <c r="S22" s="682">
        <f>'34adictcasaad'!G23</f>
        <v>23772</v>
      </c>
      <c r="T22" s="686">
        <f t="shared" si="10"/>
        <v>1.195874504611552</v>
      </c>
      <c r="U22" s="679"/>
      <c r="V22" s="682">
        <f>'34adictcasaad'!J23</f>
        <v>14976</v>
      </c>
      <c r="W22" s="686">
        <f t="shared" si="11"/>
        <v>3.2218299632768179</v>
      </c>
      <c r="X22" s="679"/>
      <c r="Y22" s="605">
        <f>'34adictcasaad'!M23</f>
        <v>44638</v>
      </c>
      <c r="Z22" s="609">
        <f t="shared" si="12"/>
        <v>18.771157396310361</v>
      </c>
      <c r="AA22" s="588"/>
      <c r="AB22" s="589">
        <f t="shared" si="3"/>
        <v>17</v>
      </c>
      <c r="AC22" s="589">
        <v>12</v>
      </c>
      <c r="AD22" s="589">
        <f t="shared" si="13"/>
        <v>2</v>
      </c>
      <c r="AE22" s="590" t="str">
        <f t="shared" si="4"/>
        <v>Aragón</v>
      </c>
      <c r="AF22" s="591">
        <f t="shared" si="5"/>
        <v>3.6630061486147709</v>
      </c>
      <c r="AG22" s="587"/>
      <c r="AH22" s="589">
        <f t="shared" si="14"/>
        <v>14</v>
      </c>
      <c r="AI22" s="589">
        <v>12</v>
      </c>
      <c r="AJ22" s="589">
        <f t="shared" si="15"/>
        <v>8</v>
      </c>
      <c r="AK22" s="590" t="str">
        <f t="shared" si="16"/>
        <v>Castilla - La Mancha</v>
      </c>
      <c r="AL22" s="591">
        <f t="shared" si="17"/>
        <v>1.2891620989238284</v>
      </c>
      <c r="AM22" s="587"/>
      <c r="AN22" s="589">
        <f t="shared" si="18"/>
        <v>19</v>
      </c>
      <c r="AO22" s="589">
        <v>12</v>
      </c>
      <c r="AP22" s="589">
        <f t="shared" si="19"/>
        <v>10</v>
      </c>
      <c r="AQ22" s="590" t="str">
        <f t="shared" si="20"/>
        <v>Comunitat Valenciana</v>
      </c>
      <c r="AR22" s="591">
        <f t="shared" si="21"/>
        <v>5.5738037390733579</v>
      </c>
      <c r="AS22" s="587"/>
      <c r="AT22" s="589">
        <f t="shared" si="22"/>
        <v>19</v>
      </c>
      <c r="AU22" s="589">
        <v>12</v>
      </c>
      <c r="AV22" s="589">
        <f t="shared" si="23"/>
        <v>14</v>
      </c>
      <c r="AW22" s="590" t="str">
        <f t="shared" si="24"/>
        <v>Murcia, Región de</v>
      </c>
      <c r="AX22" s="591">
        <f t="shared" si="25"/>
        <v>31.994305175590419</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237020</v>
      </c>
      <c r="Q23" s="685">
        <f t="shared" si="9"/>
        <v>3.5112326260500217</v>
      </c>
      <c r="R23" s="679"/>
      <c r="S23" s="682">
        <f>'34adictcasaad'!G24</f>
        <v>56487</v>
      </c>
      <c r="T23" s="686">
        <f t="shared" si="10"/>
        <v>1.0244237106564766</v>
      </c>
      <c r="U23" s="679"/>
      <c r="V23" s="682">
        <f>'34adictcasaad'!J24</f>
        <v>45519</v>
      </c>
      <c r="W23" s="686">
        <f t="shared" si="11"/>
        <v>5.2560231399423811</v>
      </c>
      <c r="X23" s="679"/>
      <c r="Y23" s="605">
        <f>'34adictcasaad'!M24</f>
        <v>135014</v>
      </c>
      <c r="Z23" s="609">
        <f t="shared" si="12"/>
        <v>36.463267742266538</v>
      </c>
      <c r="AA23" s="588"/>
      <c r="AB23" s="589">
        <f t="shared" si="3"/>
        <v>14</v>
      </c>
      <c r="AC23" s="589">
        <v>13</v>
      </c>
      <c r="AD23" s="589">
        <f t="shared" si="13"/>
        <v>14</v>
      </c>
      <c r="AE23" s="590" t="str">
        <f t="shared" si="4"/>
        <v>Murcia, Región de</v>
      </c>
      <c r="AF23" s="591">
        <f t="shared" si="5"/>
        <v>3.5287405393902125</v>
      </c>
      <c r="AG23" s="587"/>
      <c r="AH23" s="589">
        <f t="shared" si="14"/>
        <v>17</v>
      </c>
      <c r="AI23" s="589">
        <v>13</v>
      </c>
      <c r="AJ23" s="589">
        <f t="shared" si="15"/>
        <v>10</v>
      </c>
      <c r="AK23" s="590" t="str">
        <f t="shared" si="16"/>
        <v>Comunitat Valenciana</v>
      </c>
      <c r="AL23" s="591">
        <f t="shared" si="17"/>
        <v>1.2542692608804569</v>
      </c>
      <c r="AM23" s="587"/>
      <c r="AN23" s="589">
        <f t="shared" si="18"/>
        <v>13</v>
      </c>
      <c r="AO23" s="589">
        <v>13</v>
      </c>
      <c r="AP23" s="589">
        <f t="shared" si="19"/>
        <v>13</v>
      </c>
      <c r="AQ23" s="590" t="str">
        <f t="shared" si="20"/>
        <v>Madrid, Comunidad de</v>
      </c>
      <c r="AR23" s="591">
        <f t="shared" si="21"/>
        <v>5.2560231399423811</v>
      </c>
      <c r="AS23" s="587"/>
      <c r="AT23" s="589">
        <f t="shared" si="22"/>
        <v>9</v>
      </c>
      <c r="AU23" s="589">
        <v>13</v>
      </c>
      <c r="AV23" s="589">
        <f t="shared" si="23"/>
        <v>15</v>
      </c>
      <c r="AW23" s="590" t="str">
        <f t="shared" si="24"/>
        <v>Navarra, Comunidad Foral de</v>
      </c>
      <c r="AX23" s="591">
        <f t="shared" si="25"/>
        <v>30.666859539997105</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54056</v>
      </c>
      <c r="Q24" s="685">
        <f t="shared" si="9"/>
        <v>3.5287405393902125</v>
      </c>
      <c r="R24" s="679"/>
      <c r="S24" s="682">
        <f>'34adictcasaad'!G25</f>
        <v>19354</v>
      </c>
      <c r="T24" s="686">
        <f t="shared" si="10"/>
        <v>1.5061021494289277</v>
      </c>
      <c r="U24" s="679"/>
      <c r="V24" s="682">
        <f>'34adictcasaad'!J25</f>
        <v>11780</v>
      </c>
      <c r="W24" s="686">
        <f t="shared" si="11"/>
        <v>6.723936185393419</v>
      </c>
      <c r="X24" s="679"/>
      <c r="Y24" s="605">
        <f>'34adictcasaad'!M25</f>
        <v>22922</v>
      </c>
      <c r="Z24" s="609">
        <f t="shared" si="12"/>
        <v>31.994305175590419</v>
      </c>
      <c r="AA24" s="588"/>
      <c r="AB24" s="589">
        <f t="shared" si="3"/>
        <v>13</v>
      </c>
      <c r="AC24" s="589">
        <v>14</v>
      </c>
      <c r="AD24" s="589">
        <f t="shared" si="13"/>
        <v>13</v>
      </c>
      <c r="AE24" s="590" t="str">
        <f t="shared" si="4"/>
        <v>Madrid, Comunidad de</v>
      </c>
      <c r="AF24" s="591">
        <f t="shared" si="5"/>
        <v>3.5112326260500217</v>
      </c>
      <c r="AG24" s="587"/>
      <c r="AH24" s="589">
        <f t="shared" si="14"/>
        <v>6</v>
      </c>
      <c r="AI24" s="589">
        <v>14</v>
      </c>
      <c r="AJ24" s="589">
        <f t="shared" si="15"/>
        <v>12</v>
      </c>
      <c r="AK24" s="590" t="str">
        <f t="shared" si="16"/>
        <v>Galicia</v>
      </c>
      <c r="AL24" s="591">
        <f t="shared" si="17"/>
        <v>1.195874504611552</v>
      </c>
      <c r="AM24" s="587"/>
      <c r="AN24" s="589">
        <f t="shared" si="18"/>
        <v>5</v>
      </c>
      <c r="AO24" s="589">
        <v>14</v>
      </c>
      <c r="AP24" s="589">
        <f t="shared" si="19"/>
        <v>6</v>
      </c>
      <c r="AQ24" s="590" t="str">
        <f t="shared" si="20"/>
        <v>Cantabria</v>
      </c>
      <c r="AR24" s="591">
        <f t="shared" si="21"/>
        <v>5.1926369407786295</v>
      </c>
      <c r="AS24" s="587"/>
      <c r="AT24" s="589">
        <f t="shared" si="22"/>
        <v>12</v>
      </c>
      <c r="AU24" s="589">
        <v>14</v>
      </c>
      <c r="AV24" s="589">
        <f t="shared" si="23"/>
        <v>2</v>
      </c>
      <c r="AW24" s="590" t="str">
        <f t="shared" si="24"/>
        <v>Aragón</v>
      </c>
      <c r="AX24" s="591">
        <f t="shared" si="25"/>
        <v>30.434244583543872</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22030</v>
      </c>
      <c r="Q25" s="685">
        <f t="shared" si="9"/>
        <v>3.3171865800754987</v>
      </c>
      <c r="R25" s="679"/>
      <c r="S25" s="688">
        <f>'34adictcasaad'!G26</f>
        <v>5184</v>
      </c>
      <c r="T25" s="686">
        <f t="shared" si="10"/>
        <v>0.97903497821533858</v>
      </c>
      <c r="U25" s="679"/>
      <c r="V25" s="688">
        <f>'34adictcasaad'!J26</f>
        <v>4126</v>
      </c>
      <c r="W25" s="686">
        <f t="shared" si="11"/>
        <v>4.4299856127466768</v>
      </c>
      <c r="X25" s="679"/>
      <c r="Y25" s="611">
        <f>'34adictcasaad'!M26</f>
        <v>12720</v>
      </c>
      <c r="Z25" s="609">
        <f t="shared" si="12"/>
        <v>30.666859539997105</v>
      </c>
      <c r="AA25" s="588"/>
      <c r="AB25" s="589">
        <f t="shared" si="3"/>
        <v>16</v>
      </c>
      <c r="AC25" s="589">
        <v>15</v>
      </c>
      <c r="AD25" s="589">
        <f t="shared" si="13"/>
        <v>4</v>
      </c>
      <c r="AE25" s="590" t="str">
        <f t="shared" si="4"/>
        <v>Balears, Illes</v>
      </c>
      <c r="AF25" s="591">
        <f t="shared" si="5"/>
        <v>3.4610707095258695</v>
      </c>
      <c r="AG25" s="587"/>
      <c r="AH25" s="589">
        <f t="shared" si="14"/>
        <v>18</v>
      </c>
      <c r="AI25" s="589">
        <v>15</v>
      </c>
      <c r="AJ25" s="589">
        <f t="shared" si="15"/>
        <v>4</v>
      </c>
      <c r="AK25" s="590" t="str">
        <f t="shared" si="16"/>
        <v>Balears, Illes</v>
      </c>
      <c r="AL25" s="591">
        <f t="shared" si="17"/>
        <v>1.1702869031486001</v>
      </c>
      <c r="AM25" s="587"/>
      <c r="AN25" s="589">
        <f t="shared" si="18"/>
        <v>17</v>
      </c>
      <c r="AO25" s="589">
        <v>15</v>
      </c>
      <c r="AP25" s="589">
        <f t="shared" si="19"/>
        <v>3</v>
      </c>
      <c r="AQ25" s="590" t="str">
        <f t="shared" si="20"/>
        <v>Asturias, Principado de</v>
      </c>
      <c r="AR25" s="591">
        <f t="shared" si="21"/>
        <v>4.7393945853762522</v>
      </c>
      <c r="AS25" s="587"/>
      <c r="AT25" s="589">
        <f t="shared" si="22"/>
        <v>13</v>
      </c>
      <c r="AU25" s="589">
        <v>15</v>
      </c>
      <c r="AV25" s="589">
        <f t="shared" si="23"/>
        <v>18</v>
      </c>
      <c r="AW25" s="590" t="str">
        <f t="shared" si="24"/>
        <v>Ceuta y Melilla</v>
      </c>
      <c r="AX25" s="591">
        <f t="shared" si="25"/>
        <v>29.635727515949785</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113823</v>
      </c>
      <c r="Q26" s="685">
        <f t="shared" si="9"/>
        <v>5.1546209673694197</v>
      </c>
      <c r="R26" s="679"/>
      <c r="S26" s="688">
        <f>'34adictcasaad'!G27</f>
        <v>29966</v>
      </c>
      <c r="T26" s="686">
        <f t="shared" si="10"/>
        <v>1.7672206112439013</v>
      </c>
      <c r="U26" s="679"/>
      <c r="V26" s="688">
        <f>'34adictcasaad'!J27</f>
        <v>22848</v>
      </c>
      <c r="W26" s="686">
        <f t="shared" si="11"/>
        <v>6.4686730273774806</v>
      </c>
      <c r="X26" s="679"/>
      <c r="Y26" s="611">
        <f>'34adictcasaad'!M27</f>
        <v>61009</v>
      </c>
      <c r="Z26" s="609">
        <f t="shared" si="12"/>
        <v>38.296496701337666</v>
      </c>
      <c r="AA26" s="588"/>
      <c r="AB26" s="589">
        <f t="shared" si="3"/>
        <v>3</v>
      </c>
      <c r="AC26" s="589">
        <v>16</v>
      </c>
      <c r="AD26" s="589">
        <f t="shared" si="13"/>
        <v>15</v>
      </c>
      <c r="AE26" s="590" t="str">
        <f t="shared" si="4"/>
        <v>Navarra, Comunidad Foral de</v>
      </c>
      <c r="AF26" s="592">
        <f t="shared" si="5"/>
        <v>3.3171865800754987</v>
      </c>
      <c r="AG26" s="587"/>
      <c r="AH26" s="589">
        <f t="shared" si="14"/>
        <v>2</v>
      </c>
      <c r="AI26" s="589">
        <v>16</v>
      </c>
      <c r="AJ26" s="589">
        <f t="shared" si="15"/>
        <v>5</v>
      </c>
      <c r="AK26" s="590" t="str">
        <f t="shared" si="16"/>
        <v>Canarias</v>
      </c>
      <c r="AL26" s="591">
        <f t="shared" si="17"/>
        <v>1.0912914982762958</v>
      </c>
      <c r="AM26" s="587"/>
      <c r="AN26" s="589">
        <f t="shared" si="18"/>
        <v>8</v>
      </c>
      <c r="AO26" s="589">
        <v>16</v>
      </c>
      <c r="AP26" s="589">
        <f t="shared" si="19"/>
        <v>2</v>
      </c>
      <c r="AQ26" s="590" t="str">
        <f t="shared" si="20"/>
        <v>Aragón</v>
      </c>
      <c r="AR26" s="591">
        <f t="shared" si="21"/>
        <v>4.691749889008527</v>
      </c>
      <c r="AS26" s="587"/>
      <c r="AT26" s="589">
        <f t="shared" si="22"/>
        <v>6</v>
      </c>
      <c r="AU26" s="589">
        <v>16</v>
      </c>
      <c r="AV26" s="589">
        <f t="shared" si="23"/>
        <v>6</v>
      </c>
      <c r="AW26" s="590" t="str">
        <f t="shared" si="24"/>
        <v>Cantabria</v>
      </c>
      <c r="AX26" s="591">
        <f t="shared" si="25"/>
        <v>29.058204153261187</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14615</v>
      </c>
      <c r="Q27" s="692">
        <f t="shared" si="9"/>
        <v>4.5687294461880885</v>
      </c>
      <c r="R27" s="679"/>
      <c r="S27" s="688">
        <f>'34adictcasaad'!G28</f>
        <v>3424</v>
      </c>
      <c r="T27" s="414">
        <f t="shared" si="10"/>
        <v>1.3639206344780335</v>
      </c>
      <c r="U27" s="679"/>
      <c r="V27" s="688">
        <f>'34adictcasaad'!J28</f>
        <v>2715</v>
      </c>
      <c r="W27" s="414">
        <f t="shared" si="11"/>
        <v>5.812459858702633</v>
      </c>
      <c r="X27" s="679"/>
      <c r="Y27" s="611">
        <f>'34adictcasaad'!M28</f>
        <v>8476</v>
      </c>
      <c r="Z27" s="612">
        <f t="shared" si="12"/>
        <v>38.281920419131929</v>
      </c>
      <c r="AA27" s="588"/>
      <c r="AB27" s="589">
        <f t="shared" si="3"/>
        <v>5</v>
      </c>
      <c r="AC27" s="589">
        <v>17</v>
      </c>
      <c r="AD27" s="589">
        <f t="shared" si="13"/>
        <v>12</v>
      </c>
      <c r="AE27" s="590" t="str">
        <f t="shared" si="4"/>
        <v>Galicia</v>
      </c>
      <c r="AF27" s="591">
        <f t="shared" si="5"/>
        <v>3.0993166977889315</v>
      </c>
      <c r="AG27" s="587"/>
      <c r="AH27" s="589">
        <f t="shared" si="14"/>
        <v>8</v>
      </c>
      <c r="AI27" s="589">
        <v>17</v>
      </c>
      <c r="AJ27" s="589">
        <f t="shared" si="15"/>
        <v>13</v>
      </c>
      <c r="AK27" s="590" t="str">
        <f t="shared" si="16"/>
        <v>Madrid, Comunidad de</v>
      </c>
      <c r="AL27" s="591">
        <f t="shared" si="17"/>
        <v>1.0244237106564766</v>
      </c>
      <c r="AM27" s="587"/>
      <c r="AN27" s="589">
        <f t="shared" si="18"/>
        <v>11</v>
      </c>
      <c r="AO27" s="589">
        <v>17</v>
      </c>
      <c r="AP27" s="589">
        <f t="shared" si="19"/>
        <v>15</v>
      </c>
      <c r="AQ27" s="590" t="str">
        <f t="shared" si="20"/>
        <v>Navarra, Comunidad Foral de</v>
      </c>
      <c r="AR27" s="591">
        <f t="shared" si="21"/>
        <v>4.4299856127466768</v>
      </c>
      <c r="AS27" s="587"/>
      <c r="AT27" s="589">
        <f t="shared" si="22"/>
        <v>7</v>
      </c>
      <c r="AU27" s="589">
        <v>17</v>
      </c>
      <c r="AV27" s="589">
        <f t="shared" si="23"/>
        <v>3</v>
      </c>
      <c r="AW27" s="590" t="str">
        <f t="shared" si="24"/>
        <v>Asturias, Principado de</v>
      </c>
      <c r="AX27" s="591">
        <f t="shared" si="25"/>
        <v>26.744977469019901</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5044</v>
      </c>
      <c r="Q28" s="692">
        <f t="shared" si="9"/>
        <v>2.9972606321343895</v>
      </c>
      <c r="R28" s="679"/>
      <c r="S28" s="688">
        <f>'34adictcasaad'!G29</f>
        <v>2674</v>
      </c>
      <c r="T28" s="414">
        <f t="shared" si="10"/>
        <v>1.8021175217851342</v>
      </c>
      <c r="U28" s="679"/>
      <c r="V28" s="688">
        <f>'34adictcasaad'!J29</f>
        <v>930</v>
      </c>
      <c r="W28" s="414">
        <f t="shared" si="11"/>
        <v>6.1806340134246032</v>
      </c>
      <c r="X28" s="679"/>
      <c r="Y28" s="611">
        <f>'34adictcasaad'!M29</f>
        <v>1440</v>
      </c>
      <c r="Z28" s="612">
        <f t="shared" si="12"/>
        <v>29.635727515949785</v>
      </c>
      <c r="AA28" s="588"/>
      <c r="AB28" s="589">
        <f t="shared" si="3"/>
        <v>18</v>
      </c>
      <c r="AC28" s="589">
        <v>18</v>
      </c>
      <c r="AD28" s="589">
        <f t="shared" si="13"/>
        <v>18</v>
      </c>
      <c r="AE28" s="590" t="str">
        <f t="shared" si="4"/>
        <v>Ceuta y Melilla</v>
      </c>
      <c r="AF28" s="591">
        <f t="shared" si="5"/>
        <v>2.9972606321343895</v>
      </c>
      <c r="AG28" s="587"/>
      <c r="AH28" s="589">
        <f t="shared" si="14"/>
        <v>1</v>
      </c>
      <c r="AI28" s="589">
        <v>18</v>
      </c>
      <c r="AJ28" s="589">
        <f t="shared" si="15"/>
        <v>15</v>
      </c>
      <c r="AK28" s="590" t="str">
        <f t="shared" si="16"/>
        <v>Navarra, Comunidad Foral de</v>
      </c>
      <c r="AL28" s="591">
        <f t="shared" si="17"/>
        <v>0.97903497821533858</v>
      </c>
      <c r="AM28" s="587"/>
      <c r="AN28" s="589">
        <f t="shared" si="18"/>
        <v>10</v>
      </c>
      <c r="AO28" s="589">
        <v>18</v>
      </c>
      <c r="AP28" s="589">
        <f t="shared" si="19"/>
        <v>5</v>
      </c>
      <c r="AQ28" s="590" t="str">
        <f t="shared" si="20"/>
        <v>Canarias</v>
      </c>
      <c r="AR28" s="591">
        <f t="shared" si="21"/>
        <v>4.094543252420535</v>
      </c>
      <c r="AS28" s="587"/>
      <c r="AT28" s="589">
        <f t="shared" si="22"/>
        <v>15</v>
      </c>
      <c r="AU28" s="589">
        <v>18</v>
      </c>
      <c r="AV28" s="589">
        <f t="shared" si="23"/>
        <v>5</v>
      </c>
      <c r="AW28" s="590" t="str">
        <f t="shared" si="24"/>
        <v>Canarias</v>
      </c>
      <c r="AX28" s="591">
        <f t="shared" si="25"/>
        <v>22.914855053484061</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2.4304071128221918</v>
      </c>
      <c r="AG29" s="587"/>
      <c r="AH29" s="585"/>
      <c r="AI29" s="585"/>
      <c r="AJ29" s="589">
        <f>MATCH(AI30,AH$11:AH$30,0)</f>
        <v>2</v>
      </c>
      <c r="AK29" s="590" t="str">
        <f t="shared" si="16"/>
        <v>Aragón</v>
      </c>
      <c r="AL29" s="591">
        <f t="shared" si="17"/>
        <v>0.95569785006691632</v>
      </c>
      <c r="AM29" s="587"/>
      <c r="AN29" s="585"/>
      <c r="AO29" s="585"/>
      <c r="AP29" s="589">
        <f>MATCH(AO30,AN$11:AN$30,0)</f>
        <v>12</v>
      </c>
      <c r="AQ29" s="590" t="str">
        <f t="shared" si="20"/>
        <v>Galicia</v>
      </c>
      <c r="AR29" s="591">
        <f>INDEX(W$11:W$30,AP29,1)</f>
        <v>3.2218299632768179</v>
      </c>
      <c r="AS29" s="587"/>
      <c r="AT29" s="585"/>
      <c r="AU29" s="585"/>
      <c r="AV29" s="589">
        <f>MATCH(AU30,AT$11:AT$30,0)</f>
        <v>12</v>
      </c>
      <c r="AW29" s="590" t="str">
        <f t="shared" si="24"/>
        <v>Galicia</v>
      </c>
      <c r="AX29" s="591">
        <f t="shared" si="25"/>
        <v>18.771157396310361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1944185</v>
      </c>
      <c r="Q30" s="695">
        <f>P30*100/D30</f>
        <v>4.0951401799078342</v>
      </c>
      <c r="R30" s="675"/>
      <c r="S30" s="698">
        <f>SUM(S11:S28)</f>
        <v>509802</v>
      </c>
      <c r="T30" s="696">
        <f>S30*100/G30</f>
        <v>1.3417109669045049</v>
      </c>
      <c r="U30" s="675"/>
      <c r="V30" s="698">
        <f>SUM(V11:V28)</f>
        <v>411193</v>
      </c>
      <c r="W30" s="696">
        <f>V30*100/J30</f>
        <v>6.2165140455243435</v>
      </c>
      <c r="X30" s="675"/>
      <c r="Y30" s="792">
        <f>SUM(Y11:Y28)</f>
        <v>1023190</v>
      </c>
      <c r="Z30" s="594">
        <f>Y30*100/M30</f>
        <v>35.719883832440267</v>
      </c>
      <c r="AA30" s="588"/>
      <c r="AB30" s="589">
        <f>_xlfn.RANK.EQ(Q30,Q$11:Q$30,0)</f>
        <v>9</v>
      </c>
      <c r="AC30" s="589">
        <v>19</v>
      </c>
      <c r="AD30" s="585"/>
      <c r="AE30" s="585"/>
      <c r="AF30" s="595"/>
      <c r="AG30" s="297"/>
      <c r="AH30" s="589">
        <f t="shared" si="14"/>
        <v>9</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69" t="s">
        <v>179</v>
      </c>
      <c r="C33" s="1069"/>
      <c r="D33" s="1069"/>
      <c r="E33" s="1069"/>
      <c r="F33" s="1069"/>
      <c r="G33" s="1069"/>
      <c r="H33" s="1069"/>
      <c r="I33" s="1069"/>
      <c r="J33" s="1069"/>
      <c r="K33" s="1069"/>
      <c r="L33" s="1069"/>
      <c r="M33" s="1069"/>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76"/>
      <c r="C34" s="1076"/>
      <c r="D34" s="1076"/>
      <c r="E34" s="1076"/>
      <c r="F34" s="1076"/>
      <c r="G34" s="1076"/>
      <c r="H34" s="1076"/>
      <c r="I34" s="1076"/>
      <c r="J34" s="1076"/>
      <c r="K34" s="1076"/>
      <c r="L34" s="1076"/>
      <c r="M34" s="1076"/>
      <c r="N34" s="1076"/>
      <c r="O34" s="1076"/>
      <c r="P34" s="1076"/>
      <c r="Q34" s="262"/>
      <c r="R34" s="262"/>
      <c r="S34" s="262"/>
    </row>
    <row r="35" spans="2:50" ht="4.5" customHeight="1" x14ac:dyDescent="0.2">
      <c r="B35" s="1077"/>
      <c r="C35" s="1077"/>
      <c r="D35" s="1077"/>
      <c r="E35" s="1077"/>
      <c r="F35" s="1077"/>
      <c r="G35" s="1077"/>
      <c r="H35" s="1077"/>
      <c r="I35" s="1077"/>
      <c r="J35" s="1077"/>
      <c r="K35" s="1077"/>
      <c r="L35" s="1077"/>
      <c r="M35" s="1077"/>
      <c r="N35" s="1077"/>
      <c r="O35" s="1077"/>
      <c r="P35" s="1077"/>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6"/>
  <sheetViews>
    <sheetView topLeftCell="A10" zoomScale="90" zoomScaleNormal="9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1009"/>
      <c r="AE1" s="1009"/>
      <c r="AF1" s="1009"/>
    </row>
    <row r="2" spans="1:34" s="205" customFormat="1" x14ac:dyDescent="0.2">
      <c r="B2" s="1045"/>
      <c r="C2" s="1045"/>
      <c r="Z2" s="507"/>
      <c r="AA2" s="617"/>
      <c r="AB2" s="952"/>
      <c r="AC2" s="617"/>
      <c r="AD2" s="507"/>
      <c r="AE2" s="507"/>
      <c r="AF2" s="507"/>
    </row>
    <row r="3" spans="1:34" s="208" customFormat="1" ht="37.5" customHeight="1" x14ac:dyDescent="0.2">
      <c r="B3" s="1046"/>
      <c r="C3" s="1046"/>
      <c r="Z3" s="507"/>
      <c r="AA3" s="617"/>
      <c r="AB3" s="952"/>
      <c r="AC3" s="617"/>
      <c r="AD3" s="507"/>
      <c r="AE3" s="507"/>
      <c r="AF3" s="507"/>
    </row>
    <row r="4" spans="1:34" s="208" customFormat="1" ht="19.5" x14ac:dyDescent="0.2">
      <c r="A4" s="1093" t="s">
        <v>486</v>
      </c>
      <c r="B4" s="1093"/>
      <c r="C4" s="1093"/>
      <c r="D4" s="1093"/>
      <c r="E4" s="1093"/>
      <c r="F4" s="1093"/>
      <c r="G4" s="1093"/>
      <c r="H4" s="1093"/>
      <c r="I4" s="1093"/>
      <c r="J4" s="1093"/>
      <c r="K4" s="1093"/>
      <c r="L4" s="1093"/>
      <c r="M4" s="1093"/>
      <c r="N4" s="1093"/>
      <c r="O4" s="1093"/>
      <c r="P4" s="1093"/>
      <c r="Q4" s="1093"/>
      <c r="R4" s="1093"/>
      <c r="S4" s="1093"/>
      <c r="T4" s="1093"/>
      <c r="U4" s="1093"/>
      <c r="Z4" s="507"/>
      <c r="AA4" s="617"/>
      <c r="AB4" s="952"/>
      <c r="AC4" s="617"/>
      <c r="AD4" s="507"/>
      <c r="AE4" s="507"/>
      <c r="AF4" s="507"/>
    </row>
    <row r="5" spans="1:34" s="208" customFormat="1" ht="18.7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Z5" s="507"/>
      <c r="AA5" s="617"/>
      <c r="AB5" s="952"/>
      <c r="AC5" s="617"/>
      <c r="AD5" s="507"/>
      <c r="AE5" s="507"/>
      <c r="AF5" s="507"/>
    </row>
    <row r="6" spans="1:34" s="208" customFormat="1" ht="6.75" customHeight="1" x14ac:dyDescent="0.2">
      <c r="Z6" s="507"/>
      <c r="AA6" s="617"/>
      <c r="AB6" s="952"/>
      <c r="AC6" s="617"/>
      <c r="AD6" s="507"/>
      <c r="AE6" s="507"/>
      <c r="AF6" s="507"/>
    </row>
    <row r="7" spans="1:34" s="213" customFormat="1" ht="8.25" customHeight="1" x14ac:dyDescent="0.2">
      <c r="A7" s="209"/>
      <c r="B7" s="1048" t="s">
        <v>15</v>
      </c>
      <c r="C7" s="211"/>
      <c r="D7" s="1094" t="s">
        <v>254</v>
      </c>
      <c r="E7" s="568"/>
      <c r="F7" s="1055"/>
      <c r="G7" s="1055"/>
      <c r="H7" s="568"/>
      <c r="I7" s="864"/>
      <c r="J7" s="864"/>
      <c r="K7" s="942"/>
      <c r="L7" s="942"/>
      <c r="M7" s="943"/>
      <c r="N7" s="943"/>
      <c r="O7" s="943"/>
      <c r="P7" s="943"/>
      <c r="Q7" s="943"/>
      <c r="R7" s="943"/>
      <c r="S7" s="944"/>
      <c r="T7" s="945"/>
      <c r="U7" s="945"/>
      <c r="V7" s="946"/>
      <c r="Z7" s="431"/>
      <c r="AA7" s="596"/>
      <c r="AB7" s="953"/>
      <c r="AC7" s="596"/>
      <c r="AD7" s="431"/>
      <c r="AE7" s="431"/>
      <c r="AF7" s="431"/>
    </row>
    <row r="8" spans="1:34" s="213" customFormat="1" ht="15.75" customHeight="1" x14ac:dyDescent="0.2">
      <c r="A8" s="209"/>
      <c r="B8" s="1049"/>
      <c r="C8" s="211"/>
      <c r="D8" s="1095"/>
      <c r="E8" s="799"/>
      <c r="F8" s="1057" t="s">
        <v>394</v>
      </c>
      <c r="G8" s="1056"/>
      <c r="H8" s="211"/>
      <c r="I8" s="1057" t="s">
        <v>395</v>
      </c>
      <c r="J8" s="1056"/>
      <c r="K8" s="1096" t="s">
        <v>383</v>
      </c>
      <c r="L8" s="1097"/>
      <c r="M8" s="1097"/>
      <c r="N8" s="1097"/>
      <c r="O8" s="1097"/>
      <c r="P8" s="1097"/>
      <c r="Q8" s="1097"/>
      <c r="R8" s="1097"/>
      <c r="S8" s="1097"/>
      <c r="T8" s="1097"/>
      <c r="U8" s="1097"/>
      <c r="V8" s="1098"/>
      <c r="Z8" s="431"/>
      <c r="AA8" s="596"/>
      <c r="AB8" s="953"/>
      <c r="AC8" s="596"/>
      <c r="AD8" s="431"/>
      <c r="AE8" s="431"/>
      <c r="AF8" s="431"/>
    </row>
    <row r="9" spans="1:34" s="213" customFormat="1" ht="28.5" customHeight="1" x14ac:dyDescent="0.2">
      <c r="A9" s="209"/>
      <c r="B9" s="1049"/>
      <c r="C9" s="211"/>
      <c r="D9" s="1095"/>
      <c r="E9" s="211"/>
      <c r="F9" s="1086"/>
      <c r="G9" s="1087"/>
      <c r="H9" s="211"/>
      <c r="I9" s="1086"/>
      <c r="J9" s="1087"/>
      <c r="K9" s="1057" t="s">
        <v>384</v>
      </c>
      <c r="L9" s="1056"/>
      <c r="M9" s="1057" t="s">
        <v>385</v>
      </c>
      <c r="N9" s="1056"/>
      <c r="O9" s="1057" t="s">
        <v>386</v>
      </c>
      <c r="P9" s="1056"/>
      <c r="Q9" s="1057" t="s">
        <v>387</v>
      </c>
      <c r="R9" s="1056"/>
      <c r="S9" s="1057" t="s">
        <v>388</v>
      </c>
      <c r="T9" s="1056"/>
      <c r="U9" s="1057" t="s">
        <v>389</v>
      </c>
      <c r="V9" s="1056"/>
      <c r="Z9" s="431"/>
      <c r="AA9" s="596"/>
      <c r="AB9" s="953"/>
      <c r="AC9" s="596"/>
      <c r="AD9" s="431"/>
      <c r="AE9" s="431"/>
      <c r="AF9" s="431"/>
    </row>
    <row r="10" spans="1:34" s="219" customFormat="1" ht="22.5" x14ac:dyDescent="0.2">
      <c r="A10" s="214"/>
      <c r="B10" s="1050"/>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231"/>
      <c r="AE11" s="231"/>
      <c r="AF11" s="231"/>
    </row>
    <row r="12" spans="1:34" s="232" customFormat="1" ht="14.25" x14ac:dyDescent="0.15">
      <c r="A12" s="224"/>
      <c r="B12" s="225" t="s">
        <v>11</v>
      </c>
      <c r="C12" s="226"/>
      <c r="D12" s="801">
        <v>392545</v>
      </c>
      <c r="E12" s="226"/>
      <c r="F12" s="227">
        <v>446</v>
      </c>
      <c r="G12" s="228">
        <v>0.11361754703282426</v>
      </c>
      <c r="H12" s="226"/>
      <c r="I12" s="227">
        <v>2882</v>
      </c>
      <c r="J12" s="228">
        <v>0.73418334203721869</v>
      </c>
      <c r="K12" s="227">
        <v>2593</v>
      </c>
      <c r="L12" s="228">
        <v>89.972241498959065</v>
      </c>
      <c r="M12" s="227">
        <v>28</v>
      </c>
      <c r="N12" s="228">
        <v>0.9715475364330326</v>
      </c>
      <c r="O12" s="227">
        <v>2</v>
      </c>
      <c r="P12" s="228">
        <v>6.9396252602359473E-2</v>
      </c>
      <c r="Q12" s="227">
        <v>191</v>
      </c>
      <c r="R12" s="228">
        <v>6.62734212352533</v>
      </c>
      <c r="S12" s="227">
        <v>27</v>
      </c>
      <c r="T12" s="228">
        <v>0.93684941013185274</v>
      </c>
      <c r="U12" s="227">
        <v>41</v>
      </c>
      <c r="V12" s="228">
        <v>1.4226231783483692</v>
      </c>
      <c r="X12" s="305"/>
      <c r="Y12" s="305"/>
      <c r="Z12" s="305"/>
      <c r="AA12" s="949">
        <v>44316</v>
      </c>
      <c r="AB12" s="947">
        <v>26707</v>
      </c>
      <c r="AC12" s="947">
        <v>18034</v>
      </c>
      <c r="AD12" s="305"/>
      <c r="AE12" s="305"/>
      <c r="AF12" s="305"/>
      <c r="AG12" s="306"/>
      <c r="AH12" s="950"/>
    </row>
    <row r="13" spans="1:34" s="232" customFormat="1" ht="14.25" x14ac:dyDescent="0.15">
      <c r="A13" s="224"/>
      <c r="B13" s="233" t="s">
        <v>10</v>
      </c>
      <c r="C13" s="226"/>
      <c r="D13" s="802">
        <v>48583</v>
      </c>
      <c r="E13" s="226"/>
      <c r="F13" s="234">
        <v>691</v>
      </c>
      <c r="G13" s="235">
        <v>1.4223082148076489</v>
      </c>
      <c r="H13" s="226"/>
      <c r="I13" s="234">
        <v>512</v>
      </c>
      <c r="J13" s="235">
        <v>1.0538665788444517</v>
      </c>
      <c r="K13" s="234">
        <v>500</v>
      </c>
      <c r="L13" s="235">
        <v>97.65625</v>
      </c>
      <c r="M13" s="234">
        <v>7</v>
      </c>
      <c r="N13" s="235">
        <v>1.3671875</v>
      </c>
      <c r="O13" s="234">
        <v>0</v>
      </c>
      <c r="P13" s="235">
        <v>0</v>
      </c>
      <c r="Q13" s="234">
        <v>0</v>
      </c>
      <c r="R13" s="235">
        <v>0</v>
      </c>
      <c r="S13" s="234">
        <v>0</v>
      </c>
      <c r="T13" s="235">
        <v>0</v>
      </c>
      <c r="U13" s="234">
        <v>5</v>
      </c>
      <c r="V13" s="235">
        <v>0.9765625</v>
      </c>
      <c r="X13" s="305"/>
      <c r="Y13" s="305"/>
      <c r="Z13" s="305"/>
      <c r="AA13" s="949">
        <v>44347</v>
      </c>
      <c r="AB13" s="947">
        <v>28175</v>
      </c>
      <c r="AC13" s="947">
        <v>15503</v>
      </c>
      <c r="AD13" s="305"/>
      <c r="AE13" s="305"/>
      <c r="AF13" s="305"/>
      <c r="AG13" s="306"/>
      <c r="AH13" s="950"/>
    </row>
    <row r="14" spans="1:34" s="232" customFormat="1" ht="14.25" x14ac:dyDescent="0.15">
      <c r="A14" s="224"/>
      <c r="B14" s="233" t="s">
        <v>40</v>
      </c>
      <c r="C14" s="226"/>
      <c r="D14" s="802">
        <v>41209</v>
      </c>
      <c r="E14" s="226"/>
      <c r="F14" s="234">
        <v>541</v>
      </c>
      <c r="G14" s="235">
        <v>1.3128200150452571</v>
      </c>
      <c r="H14" s="226"/>
      <c r="I14" s="234">
        <v>472</v>
      </c>
      <c r="J14" s="235">
        <v>1.1453808634036253</v>
      </c>
      <c r="K14" s="234">
        <v>434</v>
      </c>
      <c r="L14" s="235">
        <v>91.949152542372886</v>
      </c>
      <c r="M14" s="234">
        <v>10</v>
      </c>
      <c r="N14" s="235">
        <v>2.1186440677966099</v>
      </c>
      <c r="O14" s="234">
        <v>2</v>
      </c>
      <c r="P14" s="235">
        <v>0.42372881355932202</v>
      </c>
      <c r="Q14" s="234">
        <v>0</v>
      </c>
      <c r="R14" s="235">
        <v>0</v>
      </c>
      <c r="S14" s="234">
        <v>2</v>
      </c>
      <c r="T14" s="235">
        <v>0.42372881355932202</v>
      </c>
      <c r="U14" s="234">
        <v>24</v>
      </c>
      <c r="V14" s="235">
        <v>5.0847457627118651</v>
      </c>
      <c r="X14" s="305"/>
      <c r="Y14" s="305"/>
      <c r="Z14" s="305"/>
      <c r="AA14" s="949">
        <v>44377</v>
      </c>
      <c r="AB14" s="947">
        <v>28047</v>
      </c>
      <c r="AC14" s="947">
        <v>18622</v>
      </c>
      <c r="AD14" s="305"/>
      <c r="AE14" s="305"/>
      <c r="AF14" s="305"/>
      <c r="AG14" s="306"/>
      <c r="AH14" s="950"/>
    </row>
    <row r="15" spans="1:34" s="232" customFormat="1" ht="14.25" x14ac:dyDescent="0.15">
      <c r="A15" s="224"/>
      <c r="B15" s="233" t="s">
        <v>41</v>
      </c>
      <c r="C15" s="226"/>
      <c r="D15" s="802">
        <v>40725</v>
      </c>
      <c r="E15" s="226"/>
      <c r="F15" s="234">
        <v>520</v>
      </c>
      <c r="G15" s="235">
        <v>1.2768569674647023</v>
      </c>
      <c r="H15" s="226"/>
      <c r="I15" s="234">
        <v>309</v>
      </c>
      <c r="J15" s="235">
        <v>0.75874769797421726</v>
      </c>
      <c r="K15" s="234">
        <v>302</v>
      </c>
      <c r="L15" s="235">
        <v>97.734627831715216</v>
      </c>
      <c r="M15" s="234">
        <v>6</v>
      </c>
      <c r="N15" s="235">
        <v>1.9417475728155338</v>
      </c>
      <c r="O15" s="234">
        <v>0</v>
      </c>
      <c r="P15" s="235">
        <v>0</v>
      </c>
      <c r="Q15" s="234">
        <v>0</v>
      </c>
      <c r="R15" s="235">
        <v>0</v>
      </c>
      <c r="S15" s="234">
        <v>1</v>
      </c>
      <c r="T15" s="235">
        <v>0.3236245954692557</v>
      </c>
      <c r="U15" s="234">
        <v>0</v>
      </c>
      <c r="V15" s="235">
        <v>0</v>
      </c>
      <c r="X15" s="305"/>
      <c r="Y15" s="305"/>
      <c r="Z15" s="305"/>
      <c r="AA15" s="949">
        <v>44408</v>
      </c>
      <c r="AB15" s="947">
        <v>26363</v>
      </c>
      <c r="AC15" s="947">
        <v>16904</v>
      </c>
      <c r="AD15" s="305"/>
      <c r="AE15" s="305"/>
      <c r="AF15" s="305"/>
      <c r="AG15" s="306"/>
      <c r="AH15" s="950"/>
    </row>
    <row r="16" spans="1:34" s="232" customFormat="1" ht="14.25" x14ac:dyDescent="0.15">
      <c r="A16" s="224"/>
      <c r="B16" s="233" t="s">
        <v>9</v>
      </c>
      <c r="C16" s="226"/>
      <c r="D16" s="802">
        <v>52927</v>
      </c>
      <c r="E16" s="226"/>
      <c r="F16" s="234">
        <v>943</v>
      </c>
      <c r="G16" s="235">
        <v>1.7816993217072572</v>
      </c>
      <c r="H16" s="226"/>
      <c r="I16" s="234">
        <v>466</v>
      </c>
      <c r="J16" s="235">
        <v>0.88045798930602526</v>
      </c>
      <c r="K16" s="234">
        <v>441</v>
      </c>
      <c r="L16" s="235">
        <v>94.63519313304721</v>
      </c>
      <c r="M16" s="234">
        <v>12</v>
      </c>
      <c r="N16" s="235">
        <v>2.5751072961373391</v>
      </c>
      <c r="O16" s="234">
        <v>0</v>
      </c>
      <c r="P16" s="235">
        <v>0</v>
      </c>
      <c r="Q16" s="234">
        <v>0</v>
      </c>
      <c r="R16" s="235">
        <v>0</v>
      </c>
      <c r="S16" s="234">
        <v>1</v>
      </c>
      <c r="T16" s="235">
        <v>0.21459227467811159</v>
      </c>
      <c r="U16" s="234">
        <v>12</v>
      </c>
      <c r="V16" s="235">
        <v>2.5751072961373391</v>
      </c>
      <c r="X16" s="305"/>
      <c r="Y16" s="305"/>
      <c r="Z16" s="305"/>
      <c r="AA16" s="949">
        <v>44439</v>
      </c>
      <c r="AB16" s="947">
        <v>16420</v>
      </c>
      <c r="AC16" s="947">
        <v>20385</v>
      </c>
      <c r="AD16" s="305"/>
      <c r="AE16" s="305"/>
      <c r="AF16" s="305"/>
      <c r="AG16" s="306"/>
      <c r="AH16" s="950"/>
    </row>
    <row r="17" spans="1:34" s="232" customFormat="1" ht="14.25" x14ac:dyDescent="0.15">
      <c r="A17" s="224"/>
      <c r="B17" s="233" t="s">
        <v>8</v>
      </c>
      <c r="C17" s="226"/>
      <c r="D17" s="803">
        <v>23077</v>
      </c>
      <c r="E17" s="226"/>
      <c r="F17" s="234">
        <v>302</v>
      </c>
      <c r="G17" s="235">
        <v>1.3086623044589851</v>
      </c>
      <c r="H17" s="226"/>
      <c r="I17" s="234">
        <v>248</v>
      </c>
      <c r="J17" s="235">
        <v>1.0746630844563851</v>
      </c>
      <c r="K17" s="238">
        <v>245</v>
      </c>
      <c r="L17" s="235">
        <v>98.790322580645167</v>
      </c>
      <c r="M17" s="238">
        <v>3</v>
      </c>
      <c r="N17" s="235">
        <v>1.2096774193548387</v>
      </c>
      <c r="O17" s="238">
        <v>0</v>
      </c>
      <c r="P17" s="235">
        <v>0</v>
      </c>
      <c r="Q17" s="238">
        <v>0</v>
      </c>
      <c r="R17" s="235">
        <v>0</v>
      </c>
      <c r="S17" s="238">
        <v>0</v>
      </c>
      <c r="T17" s="235">
        <v>0</v>
      </c>
      <c r="U17" s="238">
        <v>0</v>
      </c>
      <c r="V17" s="235">
        <v>0</v>
      </c>
      <c r="X17" s="305"/>
      <c r="Y17" s="305"/>
      <c r="Z17" s="305"/>
      <c r="AA17" s="949">
        <v>44469</v>
      </c>
      <c r="AB17" s="947">
        <v>22330</v>
      </c>
      <c r="AC17" s="947">
        <v>19468</v>
      </c>
      <c r="AD17" s="305"/>
      <c r="AE17" s="305"/>
      <c r="AF17" s="305"/>
      <c r="AG17" s="306"/>
      <c r="AH17" s="950"/>
    </row>
    <row r="18" spans="1:34" s="232" customFormat="1" ht="14.25" x14ac:dyDescent="0.15">
      <c r="A18" s="224"/>
      <c r="B18" s="233" t="s">
        <v>7</v>
      </c>
      <c r="C18" s="226"/>
      <c r="D18" s="802">
        <v>150140</v>
      </c>
      <c r="E18" s="226"/>
      <c r="F18" s="234">
        <v>4600</v>
      </c>
      <c r="G18" s="235">
        <v>3.0638071133608631</v>
      </c>
      <c r="H18" s="226"/>
      <c r="I18" s="234">
        <v>1339</v>
      </c>
      <c r="J18" s="235">
        <v>0.89183428799786868</v>
      </c>
      <c r="K18" s="234">
        <v>1246</v>
      </c>
      <c r="L18" s="235">
        <v>93.05451829723674</v>
      </c>
      <c r="M18" s="234">
        <v>42</v>
      </c>
      <c r="N18" s="235">
        <v>3.136669156086632</v>
      </c>
      <c r="O18" s="234">
        <v>0</v>
      </c>
      <c r="P18" s="235">
        <v>0</v>
      </c>
      <c r="Q18" s="234">
        <v>3</v>
      </c>
      <c r="R18" s="235">
        <v>0.22404779686333084</v>
      </c>
      <c r="S18" s="234">
        <v>0</v>
      </c>
      <c r="T18" s="235">
        <v>0</v>
      </c>
      <c r="U18" s="234">
        <v>48</v>
      </c>
      <c r="V18" s="235">
        <v>3.5847647498132935</v>
      </c>
      <c r="X18" s="305"/>
      <c r="Y18" s="305"/>
      <c r="Z18" s="305"/>
      <c r="AA18" s="949">
        <v>44500</v>
      </c>
      <c r="AB18" s="947">
        <v>29317</v>
      </c>
      <c r="AC18" s="947">
        <v>17136</v>
      </c>
      <c r="AD18" s="305"/>
      <c r="AE18" s="305"/>
      <c r="AF18" s="305"/>
      <c r="AG18" s="306"/>
      <c r="AH18" s="950"/>
    </row>
    <row r="19" spans="1:34" s="232" customFormat="1" ht="14.25" x14ac:dyDescent="0.15">
      <c r="A19" s="224"/>
      <c r="B19" s="233" t="s">
        <v>43</v>
      </c>
      <c r="C19" s="226"/>
      <c r="D19" s="802">
        <v>91940</v>
      </c>
      <c r="E19" s="226"/>
      <c r="F19" s="234">
        <v>1051</v>
      </c>
      <c r="G19" s="235">
        <v>1.1431368283663259</v>
      </c>
      <c r="H19" s="226"/>
      <c r="I19" s="234">
        <v>1465</v>
      </c>
      <c r="J19" s="235">
        <v>1.5934304981509679</v>
      </c>
      <c r="K19" s="234">
        <v>863</v>
      </c>
      <c r="L19" s="235">
        <v>58.907849829351534</v>
      </c>
      <c r="M19" s="234">
        <v>40</v>
      </c>
      <c r="N19" s="235">
        <v>2.7303754266211606</v>
      </c>
      <c r="O19" s="234">
        <v>5</v>
      </c>
      <c r="P19" s="235">
        <v>0.34129692832764508</v>
      </c>
      <c r="Q19" s="234">
        <v>112</v>
      </c>
      <c r="R19" s="235">
        <v>7.6450511945392483</v>
      </c>
      <c r="S19" s="234">
        <v>12</v>
      </c>
      <c r="T19" s="235">
        <v>0.8191126279863481</v>
      </c>
      <c r="U19" s="234">
        <v>433</v>
      </c>
      <c r="V19" s="235">
        <v>29.556313993174061</v>
      </c>
      <c r="X19" s="305"/>
      <c r="Y19" s="305"/>
      <c r="Z19" s="305"/>
      <c r="AA19" s="949">
        <v>44530</v>
      </c>
      <c r="AB19" s="947">
        <v>28155</v>
      </c>
      <c r="AC19" s="947">
        <v>19590</v>
      </c>
      <c r="AD19" s="305"/>
      <c r="AE19" s="305"/>
      <c r="AF19" s="305"/>
      <c r="AG19" s="306"/>
      <c r="AH19" s="950"/>
    </row>
    <row r="20" spans="1:34" s="232" customFormat="1" ht="14.25" x14ac:dyDescent="0.15">
      <c r="A20" s="224"/>
      <c r="B20" s="233" t="s">
        <v>44</v>
      </c>
      <c r="C20" s="226"/>
      <c r="D20" s="802">
        <v>327571</v>
      </c>
      <c r="E20" s="226"/>
      <c r="F20" s="234">
        <v>6408</v>
      </c>
      <c r="G20" s="235">
        <v>1.9562171254476128</v>
      </c>
      <c r="H20" s="226"/>
      <c r="I20" s="234">
        <v>3622</v>
      </c>
      <c r="J20" s="235">
        <v>1.1057144863251021</v>
      </c>
      <c r="K20" s="234">
        <v>2689</v>
      </c>
      <c r="L20" s="235">
        <v>74.240750966316952</v>
      </c>
      <c r="M20" s="234">
        <v>5</v>
      </c>
      <c r="N20" s="235">
        <v>0.13804527885146328</v>
      </c>
      <c r="O20" s="234">
        <v>626</v>
      </c>
      <c r="P20" s="235">
        <v>17.283268912203205</v>
      </c>
      <c r="Q20" s="234">
        <v>0</v>
      </c>
      <c r="R20" s="235">
        <v>0</v>
      </c>
      <c r="S20" s="234">
        <v>82</v>
      </c>
      <c r="T20" s="235">
        <v>2.2639425731639977</v>
      </c>
      <c r="U20" s="234">
        <v>220</v>
      </c>
      <c r="V20" s="235">
        <v>6.0739922694643846</v>
      </c>
      <c r="X20" s="305"/>
      <c r="Y20" s="305"/>
      <c r="Z20" s="305"/>
      <c r="AA20" s="949">
        <v>44561</v>
      </c>
      <c r="AB20" s="947">
        <v>24865</v>
      </c>
      <c r="AC20" s="947">
        <v>26807</v>
      </c>
      <c r="AD20" s="305"/>
      <c r="AE20" s="305"/>
      <c r="AF20" s="305"/>
      <c r="AG20" s="306"/>
      <c r="AH20" s="950"/>
    </row>
    <row r="21" spans="1:34" s="232" customFormat="1" ht="14.25" x14ac:dyDescent="0.15">
      <c r="A21" s="224"/>
      <c r="B21" s="233" t="s">
        <v>6</v>
      </c>
      <c r="C21" s="226"/>
      <c r="D21" s="802">
        <v>189030</v>
      </c>
      <c r="E21" s="226"/>
      <c r="F21" s="234">
        <v>2987</v>
      </c>
      <c r="G21" s="235">
        <v>1.5801724593979791</v>
      </c>
      <c r="H21" s="226"/>
      <c r="I21" s="234">
        <v>1349</v>
      </c>
      <c r="J21" s="235">
        <v>0.71364333703644922</v>
      </c>
      <c r="K21" s="234">
        <v>1272</v>
      </c>
      <c r="L21" s="235">
        <v>94.292068198665675</v>
      </c>
      <c r="M21" s="234">
        <v>29</v>
      </c>
      <c r="N21" s="235">
        <v>2.1497405485544849</v>
      </c>
      <c r="O21" s="234">
        <v>0</v>
      </c>
      <c r="P21" s="235">
        <v>0</v>
      </c>
      <c r="Q21" s="234">
        <v>3</v>
      </c>
      <c r="R21" s="235">
        <v>0.22238695329873981</v>
      </c>
      <c r="S21" s="234">
        <v>45</v>
      </c>
      <c r="T21" s="235">
        <v>3.3358042994810972</v>
      </c>
      <c r="U21" s="234">
        <v>0</v>
      </c>
      <c r="V21" s="235">
        <v>0</v>
      </c>
      <c r="X21" s="305"/>
      <c r="Y21" s="305"/>
      <c r="Z21" s="305"/>
      <c r="AA21" s="949">
        <v>44592</v>
      </c>
      <c r="AB21" s="947">
        <v>20377</v>
      </c>
      <c r="AC21" s="947">
        <v>22366</v>
      </c>
      <c r="AD21" s="305"/>
      <c r="AE21" s="305"/>
      <c r="AF21" s="305"/>
      <c r="AG21" s="306"/>
      <c r="AH21" s="950"/>
    </row>
    <row r="22" spans="1:34" s="232" customFormat="1" ht="14.25" x14ac:dyDescent="0.15">
      <c r="A22" s="224"/>
      <c r="B22" s="233" t="s">
        <v>5</v>
      </c>
      <c r="C22" s="226"/>
      <c r="D22" s="802">
        <v>56464</v>
      </c>
      <c r="E22" s="226"/>
      <c r="F22" s="234">
        <v>878</v>
      </c>
      <c r="G22" s="235">
        <v>1.5549730801926891</v>
      </c>
      <c r="H22" s="226"/>
      <c r="I22" s="234">
        <v>494</v>
      </c>
      <c r="J22" s="235">
        <v>0.87489373760272027</v>
      </c>
      <c r="K22" s="234">
        <v>413</v>
      </c>
      <c r="L22" s="235">
        <v>83.603238866396751</v>
      </c>
      <c r="M22" s="234">
        <v>11</v>
      </c>
      <c r="N22" s="235">
        <v>2.2267206477732793</v>
      </c>
      <c r="O22" s="234">
        <v>0</v>
      </c>
      <c r="P22" s="235">
        <v>0</v>
      </c>
      <c r="Q22" s="234">
        <v>6</v>
      </c>
      <c r="R22" s="235">
        <v>1.214574898785425</v>
      </c>
      <c r="S22" s="234">
        <v>0</v>
      </c>
      <c r="T22" s="235">
        <v>0</v>
      </c>
      <c r="U22" s="234">
        <v>64</v>
      </c>
      <c r="V22" s="235">
        <v>12.955465587044534</v>
      </c>
      <c r="X22" s="305"/>
      <c r="Y22" s="305"/>
      <c r="Z22" s="305"/>
      <c r="AA22" s="949">
        <v>44620</v>
      </c>
      <c r="AB22" s="947">
        <v>25448</v>
      </c>
      <c r="AC22" s="947">
        <v>23602</v>
      </c>
      <c r="AD22" s="305"/>
      <c r="AE22" s="305"/>
      <c r="AF22" s="305"/>
      <c r="AG22" s="306"/>
      <c r="AH22" s="950"/>
    </row>
    <row r="23" spans="1:34" s="232" customFormat="1" ht="14.25" x14ac:dyDescent="0.15">
      <c r="A23" s="224"/>
      <c r="B23" s="233" t="s">
        <v>38</v>
      </c>
      <c r="C23" s="226"/>
      <c r="D23" s="802">
        <v>83386</v>
      </c>
      <c r="E23" s="226"/>
      <c r="F23" s="234">
        <v>1032</v>
      </c>
      <c r="G23" s="235">
        <v>1.2376178255342625</v>
      </c>
      <c r="H23" s="226"/>
      <c r="I23" s="234">
        <v>843</v>
      </c>
      <c r="J23" s="235">
        <v>1.0109610726021154</v>
      </c>
      <c r="K23" s="234">
        <v>832</v>
      </c>
      <c r="L23" s="235">
        <v>98.695136417556355</v>
      </c>
      <c r="M23" s="234">
        <v>8</v>
      </c>
      <c r="N23" s="235">
        <v>0.94899169632265723</v>
      </c>
      <c r="O23" s="234">
        <v>0</v>
      </c>
      <c r="P23" s="235">
        <v>0</v>
      </c>
      <c r="Q23" s="234">
        <v>2</v>
      </c>
      <c r="R23" s="235">
        <v>0.23724792408066431</v>
      </c>
      <c r="S23" s="234">
        <v>1</v>
      </c>
      <c r="T23" s="235">
        <v>0.11862396204033215</v>
      </c>
      <c r="U23" s="234">
        <v>0</v>
      </c>
      <c r="V23" s="235">
        <v>0</v>
      </c>
      <c r="X23" s="305"/>
      <c r="Y23" s="305"/>
      <c r="Z23" s="305"/>
      <c r="AA23" s="949">
        <v>44651</v>
      </c>
      <c r="AB23" s="947">
        <v>31825</v>
      </c>
      <c r="AC23" s="947">
        <v>22165</v>
      </c>
      <c r="AD23" s="305"/>
      <c r="AE23" s="305"/>
      <c r="AF23" s="305"/>
      <c r="AG23" s="306"/>
      <c r="AH23" s="950"/>
    </row>
    <row r="24" spans="1:34" s="232" customFormat="1" ht="14.25" x14ac:dyDescent="0.15">
      <c r="A24" s="224"/>
      <c r="B24" s="233" t="s">
        <v>45</v>
      </c>
      <c r="C24" s="226"/>
      <c r="D24" s="802">
        <v>237020</v>
      </c>
      <c r="E24" s="226"/>
      <c r="F24" s="234">
        <v>1846</v>
      </c>
      <c r="G24" s="235">
        <v>0.77883722892582896</v>
      </c>
      <c r="H24" s="226"/>
      <c r="I24" s="234">
        <v>2274</v>
      </c>
      <c r="J24" s="235">
        <v>0.95941270778837229</v>
      </c>
      <c r="K24" s="234">
        <v>1813</v>
      </c>
      <c r="L24" s="235">
        <v>79.727352682497795</v>
      </c>
      <c r="M24" s="234">
        <v>98</v>
      </c>
      <c r="N24" s="235">
        <v>4.3095866314863676</v>
      </c>
      <c r="O24" s="234">
        <v>0</v>
      </c>
      <c r="P24" s="235">
        <v>0</v>
      </c>
      <c r="Q24" s="234">
        <v>19</v>
      </c>
      <c r="R24" s="235">
        <v>0.83553210202286721</v>
      </c>
      <c r="S24" s="234">
        <v>0</v>
      </c>
      <c r="T24" s="235">
        <v>0</v>
      </c>
      <c r="U24" s="234">
        <v>344</v>
      </c>
      <c r="V24" s="235">
        <v>15.127528583992964</v>
      </c>
      <c r="X24" s="305"/>
      <c r="Y24" s="305"/>
      <c r="Z24" s="305"/>
      <c r="AA24" s="949">
        <v>44681</v>
      </c>
      <c r="AB24" s="947">
        <v>29337</v>
      </c>
      <c r="AC24" s="947">
        <v>20494</v>
      </c>
      <c r="AD24" s="305"/>
      <c r="AE24" s="305"/>
      <c r="AF24" s="305"/>
      <c r="AG24" s="306"/>
      <c r="AH24" s="950"/>
    </row>
    <row r="25" spans="1:34" s="240" customFormat="1" ht="14.25" x14ac:dyDescent="0.15">
      <c r="A25" s="239"/>
      <c r="B25" s="233" t="s">
        <v>46</v>
      </c>
      <c r="C25" s="226"/>
      <c r="D25" s="802">
        <v>54056</v>
      </c>
      <c r="E25" s="226"/>
      <c r="F25" s="234">
        <v>822</v>
      </c>
      <c r="G25" s="235">
        <v>1.5206452567707562</v>
      </c>
      <c r="H25" s="226"/>
      <c r="I25" s="234">
        <v>481</v>
      </c>
      <c r="J25" s="235">
        <v>0.889817966553204</v>
      </c>
      <c r="K25" s="234">
        <v>375</v>
      </c>
      <c r="L25" s="235">
        <v>77.962577962577967</v>
      </c>
      <c r="M25" s="234">
        <v>5</v>
      </c>
      <c r="N25" s="235">
        <v>1.0395010395010396</v>
      </c>
      <c r="O25" s="234">
        <v>0</v>
      </c>
      <c r="P25" s="235">
        <v>0</v>
      </c>
      <c r="Q25" s="234">
        <v>72</v>
      </c>
      <c r="R25" s="235">
        <v>14.96881496881497</v>
      </c>
      <c r="S25" s="234">
        <v>9</v>
      </c>
      <c r="T25" s="235">
        <v>1.8711018711018712</v>
      </c>
      <c r="U25" s="234">
        <v>20</v>
      </c>
      <c r="V25" s="235">
        <v>4.1580041580041582</v>
      </c>
      <c r="X25" s="305"/>
      <c r="Y25" s="305"/>
      <c r="Z25" s="305"/>
      <c r="AA25" s="949">
        <v>44712</v>
      </c>
      <c r="AB25" s="947">
        <v>27733</v>
      </c>
      <c r="AC25" s="947">
        <v>19944</v>
      </c>
      <c r="AD25" s="305"/>
      <c r="AE25" s="305"/>
      <c r="AF25" s="305"/>
      <c r="AG25" s="306"/>
      <c r="AH25" s="950"/>
    </row>
    <row r="26" spans="1:34" s="232" customFormat="1" ht="14.25" x14ac:dyDescent="0.15">
      <c r="B26" s="233" t="s">
        <v>47</v>
      </c>
      <c r="C26" s="226"/>
      <c r="D26" s="804">
        <v>22030</v>
      </c>
      <c r="E26" s="226"/>
      <c r="F26" s="238">
        <v>213</v>
      </c>
      <c r="G26" s="235">
        <v>0.96686336813436213</v>
      </c>
      <c r="H26" s="226"/>
      <c r="I26" s="238">
        <v>234</v>
      </c>
      <c r="J26" s="235">
        <v>1.06218792555606</v>
      </c>
      <c r="K26" s="238">
        <v>233</v>
      </c>
      <c r="L26" s="235">
        <v>99.572649572649567</v>
      </c>
      <c r="M26" s="238">
        <v>1</v>
      </c>
      <c r="N26" s="235">
        <v>0.42735042735042739</v>
      </c>
      <c r="O26" s="238">
        <v>0</v>
      </c>
      <c r="P26" s="235">
        <v>0</v>
      </c>
      <c r="Q26" s="238">
        <v>0</v>
      </c>
      <c r="R26" s="235">
        <v>0</v>
      </c>
      <c r="S26" s="238">
        <v>0</v>
      </c>
      <c r="T26" s="235">
        <v>0</v>
      </c>
      <c r="U26" s="238">
        <v>0</v>
      </c>
      <c r="V26" s="235">
        <v>0</v>
      </c>
      <c r="X26" s="305"/>
      <c r="Y26" s="305"/>
      <c r="Z26" s="305"/>
      <c r="AA26" s="949">
        <v>44742</v>
      </c>
      <c r="AB26" s="947">
        <v>30967</v>
      </c>
      <c r="AC26" s="947">
        <v>20368</v>
      </c>
      <c r="AD26" s="305"/>
      <c r="AE26" s="305"/>
      <c r="AF26" s="305"/>
      <c r="AG26" s="306"/>
      <c r="AH26" s="950"/>
    </row>
    <row r="27" spans="1:34" s="232" customFormat="1" ht="14.25" x14ac:dyDescent="0.15">
      <c r="B27" s="233" t="s">
        <v>48</v>
      </c>
      <c r="C27" s="226"/>
      <c r="D27" s="804">
        <v>113823</v>
      </c>
      <c r="E27" s="226"/>
      <c r="F27" s="238">
        <v>1849</v>
      </c>
      <c r="G27" s="235">
        <v>1.6244520000351421</v>
      </c>
      <c r="H27" s="226"/>
      <c r="I27" s="238">
        <v>1171</v>
      </c>
      <c r="J27" s="235">
        <v>1.0287903147869937</v>
      </c>
      <c r="K27" s="238">
        <v>1104</v>
      </c>
      <c r="L27" s="235">
        <v>94.278394534585814</v>
      </c>
      <c r="M27" s="238">
        <v>44</v>
      </c>
      <c r="N27" s="235">
        <v>3.7574722459436374</v>
      </c>
      <c r="O27" s="238">
        <v>0</v>
      </c>
      <c r="P27" s="235">
        <v>0</v>
      </c>
      <c r="Q27" s="238">
        <v>11</v>
      </c>
      <c r="R27" s="235">
        <v>0.93936806148590934</v>
      </c>
      <c r="S27" s="238">
        <v>9</v>
      </c>
      <c r="T27" s="235">
        <v>0.76857386848847142</v>
      </c>
      <c r="U27" s="238">
        <v>3</v>
      </c>
      <c r="V27" s="235">
        <v>0.25619128949615716</v>
      </c>
      <c r="X27" s="305"/>
      <c r="Y27" s="305"/>
      <c r="Z27" s="305"/>
      <c r="AA27" s="949">
        <v>44773</v>
      </c>
      <c r="AB27" s="947">
        <v>28674</v>
      </c>
      <c r="AC27" s="947">
        <v>20566</v>
      </c>
      <c r="AD27" s="305"/>
      <c r="AE27" s="305"/>
      <c r="AF27" s="305"/>
      <c r="AG27" s="306"/>
      <c r="AH27" s="950"/>
    </row>
    <row r="28" spans="1:34" s="232" customFormat="1" ht="14.25" x14ac:dyDescent="0.15">
      <c r="B28" s="233" t="s">
        <v>49</v>
      </c>
      <c r="C28" s="226"/>
      <c r="D28" s="804">
        <v>14615</v>
      </c>
      <c r="E28" s="226"/>
      <c r="F28" s="238">
        <v>319</v>
      </c>
      <c r="G28" s="242">
        <v>2.1826890181320562</v>
      </c>
      <c r="H28" s="226"/>
      <c r="I28" s="238">
        <v>226</v>
      </c>
      <c r="J28" s="242">
        <v>1.5463564830653438</v>
      </c>
      <c r="K28" s="238">
        <v>60</v>
      </c>
      <c r="L28" s="242">
        <v>26.548672566371685</v>
      </c>
      <c r="M28" s="238">
        <v>6</v>
      </c>
      <c r="N28" s="242">
        <v>2.6548672566371683</v>
      </c>
      <c r="O28" s="238">
        <v>114</v>
      </c>
      <c r="P28" s="242">
        <v>50.442477876106196</v>
      </c>
      <c r="Q28" s="238">
        <v>0</v>
      </c>
      <c r="R28" s="242">
        <v>0</v>
      </c>
      <c r="S28" s="238">
        <v>0</v>
      </c>
      <c r="T28" s="242">
        <v>0</v>
      </c>
      <c r="U28" s="238">
        <v>46</v>
      </c>
      <c r="V28" s="242">
        <v>20.353982300884958</v>
      </c>
      <c r="X28" s="305"/>
      <c r="Y28" s="305"/>
      <c r="Z28" s="305"/>
      <c r="AA28" s="949">
        <v>44804</v>
      </c>
      <c r="AB28" s="947">
        <v>19988</v>
      </c>
      <c r="AC28" s="947">
        <v>21716</v>
      </c>
      <c r="AD28" s="305"/>
      <c r="AE28" s="305"/>
      <c r="AF28" s="305"/>
      <c r="AG28" s="306"/>
      <c r="AH28" s="950"/>
    </row>
    <row r="29" spans="1:34" s="232" customFormat="1" ht="14.25" x14ac:dyDescent="0.15">
      <c r="B29" s="244" t="s">
        <v>4</v>
      </c>
      <c r="C29" s="226"/>
      <c r="D29" s="805">
        <v>5044</v>
      </c>
      <c r="E29" s="226"/>
      <c r="F29" s="245">
        <v>79</v>
      </c>
      <c r="G29" s="246">
        <v>1.5662172878667724</v>
      </c>
      <c r="H29" s="226"/>
      <c r="I29" s="245">
        <v>38</v>
      </c>
      <c r="J29" s="246">
        <v>0.75337034099920697</v>
      </c>
      <c r="K29" s="245">
        <v>29</v>
      </c>
      <c r="L29" s="246">
        <v>76.31578947368422</v>
      </c>
      <c r="M29" s="245">
        <v>3</v>
      </c>
      <c r="N29" s="246">
        <v>7.8947368421052628</v>
      </c>
      <c r="O29" s="245">
        <v>1</v>
      </c>
      <c r="P29" s="246">
        <v>2.6315789473684208</v>
      </c>
      <c r="Q29" s="245">
        <v>4</v>
      </c>
      <c r="R29" s="246">
        <v>10.526315789473683</v>
      </c>
      <c r="S29" s="245">
        <v>0</v>
      </c>
      <c r="T29" s="246">
        <v>0</v>
      </c>
      <c r="U29" s="245">
        <v>1</v>
      </c>
      <c r="V29" s="246">
        <v>2.6315789473684208</v>
      </c>
      <c r="X29" s="305"/>
      <c r="Y29" s="305"/>
      <c r="Z29" s="305"/>
      <c r="AA29" s="949">
        <v>44834</v>
      </c>
      <c r="AB29" s="947">
        <v>27552</v>
      </c>
      <c r="AC29" s="947">
        <v>21574</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309"/>
      <c r="AE30" s="309"/>
      <c r="AF30" s="305"/>
      <c r="AG30" s="306"/>
      <c r="AH30" s="950"/>
    </row>
    <row r="31" spans="1:34" s="251" customFormat="1" x14ac:dyDescent="0.15">
      <c r="B31" s="252" t="s">
        <v>3</v>
      </c>
      <c r="C31" s="211"/>
      <c r="D31" s="806">
        <v>1944185</v>
      </c>
      <c r="E31" s="211"/>
      <c r="F31" s="253">
        <v>25527</v>
      </c>
      <c r="G31" s="254">
        <v>1.312992333548505</v>
      </c>
      <c r="H31" s="211"/>
      <c r="I31" s="253">
        <v>18425</v>
      </c>
      <c r="J31" s="254">
        <v>0.94769787854550891</v>
      </c>
      <c r="K31" s="253">
        <v>15444</v>
      </c>
      <c r="L31" s="254">
        <v>83.820895522388057</v>
      </c>
      <c r="M31" s="253">
        <v>358</v>
      </c>
      <c r="N31" s="254">
        <v>1.9430122116689281</v>
      </c>
      <c r="O31" s="253">
        <v>750</v>
      </c>
      <c r="P31" s="254">
        <v>4.0705563093622796</v>
      </c>
      <c r="Q31" s="253">
        <v>423</v>
      </c>
      <c r="R31" s="254">
        <v>2.2957937584803254</v>
      </c>
      <c r="S31" s="253">
        <v>189</v>
      </c>
      <c r="T31" s="254">
        <v>1.0257801899592944</v>
      </c>
      <c r="U31" s="253">
        <v>1261</v>
      </c>
      <c r="V31" s="254">
        <v>6.8439620081411121</v>
      </c>
      <c r="X31" s="305"/>
      <c r="Y31" s="305"/>
      <c r="Z31" s="309"/>
      <c r="AA31" s="949">
        <v>44895</v>
      </c>
      <c r="AB31" s="947">
        <v>30634</v>
      </c>
      <c r="AC31" s="947">
        <v>17693</v>
      </c>
      <c r="AD31" s="305"/>
      <c r="AE31" s="305"/>
      <c r="AF31" s="309"/>
      <c r="AG31" s="309"/>
      <c r="AH31" s="438"/>
    </row>
    <row r="32" spans="1:34" s="256" customFormat="1" ht="6.75" customHeight="1" x14ac:dyDescent="0.2">
      <c r="B32" s="257" t="s">
        <v>42</v>
      </c>
      <c r="C32" s="258"/>
      <c r="E32" s="258"/>
      <c r="Z32" s="439"/>
      <c r="AA32" s="949">
        <v>44926</v>
      </c>
      <c r="AB32" s="947">
        <v>28835</v>
      </c>
      <c r="AC32" s="947">
        <v>20499</v>
      </c>
      <c r="AD32" s="439"/>
      <c r="AE32" s="439"/>
      <c r="AF32" s="439"/>
    </row>
    <row r="33" spans="2:32" s="251" customFormat="1" x14ac:dyDescent="0.2">
      <c r="B33" s="1092" t="s">
        <v>398</v>
      </c>
      <c r="C33" s="1092"/>
      <c r="D33" s="1092"/>
      <c r="E33" s="1092"/>
      <c r="F33" s="1092"/>
      <c r="G33" s="1092"/>
      <c r="H33" s="1092"/>
      <c r="I33" s="1092"/>
      <c r="J33" s="1092"/>
      <c r="K33" s="1092"/>
      <c r="L33" s="1092"/>
      <c r="M33" s="1092"/>
      <c r="N33" s="1092"/>
      <c r="O33" s="1092"/>
      <c r="P33" s="1092"/>
      <c r="Q33" s="1092"/>
      <c r="R33" s="1092"/>
      <c r="S33" s="1092"/>
      <c r="T33" s="1092"/>
      <c r="U33" s="1092"/>
      <c r="V33" s="1092"/>
      <c r="Z33" s="439"/>
      <c r="AA33" s="949">
        <v>44957</v>
      </c>
      <c r="AB33" s="947">
        <v>25222</v>
      </c>
      <c r="AC33" s="947">
        <v>21942</v>
      </c>
      <c r="AD33" s="439"/>
      <c r="AE33" s="439"/>
      <c r="AF33" s="439"/>
    </row>
    <row r="34" spans="2:32" s="251" customFormat="1" ht="9" customHeight="1" x14ac:dyDescent="0.2">
      <c r="B34" s="1092"/>
      <c r="C34" s="1092"/>
      <c r="D34" s="1092"/>
      <c r="E34" s="1092"/>
      <c r="F34" s="1092"/>
      <c r="G34" s="1092"/>
      <c r="H34" s="1092"/>
      <c r="I34" s="1092"/>
      <c r="J34" s="1092"/>
      <c r="K34" s="1092"/>
      <c r="L34" s="1092"/>
      <c r="M34" s="1092"/>
      <c r="N34" s="1092"/>
      <c r="O34" s="1092"/>
      <c r="P34" s="1092"/>
      <c r="Q34" s="1092"/>
      <c r="R34" s="1092"/>
      <c r="S34" s="1092"/>
      <c r="T34" s="1092"/>
      <c r="U34" s="1092"/>
      <c r="V34" s="1092"/>
      <c r="Z34" s="439"/>
      <c r="AA34" s="949">
        <v>44985</v>
      </c>
      <c r="AB34" s="947">
        <v>28262</v>
      </c>
      <c r="AC34" s="947">
        <v>21287</v>
      </c>
      <c r="AD34" s="439"/>
      <c r="AE34" s="439"/>
      <c r="AF34" s="439"/>
    </row>
    <row r="35" spans="2:32" x14ac:dyDescent="0.2">
      <c r="B35" s="1076"/>
      <c r="C35" s="1076"/>
      <c r="D35" s="1076"/>
      <c r="E35" s="262"/>
      <c r="F35" s="262"/>
      <c r="AA35" s="949">
        <v>45016</v>
      </c>
      <c r="AB35" s="947">
        <f>GETPIVOTDATA("Suma de AltasGrado",[1]td!$A$3,"Fecha",$AA35)</f>
        <v>37938</v>
      </c>
      <c r="AC35" s="947">
        <f>GETPIVOTDATA("Suma de BajasGrado",[1]td!$A$3,"Fecha",$AA35)</f>
        <v>24401</v>
      </c>
    </row>
    <row r="36" spans="2:32" x14ac:dyDescent="0.2">
      <c r="B36" s="1077"/>
      <c r="C36" s="1077"/>
      <c r="D36" s="1077"/>
      <c r="E36" s="262"/>
      <c r="F36" s="262"/>
      <c r="AA36" s="949">
        <v>45046</v>
      </c>
      <c r="AB36" s="947">
        <f>GETPIVOTDATA("Suma de AltasGrado",[1]td!$A$3,"Fecha",$AA36)</f>
        <v>30972</v>
      </c>
      <c r="AC36" s="947">
        <f>GETPIVOTDATA("Suma de BajasGrado",[1]td!$A$3,"Fecha",$AA36)</f>
        <v>22154</v>
      </c>
    </row>
    <row r="37" spans="2:32" x14ac:dyDescent="0.2">
      <c r="AA37" s="949">
        <v>45077</v>
      </c>
      <c r="AB37" s="947">
        <f>GETPIVOTDATA("Suma de AltasGrado",[1]td!$A$3,"Fecha",$AA37)</f>
        <v>34993</v>
      </c>
      <c r="AC37" s="947">
        <f>GETPIVOTDATA("Suma de BajasGrado",[1]td!$A$3,"Fecha",$AA37)</f>
        <v>18583</v>
      </c>
    </row>
    <row r="38" spans="2:32" x14ac:dyDescent="0.2">
      <c r="AA38" s="949">
        <v>45107</v>
      </c>
      <c r="AB38" s="947">
        <f>GETPIVOTDATA("Suma de AltasGrado",[1]td!$A$3,"Fecha",$AA38)</f>
        <v>33173</v>
      </c>
      <c r="AC38" s="947">
        <f>GETPIVOTDATA("Suma de BajasGrado",[1]td!$A$3,"Fecha",$AA38)</f>
        <v>18432</v>
      </c>
    </row>
    <row r="39" spans="2:32" x14ac:dyDescent="0.2">
      <c r="AA39" s="949">
        <v>45138</v>
      </c>
      <c r="AB39" s="947">
        <f>GETPIVOTDATA("Suma de AltasGrado",[1]td!$A$3,"Fecha",$AA39)</f>
        <v>29845</v>
      </c>
      <c r="AC39" s="947">
        <f>GETPIVOTDATA("Suma de BajasGrado",[1]td!$A$3,"Fecha",$AA39)</f>
        <v>17338</v>
      </c>
    </row>
    <row r="40" spans="2:32" x14ac:dyDescent="0.2">
      <c r="AA40" s="949">
        <v>45169</v>
      </c>
      <c r="AB40" s="947">
        <f>GETPIVOTDATA("Suma de AltasGrado",[1]td!$A$3,"Fecha",$AA40)</f>
        <v>17652</v>
      </c>
      <c r="AC40" s="947">
        <f>GETPIVOTDATA("Suma de BajasGrado",[1]td!$A$3,"Fecha",$AA40)</f>
        <v>15962</v>
      </c>
    </row>
    <row r="41" spans="2:32" x14ac:dyDescent="0.2">
      <c r="AA41" s="949">
        <v>45199</v>
      </c>
      <c r="AB41" s="947">
        <f>GETPIVOTDATA("Suma de AltasGrado",[1]td!$A$3,"Fecha",$AA41)</f>
        <v>35295</v>
      </c>
      <c r="AC41" s="947">
        <f>GETPIVOTDATA("Suma de BajasGrado",[1]td!$A$3,"Fecha",$AA41)</f>
        <v>21157</v>
      </c>
    </row>
    <row r="42" spans="2:32" x14ac:dyDescent="0.2">
      <c r="AA42" s="949">
        <v>45230</v>
      </c>
      <c r="AB42" s="947">
        <f>GETPIVOTDATA("Suma de AltasGrado",[1]td!$A$3,"Fecha",$AA42)</f>
        <v>31994</v>
      </c>
      <c r="AC42" s="947">
        <f>GETPIVOTDATA("Suma de BajasGrado",[1]td!$A$3,"Fecha",$AA42)</f>
        <v>20149</v>
      </c>
    </row>
    <row r="43" spans="2:32" x14ac:dyDescent="0.2">
      <c r="AA43" s="949">
        <v>45260</v>
      </c>
      <c r="AB43" s="947">
        <f>GETPIVOTDATA("Suma de AltasGrado",[1]td!$A$3,"Fecha",$AA43)</f>
        <v>28434</v>
      </c>
      <c r="AC43" s="947">
        <f>GETPIVOTDATA("Suma de BajasGrado",[1]td!$A$3,"Fecha",$AA43)</f>
        <v>45500</v>
      </c>
    </row>
    <row r="44" spans="2:32" x14ac:dyDescent="0.2">
      <c r="AA44" s="949">
        <v>45291</v>
      </c>
      <c r="AB44" s="947">
        <f>GETPIVOTDATA("Suma de AltasGrado",[1]td!$A$3,"Fecha",$AA44)</f>
        <v>25527</v>
      </c>
      <c r="AC44" s="947">
        <f>GETPIVOTDATA("Suma de BajasGrado",[1]td!$A$3,"Fecha",$AA44)</f>
        <v>18425</v>
      </c>
    </row>
    <row r="45" spans="2:32" x14ac:dyDescent="0.2">
      <c r="AA45" s="949"/>
    </row>
    <row r="46" spans="2:32" x14ac:dyDescent="0.2">
      <c r="AA46" s="949"/>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95" zoomScaleNormal="95"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8.140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0"/>
      <c r="C3" s="1070"/>
      <c r="D3" s="1070"/>
      <c r="E3" s="1070"/>
      <c r="F3" s="1070"/>
      <c r="G3" s="1070"/>
      <c r="H3" s="1070"/>
      <c r="I3" s="1070"/>
      <c r="J3" s="1070"/>
      <c r="K3" s="1070"/>
      <c r="L3" s="45"/>
      <c r="M3" s="45"/>
      <c r="W3" s="89"/>
      <c r="AA3" s="89"/>
      <c r="AD3" s="88"/>
    </row>
    <row r="4" spans="2:32" s="7" customFormat="1" ht="2.25" customHeight="1" x14ac:dyDescent="0.2">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row>
    <row r="5" spans="2:32" s="7" customFormat="1" ht="16.5" customHeight="1" x14ac:dyDescent="0.2">
      <c r="B5" s="1043" t="s">
        <v>421</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row>
    <row r="6" spans="2:32" s="7" customFormat="1" ht="14.2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104" t="s">
        <v>30</v>
      </c>
      <c r="C8" s="68"/>
      <c r="D8" s="1104" t="s">
        <v>120</v>
      </c>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2" s="83" customFormat="1" ht="21.75" customHeight="1" x14ac:dyDescent="0.2">
      <c r="B9" s="1105"/>
      <c r="C9" s="68"/>
      <c r="D9" s="1105"/>
      <c r="E9" s="1101" t="s">
        <v>25</v>
      </c>
      <c r="F9" s="1102"/>
      <c r="G9" s="199"/>
      <c r="H9" s="1101" t="s">
        <v>24</v>
      </c>
      <c r="I9" s="1102"/>
      <c r="J9" s="199"/>
      <c r="K9" s="1101" t="s">
        <v>23</v>
      </c>
      <c r="L9" s="1102"/>
      <c r="M9" s="199"/>
      <c r="N9" s="1101" t="s">
        <v>22</v>
      </c>
      <c r="O9" s="1102"/>
      <c r="P9" s="199"/>
      <c r="Q9" s="1101" t="s">
        <v>21</v>
      </c>
      <c r="R9" s="1102"/>
      <c r="S9" s="199"/>
      <c r="T9" s="1101" t="s">
        <v>20</v>
      </c>
      <c r="U9" s="1102"/>
      <c r="V9" s="199"/>
      <c r="W9" s="1101" t="s">
        <v>19</v>
      </c>
      <c r="X9" s="1102"/>
      <c r="Y9" s="199"/>
      <c r="Z9" s="1101" t="s">
        <v>18</v>
      </c>
      <c r="AA9" s="1102"/>
      <c r="AB9" s="68"/>
      <c r="AC9" s="1112"/>
      <c r="AD9" s="1113"/>
    </row>
    <row r="10" spans="2:32" s="83" customFormat="1" ht="21.75" customHeight="1" x14ac:dyDescent="0.2">
      <c r="B10" s="1106"/>
      <c r="D10" s="1106"/>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7" t="s">
        <v>27</v>
      </c>
      <c r="D12" s="417" t="s">
        <v>34</v>
      </c>
      <c r="E12" s="77">
        <v>617</v>
      </c>
      <c r="F12" s="76">
        <v>0.22338884866039102</v>
      </c>
      <c r="G12" s="74"/>
      <c r="H12" s="77">
        <v>10090</v>
      </c>
      <c r="I12" s="76">
        <v>3.6531498913830558</v>
      </c>
      <c r="J12" s="74"/>
      <c r="K12" s="77">
        <v>6158</v>
      </c>
      <c r="L12" s="76">
        <v>2.2295438088341784</v>
      </c>
      <c r="M12" s="74"/>
      <c r="N12" s="77">
        <v>9193</v>
      </c>
      <c r="O12" s="76">
        <v>3.3283852280955828</v>
      </c>
      <c r="P12" s="74"/>
      <c r="Q12" s="77">
        <v>8591</v>
      </c>
      <c r="R12" s="76">
        <v>3.1104272266473569</v>
      </c>
      <c r="S12" s="74"/>
      <c r="T12" s="77">
        <v>11749</v>
      </c>
      <c r="U12" s="76">
        <v>4.2538015930485154</v>
      </c>
      <c r="V12" s="74"/>
      <c r="W12" s="77">
        <v>40487</v>
      </c>
      <c r="X12" s="76">
        <v>14.658580738595221</v>
      </c>
      <c r="Y12" s="74"/>
      <c r="Z12" s="77">
        <v>189315</v>
      </c>
      <c r="AA12" s="76">
        <f t="shared" ref="AA12:AA21" si="0">Z12*100/$AC12</f>
        <v>68.542722664735692</v>
      </c>
      <c r="AB12" s="66"/>
      <c r="AC12" s="153">
        <f t="shared" ref="AC12:AD15" si="1">E12+H12+K12+N12+Q12+T12+W12+Z12</f>
        <v>276200</v>
      </c>
      <c r="AD12" s="75">
        <f t="shared" si="1"/>
        <v>100</v>
      </c>
      <c r="AF12" s="425"/>
    </row>
    <row r="13" spans="2:32" s="73" customFormat="1" ht="21" customHeight="1" x14ac:dyDescent="0.2">
      <c r="B13" s="1128"/>
      <c r="D13" s="418" t="s">
        <v>52</v>
      </c>
      <c r="E13" s="415">
        <v>774</v>
      </c>
      <c r="F13" s="416">
        <v>0.2089982664484876</v>
      </c>
      <c r="G13" s="74"/>
      <c r="H13" s="415">
        <v>11599</v>
      </c>
      <c r="I13" s="416">
        <v>3.1320037371266247</v>
      </c>
      <c r="J13" s="74"/>
      <c r="K13" s="415">
        <v>7791</v>
      </c>
      <c r="L13" s="416">
        <v>2.103753868088071</v>
      </c>
      <c r="M13" s="74"/>
      <c r="N13" s="415">
        <v>11731</v>
      </c>
      <c r="O13" s="416">
        <v>3.1676468523348942</v>
      </c>
      <c r="P13" s="74"/>
      <c r="Q13" s="415">
        <v>13164</v>
      </c>
      <c r="R13" s="416">
        <v>3.5545906712246649</v>
      </c>
      <c r="S13" s="74"/>
      <c r="T13" s="415">
        <v>20991</v>
      </c>
      <c r="U13" s="416">
        <v>5.6680653889149912</v>
      </c>
      <c r="V13" s="74"/>
      <c r="W13" s="415">
        <v>68251</v>
      </c>
      <c r="X13" s="416">
        <v>18.429380727875618</v>
      </c>
      <c r="Y13" s="74"/>
      <c r="Z13" s="415">
        <v>236037</v>
      </c>
      <c r="AA13" s="416">
        <f t="shared" si="0"/>
        <v>63.735560487986653</v>
      </c>
      <c r="AB13" s="66"/>
      <c r="AC13" s="157">
        <f t="shared" si="1"/>
        <v>370338</v>
      </c>
      <c r="AD13" s="181">
        <f t="shared" si="1"/>
        <v>100</v>
      </c>
      <c r="AF13" s="425"/>
    </row>
    <row r="14" spans="2:32" s="73" customFormat="1" ht="21" customHeight="1" x14ac:dyDescent="0.2">
      <c r="B14" s="1128"/>
      <c r="D14" s="418" t="s">
        <v>53</v>
      </c>
      <c r="E14" s="415">
        <v>327</v>
      </c>
      <c r="F14" s="416">
        <v>9.5800874805541808E-2</v>
      </c>
      <c r="G14" s="74"/>
      <c r="H14" s="415">
        <v>8247</v>
      </c>
      <c r="I14" s="416">
        <v>2.4161156407379303</v>
      </c>
      <c r="J14" s="74"/>
      <c r="K14" s="415">
        <v>6829</v>
      </c>
      <c r="L14" s="416">
        <v>2.0006855475444798</v>
      </c>
      <c r="M14" s="74"/>
      <c r="N14" s="415">
        <v>9682</v>
      </c>
      <c r="O14" s="416">
        <v>2.8365262075451247</v>
      </c>
      <c r="P14" s="74"/>
      <c r="Q14" s="415">
        <v>12683</v>
      </c>
      <c r="R14" s="416">
        <v>3.7157262848889503</v>
      </c>
      <c r="S14" s="74"/>
      <c r="T14" s="415">
        <v>22343</v>
      </c>
      <c r="U14" s="416">
        <v>6.545807173639818</v>
      </c>
      <c r="V14" s="74"/>
      <c r="W14" s="415">
        <v>81686</v>
      </c>
      <c r="X14" s="416">
        <v>23.931468683074886</v>
      </c>
      <c r="Y14" s="74"/>
      <c r="Z14" s="415">
        <v>199536</v>
      </c>
      <c r="AA14" s="416">
        <f t="shared" si="0"/>
        <v>58.45786958776327</v>
      </c>
      <c r="AB14" s="66"/>
      <c r="AC14" s="157">
        <f t="shared" si="1"/>
        <v>341333</v>
      </c>
      <c r="AD14" s="181">
        <f t="shared" si="1"/>
        <v>100</v>
      </c>
      <c r="AF14" s="425"/>
    </row>
    <row r="15" spans="2:32" s="73" customFormat="1" ht="21" customHeight="1" x14ac:dyDescent="0.2">
      <c r="B15" s="1128"/>
      <c r="D15" s="418" t="s">
        <v>121</v>
      </c>
      <c r="E15" s="415">
        <v>585</v>
      </c>
      <c r="F15" s="416">
        <v>0.25124333238848662</v>
      </c>
      <c r="G15" s="74"/>
      <c r="H15" s="415">
        <v>10218</v>
      </c>
      <c r="I15" s="416">
        <v>4.3883835390522332</v>
      </c>
      <c r="J15" s="74"/>
      <c r="K15" s="415">
        <v>4435</v>
      </c>
      <c r="L15" s="416">
        <v>1.9047250925520309</v>
      </c>
      <c r="M15" s="74"/>
      <c r="N15" s="415">
        <v>5308</v>
      </c>
      <c r="O15" s="416">
        <v>2.279657450116388</v>
      </c>
      <c r="P15" s="74"/>
      <c r="Q15" s="415">
        <v>8128</v>
      </c>
      <c r="R15" s="416">
        <v>3.4907791549634517</v>
      </c>
      <c r="S15" s="74"/>
      <c r="T15" s="415">
        <v>16181</v>
      </c>
      <c r="U15" s="416">
        <v>6.9493476262873539</v>
      </c>
      <c r="V15" s="74"/>
      <c r="W15" s="415">
        <v>68086</v>
      </c>
      <c r="X15" s="416">
        <v>29.241288083764957</v>
      </c>
      <c r="Y15" s="74"/>
      <c r="Z15" s="415">
        <v>119901</v>
      </c>
      <c r="AA15" s="416">
        <f t="shared" si="0"/>
        <v>51.494575720875098</v>
      </c>
      <c r="AB15" s="66"/>
      <c r="AC15" s="157">
        <f t="shared" si="1"/>
        <v>232842</v>
      </c>
      <c r="AD15" s="181">
        <f t="shared" si="1"/>
        <v>100</v>
      </c>
      <c r="AF15" s="425"/>
    </row>
    <row r="16" spans="2:32" s="73" customFormat="1" ht="21" customHeight="1" x14ac:dyDescent="0.2">
      <c r="B16" s="1129"/>
      <c r="D16" s="421" t="s">
        <v>71</v>
      </c>
      <c r="E16" s="419">
        <f>SUM(E12:E15)</f>
        <v>2303</v>
      </c>
      <c r="F16" s="420">
        <f t="shared" ref="F13:F21" si="2">E16*100/$AC16</f>
        <v>0.18866023381417255</v>
      </c>
      <c r="G16" s="74"/>
      <c r="H16" s="419">
        <f>SUM(H12:H15)</f>
        <v>40154</v>
      </c>
      <c r="I16" s="420">
        <f t="shared" ref="I12:I21" si="3">H16*100/$AC16</f>
        <v>3.2893890701581778</v>
      </c>
      <c r="J16" s="74"/>
      <c r="K16" s="419">
        <f>SUM(K12:K15)</f>
        <v>25213</v>
      </c>
      <c r="L16" s="420">
        <f t="shared" ref="L12:L21" si="4">K16*100/$AC16</f>
        <v>2.0654322514792582</v>
      </c>
      <c r="M16" s="74"/>
      <c r="N16" s="419">
        <f>SUM(N12:N15)</f>
        <v>35914</v>
      </c>
      <c r="O16" s="420">
        <f t="shared" ref="O12:O21" si="5">N16*100/$AC16</f>
        <v>2.9420510799835835</v>
      </c>
      <c r="P16" s="74"/>
      <c r="Q16" s="419">
        <f>SUM(Q12:Q15)</f>
        <v>42566</v>
      </c>
      <c r="R16" s="420">
        <f t="shared" ref="R12:R21" si="6">Q16*100/$AC16</f>
        <v>3.4869785117386316</v>
      </c>
      <c r="S16" s="74"/>
      <c r="T16" s="419">
        <f>SUM(T12:T15)</f>
        <v>71264</v>
      </c>
      <c r="U16" s="420">
        <f t="shared" ref="U12:U21" si="7">T16*100/$AC16</f>
        <v>5.8378996537269616</v>
      </c>
      <c r="V16" s="74"/>
      <c r="W16" s="419">
        <f>SUM(W12:W15)</f>
        <v>258510</v>
      </c>
      <c r="X16" s="420">
        <f t="shared" ref="X12:X21" si="8">W16*100/$AC16</f>
        <v>21.176967886800583</v>
      </c>
      <c r="Y16" s="74"/>
      <c r="Z16" s="419">
        <f>SUM(Z12:Z15)</f>
        <v>744789</v>
      </c>
      <c r="AA16" s="420">
        <f t="shared" si="0"/>
        <v>61.012621312298634</v>
      </c>
      <c r="AB16" s="66"/>
      <c r="AC16" s="422">
        <f>SUM(AC12:AC15)</f>
        <v>1220713</v>
      </c>
      <c r="AD16" s="424">
        <f t="shared" ref="AD16:AD21" si="9">F16+I16+L16+O16+R16+U16+X16+AA16</f>
        <v>100</v>
      </c>
      <c r="AF16" s="425"/>
    </row>
    <row r="17" spans="2:32" s="73" customFormat="1" ht="21" customHeight="1" x14ac:dyDescent="0.2">
      <c r="B17" s="1127" t="s">
        <v>26</v>
      </c>
      <c r="D17" s="417" t="s">
        <v>34</v>
      </c>
      <c r="E17" s="77">
        <v>787</v>
      </c>
      <c r="F17" s="76">
        <v>0.50617768315978362</v>
      </c>
      <c r="G17" s="74"/>
      <c r="H17" s="77">
        <v>21157</v>
      </c>
      <c r="I17" s="76">
        <v>13.607625467104882</v>
      </c>
      <c r="J17" s="74"/>
      <c r="K17" s="77">
        <v>9379</v>
      </c>
      <c r="L17" s="76">
        <v>6.0323259089651975</v>
      </c>
      <c r="M17" s="74"/>
      <c r="N17" s="77">
        <v>11353</v>
      </c>
      <c r="O17" s="76">
        <v>7.3019507457598776</v>
      </c>
      <c r="P17" s="74"/>
      <c r="Q17" s="77">
        <v>9752</v>
      </c>
      <c r="R17" s="76">
        <v>6.2722296901832406</v>
      </c>
      <c r="S17" s="74"/>
      <c r="T17" s="77">
        <v>12967</v>
      </c>
      <c r="U17" s="76">
        <v>8.3400330591269558</v>
      </c>
      <c r="V17" s="74"/>
      <c r="W17" s="77">
        <v>29975</v>
      </c>
      <c r="X17" s="76">
        <v>19.279130943728735</v>
      </c>
      <c r="Y17" s="74"/>
      <c r="Z17" s="77">
        <v>60109</v>
      </c>
      <c r="AA17" s="76">
        <f t="shared" si="0"/>
        <v>38.660526501971326</v>
      </c>
      <c r="AB17" s="66"/>
      <c r="AC17" s="153">
        <f>E17+H17+K17+N17+Q17+T17+W17+Z17</f>
        <v>155479</v>
      </c>
      <c r="AD17" s="75">
        <f t="shared" si="9"/>
        <v>100</v>
      </c>
      <c r="AF17" s="425"/>
    </row>
    <row r="18" spans="2:32" s="73" customFormat="1" ht="21" customHeight="1" x14ac:dyDescent="0.2">
      <c r="B18" s="1128"/>
      <c r="D18" s="418" t="s">
        <v>52</v>
      </c>
      <c r="E18" s="415">
        <v>1101</v>
      </c>
      <c r="F18" s="416">
        <v>0.49641105179627759</v>
      </c>
      <c r="G18" s="74"/>
      <c r="H18" s="415">
        <v>28164</v>
      </c>
      <c r="I18" s="416">
        <v>12.698384071562545</v>
      </c>
      <c r="J18" s="74"/>
      <c r="K18" s="415">
        <v>12111</v>
      </c>
      <c r="L18" s="416">
        <v>5.4605215697590532</v>
      </c>
      <c r="M18" s="74"/>
      <c r="N18" s="415">
        <v>15570</v>
      </c>
      <c r="O18" s="416">
        <v>7.0200908959746071</v>
      </c>
      <c r="P18" s="74"/>
      <c r="Q18" s="415">
        <v>15709</v>
      </c>
      <c r="R18" s="416">
        <v>7.0827622276727746</v>
      </c>
      <c r="S18" s="74"/>
      <c r="T18" s="415">
        <v>22913</v>
      </c>
      <c r="U18" s="416">
        <v>10.330850526619535</v>
      </c>
      <c r="V18" s="74"/>
      <c r="W18" s="415">
        <v>45386</v>
      </c>
      <c r="X18" s="416">
        <v>20.463316981676527</v>
      </c>
      <c r="Y18" s="74"/>
      <c r="Z18" s="415">
        <v>80838</v>
      </c>
      <c r="AA18" s="416">
        <f t="shared" si="0"/>
        <v>36.447662674938684</v>
      </c>
      <c r="AB18" s="66"/>
      <c r="AC18" s="157">
        <f>E18+H18+K18+N18+Q18+T18+W18+Z18</f>
        <v>221792</v>
      </c>
      <c r="AD18" s="181">
        <f t="shared" si="9"/>
        <v>100</v>
      </c>
      <c r="AF18" s="425"/>
    </row>
    <row r="19" spans="2:32" s="73" customFormat="1" ht="21" customHeight="1" x14ac:dyDescent="0.2">
      <c r="B19" s="1128"/>
      <c r="D19" s="418" t="s">
        <v>53</v>
      </c>
      <c r="E19" s="415">
        <v>440</v>
      </c>
      <c r="F19" s="416">
        <v>0.21785953011660436</v>
      </c>
      <c r="G19" s="74"/>
      <c r="H19" s="415">
        <v>18729</v>
      </c>
      <c r="I19" s="416">
        <v>9.273388953531553</v>
      </c>
      <c r="J19" s="74"/>
      <c r="K19" s="415">
        <v>11536</v>
      </c>
      <c r="L19" s="416">
        <v>5.7118807714207911</v>
      </c>
      <c r="M19" s="74"/>
      <c r="N19" s="415">
        <v>13734</v>
      </c>
      <c r="O19" s="416">
        <v>6.8001881514123736</v>
      </c>
      <c r="P19" s="74"/>
      <c r="Q19" s="415">
        <v>14875</v>
      </c>
      <c r="R19" s="416">
        <v>7.3651375238283858</v>
      </c>
      <c r="S19" s="74"/>
      <c r="T19" s="415">
        <v>22120</v>
      </c>
      <c r="U19" s="416">
        <v>10.952392741316565</v>
      </c>
      <c r="V19" s="74"/>
      <c r="W19" s="415">
        <v>43060</v>
      </c>
      <c r="X19" s="416">
        <v>21.320525833684055</v>
      </c>
      <c r="Y19" s="74"/>
      <c r="Z19" s="415">
        <v>77471</v>
      </c>
      <c r="AA19" s="416">
        <f t="shared" si="0"/>
        <v>38.358626494689673</v>
      </c>
      <c r="AB19" s="66"/>
      <c r="AC19" s="157">
        <f>E19+H19+K19+N19+Q19+T19+W19+Z19</f>
        <v>201965</v>
      </c>
      <c r="AD19" s="181">
        <f t="shared" si="9"/>
        <v>100</v>
      </c>
      <c r="AF19" s="425"/>
    </row>
    <row r="20" spans="2:32" s="73" customFormat="1" ht="21" customHeight="1" x14ac:dyDescent="0.2">
      <c r="B20" s="1128"/>
      <c r="D20" s="418" t="s">
        <v>121</v>
      </c>
      <c r="E20" s="415">
        <v>764</v>
      </c>
      <c r="F20" s="416">
        <v>0.52968745666823813</v>
      </c>
      <c r="G20" s="74"/>
      <c r="H20" s="415">
        <v>14158</v>
      </c>
      <c r="I20" s="416">
        <v>9.8158573449069575</v>
      </c>
      <c r="J20" s="74"/>
      <c r="K20" s="415">
        <v>6935</v>
      </c>
      <c r="L20" s="416">
        <v>4.8080922931861672</v>
      </c>
      <c r="M20" s="74"/>
      <c r="N20" s="415">
        <v>6501</v>
      </c>
      <c r="O20" s="416">
        <v>4.5071965390055189</v>
      </c>
      <c r="P20" s="74"/>
      <c r="Q20" s="415">
        <v>7624</v>
      </c>
      <c r="R20" s="416">
        <v>5.2857816356526799</v>
      </c>
      <c r="S20" s="74"/>
      <c r="T20" s="415">
        <v>14009</v>
      </c>
      <c r="U20" s="416">
        <v>9.7125544246928648</v>
      </c>
      <c r="V20" s="74"/>
      <c r="W20" s="415">
        <v>34262</v>
      </c>
      <c r="X20" s="416">
        <v>23.754125183726671</v>
      </c>
      <c r="Y20" s="74"/>
      <c r="Z20" s="415">
        <v>59983</v>
      </c>
      <c r="AA20" s="416">
        <f t="shared" si="0"/>
        <v>41.5867051221609</v>
      </c>
      <c r="AB20" s="66"/>
      <c r="AC20" s="157">
        <f>E20+H20+K20+N20+Q20+T20+W20+Z20</f>
        <v>144236</v>
      </c>
      <c r="AD20" s="181">
        <f t="shared" si="9"/>
        <v>100</v>
      </c>
      <c r="AF20" s="425"/>
    </row>
    <row r="21" spans="2:32" s="73" customFormat="1" ht="21" customHeight="1" x14ac:dyDescent="0.2">
      <c r="B21" s="1129"/>
      <c r="D21" s="421" t="s">
        <v>71</v>
      </c>
      <c r="E21" s="419">
        <f>SUM(E17:E20)</f>
        <v>3092</v>
      </c>
      <c r="F21" s="420">
        <f t="shared" si="2"/>
        <v>0.42738350620341908</v>
      </c>
      <c r="G21" s="74"/>
      <c r="H21" s="419">
        <f>SUM(H17:H20)</f>
        <v>82208</v>
      </c>
      <c r="I21" s="420">
        <f t="shared" si="3"/>
        <v>11.362982948890904</v>
      </c>
      <c r="J21" s="74"/>
      <c r="K21" s="419">
        <f>SUM(K17:K20)</f>
        <v>39961</v>
      </c>
      <c r="L21" s="420">
        <f t="shared" si="4"/>
        <v>5.5235033283941881</v>
      </c>
      <c r="M21" s="74"/>
      <c r="N21" s="419">
        <f>SUM(N17:N20)</f>
        <v>47158</v>
      </c>
      <c r="O21" s="420">
        <f t="shared" si="5"/>
        <v>6.5182895813521462</v>
      </c>
      <c r="P21" s="74"/>
      <c r="Q21" s="419">
        <f>SUM(Q17:Q20)</f>
        <v>47960</v>
      </c>
      <c r="R21" s="420">
        <f t="shared" si="6"/>
        <v>6.6291439060530335</v>
      </c>
      <c r="S21" s="74"/>
      <c r="T21" s="419">
        <f>SUM(T17:T20)</f>
        <v>72009</v>
      </c>
      <c r="U21" s="420">
        <f t="shared" si="7"/>
        <v>9.9532532012296269</v>
      </c>
      <c r="V21" s="74"/>
      <c r="W21" s="419">
        <f>SUM(W17:W20)</f>
        <v>152683</v>
      </c>
      <c r="X21" s="420">
        <f t="shared" si="8"/>
        <v>21.104203065218833</v>
      </c>
      <c r="Y21" s="74"/>
      <c r="Z21" s="419">
        <f>SUM(Z17:Z20)</f>
        <v>278401</v>
      </c>
      <c r="AA21" s="420">
        <f t="shared" si="0"/>
        <v>38.481240462657851</v>
      </c>
      <c r="AB21" s="66"/>
      <c r="AC21" s="422">
        <f>SUM(AC17:AC20)</f>
        <v>723472</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07" t="s">
        <v>3</v>
      </c>
      <c r="C23" s="1108"/>
      <c r="D23" s="1109"/>
      <c r="E23" s="65">
        <f>E16+E21</f>
        <v>5395</v>
      </c>
      <c r="F23" s="67">
        <f>E23*100/$AC23</f>
        <v>0.27749416850762659</v>
      </c>
      <c r="G23" s="66"/>
      <c r="H23" s="65">
        <f>H16+H21</f>
        <v>122362</v>
      </c>
      <c r="I23" s="67">
        <f>H23*100/$AC23</f>
        <v>6.29374262222988</v>
      </c>
      <c r="J23" s="66"/>
      <c r="K23" s="65">
        <f>K16+K21</f>
        <v>65174</v>
      </c>
      <c r="L23" s="67">
        <f>K23*100/$AC23</f>
        <v>3.3522530006146534</v>
      </c>
      <c r="M23" s="66"/>
      <c r="N23" s="65">
        <f>N16+N21</f>
        <v>83072</v>
      </c>
      <c r="O23" s="67">
        <f>N23*100/$AC23</f>
        <v>4.2728444052392129</v>
      </c>
      <c r="P23" s="66"/>
      <c r="Q23" s="65">
        <f>Q16+Q21</f>
        <v>90526</v>
      </c>
      <c r="R23" s="67">
        <f>Q23*100/$AC23</f>
        <v>4.6562441331457656</v>
      </c>
      <c r="S23" s="66"/>
      <c r="T23" s="65">
        <f>T16+T21</f>
        <v>143273</v>
      </c>
      <c r="U23" s="67">
        <f>T23*100/$AC23</f>
        <v>7.3693089906567533</v>
      </c>
      <c r="V23" s="66"/>
      <c r="W23" s="65">
        <f>W16+W21</f>
        <v>411193</v>
      </c>
      <c r="X23" s="67">
        <f>W23*100/$AC23</f>
        <v>21.149890571113346</v>
      </c>
      <c r="Y23" s="66"/>
      <c r="Z23" s="65">
        <f>Z16+Z21</f>
        <v>1023190</v>
      </c>
      <c r="AA23" s="67">
        <f>Z23*100/$AC23</f>
        <v>52.628222108492764</v>
      </c>
      <c r="AB23" s="66"/>
      <c r="AC23" s="65">
        <f>AC16+AC21</f>
        <v>1944185</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03" t="s">
        <v>17</v>
      </c>
      <c r="D37" s="1103"/>
      <c r="E37" s="1103"/>
      <c r="F37" s="1103"/>
      <c r="G37" s="1103"/>
      <c r="H37" s="1103"/>
      <c r="I37" s="1103"/>
      <c r="J37" s="1103"/>
      <c r="K37" s="1103"/>
      <c r="L37" s="1103"/>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99"/>
      <c r="C46" s="1100"/>
      <c r="D46" s="1100"/>
      <c r="E46" s="1100"/>
      <c r="F46" s="1100"/>
      <c r="G46" s="1100"/>
      <c r="H46" s="1100"/>
      <c r="I46" s="1100"/>
      <c r="J46" s="1100"/>
      <c r="K46" s="1100"/>
      <c r="L46" s="1100"/>
      <c r="M46" s="1100"/>
      <c r="N46" s="1100"/>
      <c r="O46" s="1100"/>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0"/>
      <c r="C3" s="1070"/>
      <c r="D3" s="1070"/>
      <c r="E3" s="1070"/>
      <c r="F3" s="1070"/>
      <c r="G3" s="1070"/>
      <c r="H3" s="1070"/>
      <c r="I3" s="1070"/>
      <c r="J3" s="45"/>
      <c r="Q3" s="89"/>
    </row>
    <row r="4" spans="2:30" s="7" customFormat="1" ht="2.25" customHeight="1" x14ac:dyDescent="0.2">
      <c r="B4" s="1043"/>
      <c r="C4" s="1043"/>
      <c r="D4" s="1043"/>
      <c r="E4" s="1043"/>
      <c r="F4" s="1043"/>
      <c r="G4" s="1043"/>
      <c r="H4" s="1043"/>
      <c r="I4" s="1043"/>
      <c r="J4" s="1043"/>
      <c r="K4" s="1043"/>
      <c r="L4" s="1043"/>
      <c r="M4" s="1043"/>
      <c r="N4" s="1043"/>
      <c r="O4" s="1043"/>
      <c r="P4" s="1043"/>
      <c r="Q4" s="1043"/>
      <c r="R4" s="1043"/>
      <c r="S4" s="1043"/>
      <c r="T4" s="1043"/>
    </row>
    <row r="5" spans="2:30" s="7" customFormat="1" ht="16.5" customHeight="1" x14ac:dyDescent="0.2">
      <c r="B5" s="1043" t="s">
        <v>422</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3"/>
    </row>
    <row r="6" spans="2:30" s="7" customFormat="1" ht="14.2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8" customFormat="1" ht="5.25" customHeight="1" x14ac:dyDescent="0.2"/>
    <row r="8" spans="2:30" s="519" customFormat="1" ht="21.75" customHeight="1" x14ac:dyDescent="0.2">
      <c r="B8" s="1130" t="s">
        <v>30</v>
      </c>
      <c r="D8" s="1130" t="s">
        <v>120</v>
      </c>
      <c r="E8" s="1130" t="s">
        <v>29</v>
      </c>
      <c r="F8" s="1130"/>
      <c r="G8" s="1130"/>
      <c r="H8" s="1130"/>
      <c r="I8" s="1130"/>
      <c r="J8" s="1130"/>
      <c r="K8" s="1130"/>
      <c r="L8" s="1130"/>
      <c r="M8" s="1130"/>
      <c r="N8" s="1130"/>
      <c r="O8" s="1130"/>
      <c r="P8" s="1130"/>
      <c r="Q8" s="1130"/>
      <c r="R8" s="1130"/>
      <c r="S8" s="1130"/>
    </row>
    <row r="9" spans="2:30" s="519" customFormat="1" ht="21.75" customHeight="1" x14ac:dyDescent="0.2">
      <c r="B9" s="1130"/>
      <c r="D9" s="113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0"/>
      <c r="D10" s="113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1" t="s">
        <v>27</v>
      </c>
      <c r="D12" s="526" t="s">
        <v>34</v>
      </c>
      <c r="E12" s="527">
        <f>'36perfresol'!E12</f>
        <v>617</v>
      </c>
      <c r="F12" s="526"/>
      <c r="G12" s="527">
        <f>'36perfresol'!H12</f>
        <v>10090</v>
      </c>
      <c r="H12" s="526"/>
      <c r="I12" s="527">
        <f>'36perfresol'!K12</f>
        <v>6158</v>
      </c>
      <c r="J12" s="526"/>
      <c r="K12" s="527">
        <f>'36perfresol'!N12</f>
        <v>9193</v>
      </c>
      <c r="L12" s="526"/>
      <c r="M12" s="527">
        <f>'36perfresol'!Q12</f>
        <v>8591</v>
      </c>
      <c r="N12" s="526"/>
      <c r="O12" s="527">
        <f>'36perfresol'!T12</f>
        <v>11749</v>
      </c>
      <c r="P12" s="526"/>
      <c r="Q12" s="527">
        <f>'36perfresol'!W12</f>
        <v>40487</v>
      </c>
      <c r="R12" s="526"/>
      <c r="S12" s="527">
        <f>'36perfresol'!Z12</f>
        <v>189315</v>
      </c>
      <c r="T12" s="528"/>
      <c r="V12" s="529">
        <f>E12/E$16</f>
        <v>0.26791141988710376</v>
      </c>
      <c r="W12" s="529">
        <f>G12/G$16</f>
        <v>0.25128256213577727</v>
      </c>
      <c r="X12" s="529">
        <f>I12/I$16</f>
        <v>0.24423908301273153</v>
      </c>
      <c r="Y12" s="529">
        <f>K12/K$16</f>
        <v>0.25597260121401127</v>
      </c>
      <c r="Z12" s="529">
        <f>M12/M$16</f>
        <v>0.20182774984729596</v>
      </c>
      <c r="AA12" s="529">
        <f>O12/O$16</f>
        <v>0.16486585092052089</v>
      </c>
      <c r="AB12" s="529">
        <f>Q12/Q$16</f>
        <v>0.15661676530888555</v>
      </c>
      <c r="AC12" s="529">
        <f>S12/S$16</f>
        <v>0.25418608491801031</v>
      </c>
      <c r="AD12" s="529"/>
    </row>
    <row r="13" spans="2:30" s="525" customFormat="1" ht="21" customHeight="1" x14ac:dyDescent="0.2">
      <c r="B13" s="1131"/>
      <c r="D13" s="526" t="s">
        <v>52</v>
      </c>
      <c r="E13" s="527">
        <f>'36perfresol'!E13</f>
        <v>774</v>
      </c>
      <c r="F13" s="526"/>
      <c r="G13" s="527">
        <f>'36perfresol'!H13</f>
        <v>11599</v>
      </c>
      <c r="H13" s="526"/>
      <c r="I13" s="527">
        <f>'36perfresol'!K13</f>
        <v>7791</v>
      </c>
      <c r="J13" s="526"/>
      <c r="K13" s="527">
        <f>'36perfresol'!N13</f>
        <v>11731</v>
      </c>
      <c r="L13" s="526"/>
      <c r="M13" s="527">
        <f>'36perfresol'!Q13</f>
        <v>13164</v>
      </c>
      <c r="N13" s="526"/>
      <c r="O13" s="527">
        <f>'36perfresol'!T13</f>
        <v>20991</v>
      </c>
      <c r="P13" s="526"/>
      <c r="Q13" s="527">
        <f>'36perfresol'!W13</f>
        <v>68251</v>
      </c>
      <c r="R13" s="526"/>
      <c r="S13" s="527">
        <f>'36perfresol'!Z13</f>
        <v>236037</v>
      </c>
      <c r="T13" s="528"/>
      <c r="V13" s="529">
        <f t="shared" ref="V13:V15" si="0">E13/E$16</f>
        <v>0.33608336951801998</v>
      </c>
      <c r="W13" s="529">
        <f>G13/G$16</f>
        <v>0.28886287792000798</v>
      </c>
      <c r="X13" s="529">
        <f>I13/I$16</f>
        <v>0.30900725816047275</v>
      </c>
      <c r="Y13" s="529">
        <f>K13/K$16</f>
        <v>0.3266414211728017</v>
      </c>
      <c r="Z13" s="529">
        <f>M13/M$16</f>
        <v>0.30926091246534793</v>
      </c>
      <c r="AA13" s="529">
        <f>O13/O$16</f>
        <v>0.29455264930399638</v>
      </c>
      <c r="AB13" s="529">
        <f>Q13/Q$16</f>
        <v>0.26401686588526557</v>
      </c>
      <c r="AC13" s="529">
        <f>S13/S$16</f>
        <v>0.31691794588803002</v>
      </c>
      <c r="AD13" s="529"/>
    </row>
    <row r="14" spans="2:30" s="525" customFormat="1" ht="21" customHeight="1" x14ac:dyDescent="0.2">
      <c r="B14" s="1131"/>
      <c r="D14" s="526" t="s">
        <v>53</v>
      </c>
      <c r="E14" s="527">
        <f>'36perfresol'!E14</f>
        <v>327</v>
      </c>
      <c r="F14" s="526"/>
      <c r="G14" s="527">
        <f>'36perfresol'!H14</f>
        <v>8247</v>
      </c>
      <c r="H14" s="526"/>
      <c r="I14" s="527">
        <f>'36perfresol'!K14</f>
        <v>6829</v>
      </c>
      <c r="J14" s="526"/>
      <c r="K14" s="527">
        <f>'36perfresol'!N14</f>
        <v>9682</v>
      </c>
      <c r="L14" s="526"/>
      <c r="M14" s="527">
        <f>'36perfresol'!Q14</f>
        <v>12683</v>
      </c>
      <c r="N14" s="526"/>
      <c r="O14" s="527">
        <f>'36perfresol'!T14</f>
        <v>22343</v>
      </c>
      <c r="P14" s="526"/>
      <c r="Q14" s="527">
        <f>'36perfresol'!W14</f>
        <v>81686</v>
      </c>
      <c r="R14" s="526"/>
      <c r="S14" s="527">
        <f>'36perfresol'!Z14</f>
        <v>199536</v>
      </c>
      <c r="T14" s="528"/>
      <c r="V14" s="529">
        <f t="shared" si="0"/>
        <v>0.14198871037776814</v>
      </c>
      <c r="W14" s="529">
        <f>G14/G$16</f>
        <v>0.20538427055835035</v>
      </c>
      <c r="X14" s="529">
        <f>I14/I$16</f>
        <v>0.2708523380795621</v>
      </c>
      <c r="Y14" s="529">
        <f>K14/K$16</f>
        <v>0.26958846132427466</v>
      </c>
      <c r="Z14" s="529">
        <f>M14/M$16</f>
        <v>0.29796081379504769</v>
      </c>
      <c r="AA14" s="529">
        <f>O14/O$16</f>
        <v>0.31352436012572971</v>
      </c>
      <c r="AB14" s="529">
        <f>Q14/Q$16</f>
        <v>0.3159877761015048</v>
      </c>
      <c r="AC14" s="529">
        <f>S14/S$16</f>
        <v>0.26790943475266149</v>
      </c>
      <c r="AD14" s="529"/>
    </row>
    <row r="15" spans="2:30" s="525" customFormat="1" ht="21" customHeight="1" x14ac:dyDescent="0.2">
      <c r="B15" s="1131"/>
      <c r="D15" s="526" t="s">
        <v>121</v>
      </c>
      <c r="E15" s="527">
        <f>'36perfresol'!E15</f>
        <v>585</v>
      </c>
      <c r="F15" s="526"/>
      <c r="G15" s="527">
        <f>'36perfresol'!H15</f>
        <v>10218</v>
      </c>
      <c r="H15" s="526"/>
      <c r="I15" s="527">
        <f>'36perfresol'!K15</f>
        <v>4435</v>
      </c>
      <c r="J15" s="526"/>
      <c r="K15" s="527">
        <f>'36perfresol'!N15</f>
        <v>5308</v>
      </c>
      <c r="L15" s="526"/>
      <c r="M15" s="527">
        <f>'36perfresol'!Q15</f>
        <v>8128</v>
      </c>
      <c r="N15" s="526"/>
      <c r="O15" s="527">
        <f>'36perfresol'!T15</f>
        <v>16181</v>
      </c>
      <c r="P15" s="526"/>
      <c r="Q15" s="527">
        <f>'36perfresol'!W15</f>
        <v>68086</v>
      </c>
      <c r="R15" s="526"/>
      <c r="S15" s="527">
        <f>'36perfresol'!Z15</f>
        <v>119901</v>
      </c>
      <c r="T15" s="528"/>
      <c r="V15" s="529">
        <f t="shared" si="0"/>
        <v>0.25401650021710814</v>
      </c>
      <c r="W15" s="529">
        <f>G15/G$16</f>
        <v>0.25447028938586441</v>
      </c>
      <c r="X15" s="529">
        <f>I15/I$16</f>
        <v>0.17590132074723358</v>
      </c>
      <c r="Y15" s="529">
        <f>K15/K$16</f>
        <v>0.14779751628891241</v>
      </c>
      <c r="Z15" s="529">
        <f>M15/M$16</f>
        <v>0.1909505238923084</v>
      </c>
      <c r="AA15" s="529">
        <f>O15/O$16</f>
        <v>0.22705713964975302</v>
      </c>
      <c r="AB15" s="529">
        <f>Q15/Q$16</f>
        <v>0.26337859270434411</v>
      </c>
      <c r="AC15" s="529">
        <f>S15/S$16</f>
        <v>0.16098653444129815</v>
      </c>
      <c r="AD15" s="529"/>
    </row>
    <row r="16" spans="2:30" s="525" customFormat="1" ht="21" customHeight="1" x14ac:dyDescent="0.2">
      <c r="B16" s="1131"/>
      <c r="D16" s="530" t="s">
        <v>71</v>
      </c>
      <c r="E16" s="527">
        <f>SUM(E12:E15)</f>
        <v>2303</v>
      </c>
      <c r="F16" s="526"/>
      <c r="G16" s="527">
        <f>SUM(G12:G15)</f>
        <v>40154</v>
      </c>
      <c r="H16" s="526"/>
      <c r="I16" s="527">
        <f>SUM(I12:I15)</f>
        <v>25213</v>
      </c>
      <c r="J16" s="526"/>
      <c r="K16" s="527">
        <f>SUM(K12:K15)</f>
        <v>35914</v>
      </c>
      <c r="L16" s="526"/>
      <c r="M16" s="527">
        <f>SUM(M12:M15)</f>
        <v>42566</v>
      </c>
      <c r="N16" s="526"/>
      <c r="O16" s="527">
        <f>SUM(O12:O15)</f>
        <v>71264</v>
      </c>
      <c r="P16" s="526"/>
      <c r="Q16" s="527">
        <f>SUM(Q12:Q15)</f>
        <v>258510</v>
      </c>
      <c r="R16" s="526"/>
      <c r="S16" s="527">
        <f>SUM(S12:S15)</f>
        <v>744789</v>
      </c>
      <c r="T16" s="528"/>
      <c r="V16" s="529"/>
    </row>
    <row r="17" spans="2:29" s="525" customFormat="1" ht="21" customHeight="1" x14ac:dyDescent="0.2">
      <c r="B17" s="1131" t="s">
        <v>26</v>
      </c>
      <c r="D17" s="526" t="s">
        <v>34</v>
      </c>
      <c r="E17" s="527">
        <f>'36perfresol'!E17</f>
        <v>787</v>
      </c>
      <c r="F17" s="526"/>
      <c r="G17" s="527">
        <f>'36perfresol'!H17</f>
        <v>21157</v>
      </c>
      <c r="H17" s="526"/>
      <c r="I17" s="527">
        <f>'36perfresol'!K17</f>
        <v>9379</v>
      </c>
      <c r="J17" s="526"/>
      <c r="K17" s="527">
        <f>'36perfresol'!N17</f>
        <v>11353</v>
      </c>
      <c r="L17" s="526"/>
      <c r="M17" s="527">
        <f>'36perfresol'!Q17</f>
        <v>9752</v>
      </c>
      <c r="N17" s="526"/>
      <c r="O17" s="527">
        <f>'36perfresol'!T17</f>
        <v>12967</v>
      </c>
      <c r="P17" s="526"/>
      <c r="Q17" s="527">
        <f>'36perfresol'!W17</f>
        <v>29975</v>
      </c>
      <c r="R17" s="526"/>
      <c r="S17" s="527">
        <f>'36perfresol'!Z17</f>
        <v>60109</v>
      </c>
      <c r="T17" s="528"/>
      <c r="V17" s="529">
        <f>E17/E$21</f>
        <v>0.25452781371280725</v>
      </c>
      <c r="W17" s="529">
        <f>G17/G$21</f>
        <v>0.25735938108213313</v>
      </c>
      <c r="X17" s="529">
        <f>I17/I$21</f>
        <v>0.23470383624033433</v>
      </c>
      <c r="Y17" s="529">
        <f>K17/K$21</f>
        <v>0.24074388226811994</v>
      </c>
      <c r="Z17" s="529">
        <f>M17/M$21</f>
        <v>0.20333611342785654</v>
      </c>
      <c r="AA17" s="529">
        <f>O17/O$21</f>
        <v>0.18007471288311183</v>
      </c>
      <c r="AB17" s="529">
        <f>Q17/Q$21</f>
        <v>0.19632179090010021</v>
      </c>
      <c r="AC17" s="529">
        <f>S17/S$21</f>
        <v>0.21590798883624698</v>
      </c>
    </row>
    <row r="18" spans="2:29" s="525" customFormat="1" ht="21" customHeight="1" x14ac:dyDescent="0.2">
      <c r="B18" s="1131"/>
      <c r="D18" s="526" t="s">
        <v>52</v>
      </c>
      <c r="E18" s="527">
        <f>'36perfresol'!E18</f>
        <v>1101</v>
      </c>
      <c r="F18" s="526"/>
      <c r="G18" s="527">
        <f>'36perfresol'!H18</f>
        <v>28164</v>
      </c>
      <c r="H18" s="526"/>
      <c r="I18" s="527">
        <f>'36perfresol'!K18</f>
        <v>12111</v>
      </c>
      <c r="J18" s="526"/>
      <c r="K18" s="527">
        <f>'36perfresol'!N18</f>
        <v>15570</v>
      </c>
      <c r="L18" s="526"/>
      <c r="M18" s="527">
        <f>'36perfresol'!Q18</f>
        <v>15709</v>
      </c>
      <c r="N18" s="526"/>
      <c r="O18" s="527">
        <f>'36perfresol'!T18</f>
        <v>22913</v>
      </c>
      <c r="P18" s="526"/>
      <c r="Q18" s="527">
        <f>'36perfresol'!W18</f>
        <v>45386</v>
      </c>
      <c r="R18" s="526"/>
      <c r="S18" s="527">
        <f>'36perfresol'!Z18</f>
        <v>80838</v>
      </c>
      <c r="T18" s="528"/>
      <c r="V18" s="529">
        <f t="shared" ref="V18:V20" si="1">E18/E$21</f>
        <v>0.35608020698576975</v>
      </c>
      <c r="W18" s="529">
        <f t="shared" ref="W18:W20" si="2">G18/G$21</f>
        <v>0.3425943947061113</v>
      </c>
      <c r="X18" s="529">
        <f t="shared" ref="X18:X20" si="3">I18/I$21</f>
        <v>0.30307049373138811</v>
      </c>
      <c r="Y18" s="529">
        <f t="shared" ref="Y18:Y20" si="4">K18/K$21</f>
        <v>0.33016667373510328</v>
      </c>
      <c r="Z18" s="529">
        <f t="shared" ref="Z18:Z20" si="5">M18/M$21</f>
        <v>0.32754378648874061</v>
      </c>
      <c r="AA18" s="529">
        <f t="shared" ref="AA18:AA20" si="6">O18/O$21</f>
        <v>0.31819633656904001</v>
      </c>
      <c r="AB18" s="529">
        <f t="shared" ref="AB18:AB20" si="7">Q18/Q$21</f>
        <v>0.29725640706561962</v>
      </c>
      <c r="AC18" s="529">
        <f t="shared" ref="AC18:AC20" si="8">S18/S$21</f>
        <v>0.29036533633140688</v>
      </c>
    </row>
    <row r="19" spans="2:29" s="525" customFormat="1" ht="21" customHeight="1" x14ac:dyDescent="0.2">
      <c r="B19" s="1131"/>
      <c r="D19" s="526" t="s">
        <v>53</v>
      </c>
      <c r="E19" s="527">
        <f>'36perfresol'!E19</f>
        <v>440</v>
      </c>
      <c r="F19" s="526"/>
      <c r="G19" s="527">
        <f>'36perfresol'!H19</f>
        <v>18729</v>
      </c>
      <c r="H19" s="526"/>
      <c r="I19" s="527">
        <f>'36perfresol'!K19</f>
        <v>11536</v>
      </c>
      <c r="J19" s="526"/>
      <c r="K19" s="527">
        <f>'36perfresol'!N19</f>
        <v>13734</v>
      </c>
      <c r="L19" s="526"/>
      <c r="M19" s="527">
        <f>'36perfresol'!Q19</f>
        <v>14875</v>
      </c>
      <c r="N19" s="526"/>
      <c r="O19" s="527">
        <f>'36perfresol'!T19</f>
        <v>22120</v>
      </c>
      <c r="P19" s="526"/>
      <c r="Q19" s="527">
        <f>'36perfresol'!W19</f>
        <v>43060</v>
      </c>
      <c r="R19" s="526"/>
      <c r="S19" s="527">
        <f>'36perfresol'!Z19</f>
        <v>77471</v>
      </c>
      <c r="T19" s="528"/>
      <c r="V19" s="529">
        <f t="shared" si="1"/>
        <v>0.14230271668822769</v>
      </c>
      <c r="W19" s="529">
        <f t="shared" si="2"/>
        <v>0.22782454262358895</v>
      </c>
      <c r="X19" s="529">
        <f t="shared" si="3"/>
        <v>0.28868146442781711</v>
      </c>
      <c r="Y19" s="529">
        <f t="shared" si="4"/>
        <v>0.29123372492472116</v>
      </c>
      <c r="Z19" s="529">
        <f t="shared" si="5"/>
        <v>0.31015429524603838</v>
      </c>
      <c r="AA19" s="529">
        <f t="shared" si="6"/>
        <v>0.30718382424419172</v>
      </c>
      <c r="AB19" s="529">
        <f t="shared" si="7"/>
        <v>0.28202222906282953</v>
      </c>
      <c r="AC19" s="529">
        <f t="shared" si="8"/>
        <v>0.2782712705773327</v>
      </c>
    </row>
    <row r="20" spans="2:29" s="525" customFormat="1" ht="21" customHeight="1" x14ac:dyDescent="0.2">
      <c r="B20" s="1131"/>
      <c r="D20" s="526" t="s">
        <v>121</v>
      </c>
      <c r="E20" s="527">
        <f>'36perfresol'!E20</f>
        <v>764</v>
      </c>
      <c r="F20" s="526"/>
      <c r="G20" s="527">
        <f>'36perfresol'!H20</f>
        <v>14158</v>
      </c>
      <c r="H20" s="526"/>
      <c r="I20" s="527">
        <f>'36perfresol'!K20</f>
        <v>6935</v>
      </c>
      <c r="J20" s="526"/>
      <c r="K20" s="527">
        <f>'36perfresol'!N20</f>
        <v>6501</v>
      </c>
      <c r="L20" s="526"/>
      <c r="M20" s="527">
        <f>'36perfresol'!Q20</f>
        <v>7624</v>
      </c>
      <c r="N20" s="526"/>
      <c r="O20" s="527">
        <f>'36perfresol'!T20</f>
        <v>14009</v>
      </c>
      <c r="P20" s="526"/>
      <c r="Q20" s="527">
        <f>'36perfresol'!W20</f>
        <v>34262</v>
      </c>
      <c r="R20" s="526"/>
      <c r="S20" s="527">
        <f>'36perfresol'!Z20</f>
        <v>59983</v>
      </c>
      <c r="T20" s="528"/>
      <c r="V20" s="529">
        <f t="shared" si="1"/>
        <v>0.24708926261319533</v>
      </c>
      <c r="W20" s="529">
        <f t="shared" si="2"/>
        <v>0.17222168158816661</v>
      </c>
      <c r="X20" s="529">
        <f t="shared" si="3"/>
        <v>0.17354420560046044</v>
      </c>
      <c r="Y20" s="529">
        <f t="shared" si="4"/>
        <v>0.13785571907205565</v>
      </c>
      <c r="Z20" s="529">
        <f t="shared" si="5"/>
        <v>0.15896580483736447</v>
      </c>
      <c r="AA20" s="529">
        <f t="shared" si="6"/>
        <v>0.19454512630365647</v>
      </c>
      <c r="AB20" s="529">
        <f t="shared" si="7"/>
        <v>0.22439957297145066</v>
      </c>
      <c r="AC20" s="529">
        <f t="shared" si="8"/>
        <v>0.21545540425501344</v>
      </c>
    </row>
    <row r="21" spans="2:29" s="525" customFormat="1" ht="21" customHeight="1" x14ac:dyDescent="0.2">
      <c r="B21" s="1131"/>
      <c r="D21" s="530" t="s">
        <v>71</v>
      </c>
      <c r="E21" s="527">
        <f>SUM(E17:E20)</f>
        <v>3092</v>
      </c>
      <c r="F21" s="526"/>
      <c r="G21" s="527">
        <f>SUM(G17:G20)</f>
        <v>82208</v>
      </c>
      <c r="H21" s="526"/>
      <c r="I21" s="527">
        <f>SUM(I17:I20)</f>
        <v>39961</v>
      </c>
      <c r="J21" s="526"/>
      <c r="K21" s="527">
        <f>SUM(K17:K20)</f>
        <v>47158</v>
      </c>
      <c r="L21" s="526"/>
      <c r="M21" s="527">
        <f>SUM(M17:M20)</f>
        <v>47960</v>
      </c>
      <c r="N21" s="526"/>
      <c r="O21" s="527">
        <f>SUM(O17:O20)</f>
        <v>72009</v>
      </c>
      <c r="P21" s="526"/>
      <c r="Q21" s="527">
        <f>SUM(Q17:Q20)</f>
        <v>152683</v>
      </c>
      <c r="R21" s="526"/>
      <c r="S21" s="527">
        <f>SUM(S17:S20)</f>
        <v>278401</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30" t="s">
        <v>3</v>
      </c>
      <c r="C23" s="1130"/>
      <c r="D23" s="1130"/>
      <c r="E23" s="532">
        <f>E16+E21</f>
        <v>5395</v>
      </c>
      <c r="F23" s="528"/>
      <c r="G23" s="532">
        <f>G16+G21</f>
        <v>122362</v>
      </c>
      <c r="H23" s="528"/>
      <c r="I23" s="532">
        <f>I16+I21</f>
        <v>65174</v>
      </c>
      <c r="J23" s="528"/>
      <c r="K23" s="532">
        <f>K16+K21</f>
        <v>83072</v>
      </c>
      <c r="L23" s="528"/>
      <c r="M23" s="532">
        <f>M16+M21</f>
        <v>90526</v>
      </c>
      <c r="N23" s="528"/>
      <c r="O23" s="532">
        <f>O16+O21</f>
        <v>143273</v>
      </c>
      <c r="P23" s="528"/>
      <c r="Q23" s="532">
        <f>Q16+Q21</f>
        <v>411193</v>
      </c>
      <c r="R23" s="528"/>
      <c r="S23" s="532">
        <f>S16+S21</f>
        <v>1023190</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103"/>
      <c r="D37" s="1103"/>
      <c r="E37" s="1103"/>
      <c r="F37" s="1103"/>
      <c r="G37" s="1103"/>
      <c r="H37" s="1103"/>
      <c r="I37" s="1103"/>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99"/>
      <c r="C46" s="1100"/>
      <c r="D46" s="1100"/>
      <c r="E46" s="1100"/>
      <c r="F46" s="1100"/>
      <c r="G46" s="1100"/>
      <c r="H46" s="1100"/>
      <c r="I46" s="1100"/>
      <c r="J46" s="1100"/>
      <c r="K46" s="1100"/>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0"/>
      <c r="C3" s="1070"/>
      <c r="D3" s="1070"/>
      <c r="E3" s="1070"/>
      <c r="F3" s="1070"/>
      <c r="G3" s="1070"/>
      <c r="H3" s="1070"/>
      <c r="I3" s="1070"/>
      <c r="J3" s="45"/>
      <c r="Q3" s="89"/>
    </row>
    <row r="4" spans="2:30" s="7" customFormat="1" ht="2.25" customHeight="1" x14ac:dyDescent="0.2">
      <c r="B4" s="1043"/>
      <c r="C4" s="1043"/>
      <c r="D4" s="1043"/>
      <c r="E4" s="1043"/>
      <c r="F4" s="1043"/>
      <c r="G4" s="1043"/>
      <c r="H4" s="1043"/>
      <c r="I4" s="1043"/>
      <c r="J4" s="1043"/>
      <c r="K4" s="1043"/>
      <c r="L4" s="1043"/>
      <c r="M4" s="1043"/>
      <c r="N4" s="1043"/>
      <c r="O4" s="1043"/>
      <c r="P4" s="1043"/>
      <c r="Q4" s="1043"/>
      <c r="R4" s="1043"/>
      <c r="S4" s="1043"/>
      <c r="T4" s="1043"/>
    </row>
    <row r="5" spans="2:30" s="7" customFormat="1" ht="36" customHeight="1" x14ac:dyDescent="0.2">
      <c r="B5" s="1044" t="s">
        <v>423</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3"/>
    </row>
    <row r="6" spans="2:30" s="7" customFormat="1" ht="14.2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773" customFormat="1" ht="5.25" customHeight="1" x14ac:dyDescent="0.2"/>
    <row r="8" spans="2:30" s="519" customFormat="1" ht="21.75" customHeight="1" x14ac:dyDescent="0.2">
      <c r="B8" s="1130" t="s">
        <v>30</v>
      </c>
      <c r="D8" s="1130" t="s">
        <v>120</v>
      </c>
      <c r="E8" s="1130" t="s">
        <v>29</v>
      </c>
      <c r="F8" s="1130"/>
      <c r="G8" s="1130"/>
      <c r="H8" s="1130"/>
      <c r="I8" s="1130"/>
      <c r="J8" s="1130"/>
      <c r="K8" s="1130"/>
      <c r="L8" s="1130"/>
      <c r="M8" s="1130"/>
      <c r="N8" s="1130"/>
      <c r="O8" s="1130"/>
      <c r="P8" s="1130"/>
      <c r="Q8" s="1130"/>
      <c r="R8" s="1130"/>
      <c r="S8" s="1130"/>
    </row>
    <row r="9" spans="2:30" s="519" customFormat="1" ht="21.75" customHeight="1" x14ac:dyDescent="0.2">
      <c r="B9" s="1130"/>
      <c r="D9" s="113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0"/>
      <c r="D10" s="113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1" t="s">
        <v>27</v>
      </c>
      <c r="D12" s="526" t="s">
        <v>34</v>
      </c>
      <c r="E12" s="527">
        <f>'36perfresol'!E12</f>
        <v>617</v>
      </c>
      <c r="F12" s="526"/>
      <c r="G12" s="527">
        <f>'36perfresol'!H12</f>
        <v>10090</v>
      </c>
      <c r="H12" s="526"/>
      <c r="I12" s="527">
        <f>'36perfresol'!K12</f>
        <v>6158</v>
      </c>
      <c r="J12" s="526"/>
      <c r="K12" s="527">
        <f>'36perfresol'!N12</f>
        <v>9193</v>
      </c>
      <c r="L12" s="526"/>
      <c r="M12" s="527">
        <f>'36perfresol'!Q12</f>
        <v>8591</v>
      </c>
      <c r="N12" s="526"/>
      <c r="O12" s="527">
        <f>'36perfresol'!T12</f>
        <v>11749</v>
      </c>
      <c r="P12" s="526"/>
      <c r="Q12" s="527">
        <f>'36perfresol'!W12</f>
        <v>40487</v>
      </c>
      <c r="R12" s="526"/>
      <c r="S12" s="527">
        <f>'36perfresol'!Z12</f>
        <v>189315</v>
      </c>
      <c r="T12" s="528"/>
      <c r="V12" s="529">
        <f>E12/E$16</f>
        <v>0.35913853317811406</v>
      </c>
      <c r="W12" s="529">
        <f>G12/G$16</f>
        <v>0.33705237840726882</v>
      </c>
      <c r="X12" s="529">
        <f>I12/I$16</f>
        <v>0.29637116180575607</v>
      </c>
      <c r="Y12" s="529">
        <f>K12/K$16</f>
        <v>0.30036594131869571</v>
      </c>
      <c r="Z12" s="529">
        <f>M12/M$16</f>
        <v>0.24946280271792787</v>
      </c>
      <c r="AA12" s="529">
        <f>O12/O$16</f>
        <v>0.21329629831345423</v>
      </c>
      <c r="AB12" s="529">
        <f>Q12/Q$16</f>
        <v>0.21261500651178422</v>
      </c>
      <c r="AC12" s="529">
        <f>S12/S$16</f>
        <v>0.3029582901255905</v>
      </c>
      <c r="AD12" s="529"/>
    </row>
    <row r="13" spans="2:30" s="525" customFormat="1" ht="21" customHeight="1" x14ac:dyDescent="0.2">
      <c r="B13" s="1131"/>
      <c r="D13" s="526" t="s">
        <v>52</v>
      </c>
      <c r="E13" s="527">
        <f>'36perfresol'!E13</f>
        <v>774</v>
      </c>
      <c r="F13" s="526"/>
      <c r="G13" s="527">
        <f>'36perfresol'!H13</f>
        <v>11599</v>
      </c>
      <c r="H13" s="526"/>
      <c r="I13" s="527">
        <f>'36perfresol'!K13</f>
        <v>7791</v>
      </c>
      <c r="J13" s="526"/>
      <c r="K13" s="527">
        <f>'36perfresol'!N13</f>
        <v>11731</v>
      </c>
      <c r="L13" s="526"/>
      <c r="M13" s="527">
        <f>'36perfresol'!Q13</f>
        <v>13164</v>
      </c>
      <c r="N13" s="526"/>
      <c r="O13" s="527">
        <f>'36perfresol'!T13</f>
        <v>20991</v>
      </c>
      <c r="P13" s="526"/>
      <c r="Q13" s="527">
        <f>'36perfresol'!W13</f>
        <v>68251</v>
      </c>
      <c r="R13" s="526"/>
      <c r="S13" s="527">
        <f>'36perfresol'!Z13</f>
        <v>236037</v>
      </c>
      <c r="T13" s="528"/>
      <c r="V13" s="529">
        <f t="shared" ref="V13:V14" si="0">E13/E$16</f>
        <v>0.45052386495925495</v>
      </c>
      <c r="W13" s="529">
        <f>G13/G$16</f>
        <v>0.387459914484233</v>
      </c>
      <c r="X13" s="529">
        <f>I13/I$16</f>
        <v>0.37496390412936759</v>
      </c>
      <c r="Y13" s="529">
        <f>K13/K$16</f>
        <v>0.38329085800169899</v>
      </c>
      <c r="Z13" s="529">
        <f>M13/M$16</f>
        <v>0.38225216330797374</v>
      </c>
      <c r="AA13" s="529">
        <f>O13/O$16</f>
        <v>0.38107946190294645</v>
      </c>
      <c r="AB13" s="529">
        <f>Q13/Q$16</f>
        <v>0.35841595597193632</v>
      </c>
      <c r="AC13" s="529">
        <f>S13/S$16</f>
        <v>0.37772688865844761</v>
      </c>
      <c r="AD13" s="529"/>
    </row>
    <row r="14" spans="2:30" s="525" customFormat="1" ht="21" customHeight="1" x14ac:dyDescent="0.2">
      <c r="B14" s="1131"/>
      <c r="D14" s="526" t="s">
        <v>53</v>
      </c>
      <c r="E14" s="527">
        <f>'36perfresol'!E14</f>
        <v>327</v>
      </c>
      <c r="F14" s="526"/>
      <c r="G14" s="527">
        <f>'36perfresol'!H14</f>
        <v>8247</v>
      </c>
      <c r="H14" s="526"/>
      <c r="I14" s="527">
        <f>'36perfresol'!K14</f>
        <v>6829</v>
      </c>
      <c r="J14" s="526"/>
      <c r="K14" s="527">
        <f>'36perfresol'!N14</f>
        <v>9682</v>
      </c>
      <c r="L14" s="526"/>
      <c r="M14" s="527">
        <f>'36perfresol'!Q14</f>
        <v>12683</v>
      </c>
      <c r="N14" s="526"/>
      <c r="O14" s="527">
        <f>'36perfresol'!T14</f>
        <v>22343</v>
      </c>
      <c r="P14" s="526"/>
      <c r="Q14" s="527">
        <f>'36perfresol'!W14</f>
        <v>81686</v>
      </c>
      <c r="R14" s="526"/>
      <c r="S14" s="527">
        <f>'36perfresol'!Z14</f>
        <v>199536</v>
      </c>
      <c r="T14" s="528"/>
      <c r="V14" s="529">
        <f t="shared" si="0"/>
        <v>0.19033760186263096</v>
      </c>
      <c r="W14" s="529">
        <f>G14/G$16</f>
        <v>0.27548770710849813</v>
      </c>
      <c r="X14" s="529">
        <f>I14/I$16</f>
        <v>0.32866493406487629</v>
      </c>
      <c r="Y14" s="529">
        <f>K14/K$16</f>
        <v>0.31634320067960531</v>
      </c>
      <c r="Z14" s="529">
        <f>M14/M$16</f>
        <v>0.3682850339740984</v>
      </c>
      <c r="AA14" s="529">
        <f>O14/O$16</f>
        <v>0.40562423978359929</v>
      </c>
      <c r="AB14" s="529">
        <f>Q14/Q$16</f>
        <v>0.42896903751627946</v>
      </c>
      <c r="AC14" s="529">
        <f>S14/S$16</f>
        <v>0.31931482121596189</v>
      </c>
      <c r="AD14" s="529"/>
    </row>
    <row r="15" spans="2:30" s="525" customFormat="1" ht="21" customHeight="1" x14ac:dyDescent="0.2">
      <c r="B15" s="1131"/>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31"/>
      <c r="D16" s="530" t="s">
        <v>71</v>
      </c>
      <c r="E16" s="527">
        <f>SUM(E12:E15)</f>
        <v>1718</v>
      </c>
      <c r="F16" s="526"/>
      <c r="G16" s="527">
        <f>SUM(G12:G15)</f>
        <v>29936</v>
      </c>
      <c r="H16" s="526"/>
      <c r="I16" s="527">
        <f>SUM(I12:I15)</f>
        <v>20778</v>
      </c>
      <c r="J16" s="526"/>
      <c r="K16" s="527">
        <f>SUM(K12:K15)</f>
        <v>30606</v>
      </c>
      <c r="L16" s="526"/>
      <c r="M16" s="527">
        <f>SUM(M12:M15)</f>
        <v>34438</v>
      </c>
      <c r="N16" s="526"/>
      <c r="O16" s="527">
        <f>SUM(O12:O15)</f>
        <v>55083</v>
      </c>
      <c r="P16" s="526"/>
      <c r="Q16" s="527">
        <f>SUM(Q12:Q15)</f>
        <v>190424</v>
      </c>
      <c r="R16" s="526"/>
      <c r="S16" s="527">
        <f>SUM(S12:S15)</f>
        <v>624888</v>
      </c>
      <c r="T16" s="528"/>
      <c r="V16" s="529"/>
    </row>
    <row r="17" spans="2:29" s="525" customFormat="1" ht="21" customHeight="1" x14ac:dyDescent="0.2">
      <c r="B17" s="1131" t="s">
        <v>26</v>
      </c>
      <c r="D17" s="526" t="s">
        <v>34</v>
      </c>
      <c r="E17" s="527">
        <f>'36perfresol'!E17</f>
        <v>787</v>
      </c>
      <c r="F17" s="526"/>
      <c r="G17" s="527">
        <f>'36perfresol'!H17</f>
        <v>21157</v>
      </c>
      <c r="H17" s="526"/>
      <c r="I17" s="527">
        <f>'36perfresol'!K17</f>
        <v>9379</v>
      </c>
      <c r="J17" s="526"/>
      <c r="K17" s="527">
        <f>'36perfresol'!N17</f>
        <v>11353</v>
      </c>
      <c r="L17" s="526"/>
      <c r="M17" s="527">
        <f>'36perfresol'!Q17</f>
        <v>9752</v>
      </c>
      <c r="N17" s="526"/>
      <c r="O17" s="527">
        <f>'36perfresol'!T17</f>
        <v>12967</v>
      </c>
      <c r="P17" s="526"/>
      <c r="Q17" s="527">
        <f>'36perfresol'!W17</f>
        <v>29975</v>
      </c>
      <c r="R17" s="526"/>
      <c r="S17" s="527">
        <f>'36perfresol'!Z17</f>
        <v>60109</v>
      </c>
      <c r="T17" s="528"/>
      <c r="V17" s="529">
        <f>E17/E$21</f>
        <v>0.33805841924398627</v>
      </c>
      <c r="W17" s="529">
        <f>G17/G$21</f>
        <v>0.31090374724467301</v>
      </c>
      <c r="X17" s="529">
        <f>I17/I$21</f>
        <v>0.28398837279719008</v>
      </c>
      <c r="Y17" s="529">
        <f>K17/K$21</f>
        <v>0.27923850751408119</v>
      </c>
      <c r="Z17" s="529">
        <f>M17/M$21</f>
        <v>0.24176913923046411</v>
      </c>
      <c r="AA17" s="529">
        <f>O17/O$21</f>
        <v>0.22356896551724137</v>
      </c>
      <c r="AB17" s="529">
        <f>Q17/Q$21</f>
        <v>0.25312233472103768</v>
      </c>
      <c r="AC17" s="529">
        <f>S17/S$21</f>
        <v>0.27520167751742075</v>
      </c>
    </row>
    <row r="18" spans="2:29" s="525" customFormat="1" ht="21" customHeight="1" x14ac:dyDescent="0.2">
      <c r="B18" s="1131"/>
      <c r="D18" s="526" t="s">
        <v>52</v>
      </c>
      <c r="E18" s="527">
        <f>'36perfresol'!E18</f>
        <v>1101</v>
      </c>
      <c r="F18" s="526"/>
      <c r="G18" s="527">
        <f>'36perfresol'!H18</f>
        <v>28164</v>
      </c>
      <c r="H18" s="526"/>
      <c r="I18" s="527">
        <f>'36perfresol'!K18</f>
        <v>12111</v>
      </c>
      <c r="J18" s="526"/>
      <c r="K18" s="527">
        <f>'36perfresol'!N18</f>
        <v>15570</v>
      </c>
      <c r="L18" s="526"/>
      <c r="M18" s="527">
        <f>'36perfresol'!Q18</f>
        <v>15709</v>
      </c>
      <c r="N18" s="526"/>
      <c r="O18" s="527">
        <f>'36perfresol'!T18</f>
        <v>22913</v>
      </c>
      <c r="P18" s="526"/>
      <c r="Q18" s="527">
        <f>'36perfresol'!W18</f>
        <v>45386</v>
      </c>
      <c r="R18" s="526"/>
      <c r="S18" s="527">
        <f>'36perfresol'!Z18</f>
        <v>80838</v>
      </c>
      <c r="T18" s="528"/>
      <c r="V18" s="529">
        <f t="shared" ref="V18:V19" si="1">E18/E$21</f>
        <v>0.47293814432989689</v>
      </c>
      <c r="W18" s="529">
        <f t="shared" ref="W18:W19" si="2">G18/G$21</f>
        <v>0.41387215282880235</v>
      </c>
      <c r="X18" s="529">
        <f t="shared" ref="X18:X19" si="3">I18/I$21</f>
        <v>0.36671107612184339</v>
      </c>
      <c r="Y18" s="529">
        <f t="shared" ref="Y18:Y19" si="4">K18/K$21</f>
        <v>0.38295988390683033</v>
      </c>
      <c r="Z18" s="529">
        <f t="shared" ref="Z18:Z19" si="5">M18/M$21</f>
        <v>0.38945358984529949</v>
      </c>
      <c r="AA18" s="529">
        <f t="shared" ref="AA18:AA19" si="6">O18/O$21</f>
        <v>0.39505172413793105</v>
      </c>
      <c r="AB18" s="529">
        <f t="shared" ref="AB18:AB19" si="7">Q18/Q$21</f>
        <v>0.3832597258932115</v>
      </c>
      <c r="AC18" s="529">
        <f t="shared" ref="AC18:AC19" si="8">S18/S$21</f>
        <v>0.37010685932478093</v>
      </c>
    </row>
    <row r="19" spans="2:29" s="525" customFormat="1" ht="21" customHeight="1" x14ac:dyDescent="0.2">
      <c r="B19" s="1131"/>
      <c r="D19" s="526" t="s">
        <v>53</v>
      </c>
      <c r="E19" s="527">
        <f>'36perfresol'!E19</f>
        <v>440</v>
      </c>
      <c r="F19" s="526"/>
      <c r="G19" s="527">
        <f>'36perfresol'!H19</f>
        <v>18729</v>
      </c>
      <c r="H19" s="526"/>
      <c r="I19" s="527">
        <f>'36perfresol'!K19</f>
        <v>11536</v>
      </c>
      <c r="J19" s="526"/>
      <c r="K19" s="527">
        <f>'36perfresol'!N19</f>
        <v>13734</v>
      </c>
      <c r="L19" s="526"/>
      <c r="M19" s="527">
        <f>'36perfresol'!Q19</f>
        <v>14875</v>
      </c>
      <c r="N19" s="526"/>
      <c r="O19" s="527">
        <f>'36perfresol'!T19</f>
        <v>22120</v>
      </c>
      <c r="P19" s="526"/>
      <c r="Q19" s="527">
        <f>'36perfresol'!W19</f>
        <v>43060</v>
      </c>
      <c r="R19" s="526"/>
      <c r="S19" s="527">
        <f>'36perfresol'!Z19</f>
        <v>77471</v>
      </c>
      <c r="T19" s="528"/>
      <c r="V19" s="529">
        <f t="shared" si="1"/>
        <v>0.18900343642611683</v>
      </c>
      <c r="W19" s="529">
        <f t="shared" si="2"/>
        <v>0.27522409992652463</v>
      </c>
      <c r="X19" s="529">
        <f t="shared" si="3"/>
        <v>0.34930055108096653</v>
      </c>
      <c r="Y19" s="529">
        <f t="shared" si="4"/>
        <v>0.33780160857908847</v>
      </c>
      <c r="Z19" s="529">
        <f t="shared" si="5"/>
        <v>0.3687772709242364</v>
      </c>
      <c r="AA19" s="529">
        <f t="shared" si="6"/>
        <v>0.38137931034482758</v>
      </c>
      <c r="AB19" s="529">
        <f t="shared" si="7"/>
        <v>0.36361793938575082</v>
      </c>
      <c r="AC19" s="529">
        <f t="shared" si="8"/>
        <v>0.35469146315779837</v>
      </c>
    </row>
    <row r="20" spans="2:29" s="525" customFormat="1" ht="21" customHeight="1" x14ac:dyDescent="0.2">
      <c r="B20" s="1131"/>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31"/>
      <c r="D21" s="530" t="s">
        <v>71</v>
      </c>
      <c r="E21" s="527">
        <f>SUM(E17:E20)</f>
        <v>2328</v>
      </c>
      <c r="F21" s="526"/>
      <c r="G21" s="527">
        <f>SUM(G17:G20)</f>
        <v>68050</v>
      </c>
      <c r="H21" s="526"/>
      <c r="I21" s="527">
        <f>SUM(I17:I20)</f>
        <v>33026</v>
      </c>
      <c r="J21" s="526"/>
      <c r="K21" s="527">
        <f>SUM(K17:K20)</f>
        <v>40657</v>
      </c>
      <c r="L21" s="526"/>
      <c r="M21" s="527">
        <f>SUM(M17:M20)</f>
        <v>40336</v>
      </c>
      <c r="N21" s="526"/>
      <c r="O21" s="527">
        <f>SUM(O17:O20)</f>
        <v>58000</v>
      </c>
      <c r="P21" s="526"/>
      <c r="Q21" s="527">
        <f>SUM(Q17:Q20)</f>
        <v>118421</v>
      </c>
      <c r="R21" s="526"/>
      <c r="S21" s="527">
        <f>SUM(S17:S20)</f>
        <v>218418</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30" t="s">
        <v>3</v>
      </c>
      <c r="C23" s="1130"/>
      <c r="D23" s="1130"/>
      <c r="E23" s="532">
        <f>E16+E21</f>
        <v>4046</v>
      </c>
      <c r="F23" s="528"/>
      <c r="G23" s="532">
        <f>G16+G21</f>
        <v>97986</v>
      </c>
      <c r="H23" s="528"/>
      <c r="I23" s="532">
        <f>I16+I21</f>
        <v>53804</v>
      </c>
      <c r="J23" s="528"/>
      <c r="K23" s="532">
        <f>K16+K21</f>
        <v>71263</v>
      </c>
      <c r="L23" s="528"/>
      <c r="M23" s="532">
        <f>M16+M21</f>
        <v>74774</v>
      </c>
      <c r="N23" s="528"/>
      <c r="O23" s="532">
        <f>O16+O21</f>
        <v>113083</v>
      </c>
      <c r="P23" s="528"/>
      <c r="Q23" s="532">
        <f>Q16+Q21</f>
        <v>308845</v>
      </c>
      <c r="R23" s="528"/>
      <c r="S23" s="532">
        <f>S16+S21</f>
        <v>843306</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103"/>
      <c r="D37" s="1103"/>
      <c r="E37" s="1103"/>
      <c r="F37" s="1103"/>
      <c r="G37" s="1103"/>
      <c r="H37" s="1103"/>
      <c r="I37" s="1103"/>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99"/>
      <c r="C46" s="1100"/>
      <c r="D46" s="1100"/>
      <c r="E46" s="1100"/>
      <c r="F46" s="1100"/>
      <c r="G46" s="1100"/>
      <c r="H46" s="1100"/>
      <c r="I46" s="1100"/>
      <c r="J46" s="1100"/>
      <c r="K46" s="1100"/>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topLeftCell="A7"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285156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6.8554687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3" t="s">
        <v>424</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2" t="s">
        <v>55</v>
      </c>
      <c r="G6" s="1133"/>
      <c r="H6" s="1133"/>
      <c r="I6" s="1133"/>
      <c r="J6" s="1133"/>
      <c r="K6" s="1133"/>
      <c r="L6" s="1133"/>
      <c r="M6" s="1133"/>
      <c r="N6" s="1133"/>
      <c r="O6" s="1133"/>
      <c r="P6" s="1133"/>
      <c r="Q6" s="1133"/>
      <c r="R6" s="1133"/>
      <c r="S6" s="1133"/>
      <c r="T6" s="1133"/>
      <c r="U6" s="1133"/>
      <c r="V6" s="1133"/>
      <c r="W6" s="1134"/>
      <c r="X6" s="133"/>
      <c r="Y6" s="133"/>
    </row>
    <row r="7" spans="2:25" s="7" customFormat="1" ht="64.5" customHeight="1" x14ac:dyDescent="0.2">
      <c r="B7" s="1115" t="s">
        <v>15</v>
      </c>
      <c r="C7" s="194"/>
      <c r="D7" s="195" t="s">
        <v>255</v>
      </c>
      <c r="E7" s="194"/>
      <c r="F7" s="1135" t="s">
        <v>57</v>
      </c>
      <c r="G7" s="1136"/>
      <c r="H7" s="1135" t="s">
        <v>58</v>
      </c>
      <c r="I7" s="1136"/>
      <c r="J7" s="1135" t="s">
        <v>59</v>
      </c>
      <c r="K7" s="1136"/>
      <c r="L7" s="1135" t="s">
        <v>60</v>
      </c>
      <c r="M7" s="1136"/>
      <c r="N7" s="1135" t="s">
        <v>61</v>
      </c>
      <c r="O7" s="1136"/>
      <c r="P7" s="1135" t="s">
        <v>62</v>
      </c>
      <c r="Q7" s="1136"/>
      <c r="R7" s="1135" t="s">
        <v>63</v>
      </c>
      <c r="S7" s="1136"/>
      <c r="T7" s="1135" t="s">
        <v>64</v>
      </c>
      <c r="U7" s="1136"/>
      <c r="V7" s="1137" t="s">
        <v>3</v>
      </c>
      <c r="W7" s="1138"/>
      <c r="X7" s="51"/>
      <c r="Y7" s="195" t="s">
        <v>256</v>
      </c>
    </row>
    <row r="8" spans="2:25" s="124" customFormat="1" ht="20.25" customHeight="1" x14ac:dyDescent="0.2">
      <c r="B8" s="111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286600</v>
      </c>
      <c r="E10" s="125"/>
      <c r="F10" s="153">
        <v>665</v>
      </c>
      <c r="G10" s="75">
        <v>0.1578593793396493</v>
      </c>
      <c r="H10" s="153">
        <v>133935</v>
      </c>
      <c r="I10" s="75">
        <v>31.793828529106658</v>
      </c>
      <c r="J10" s="153">
        <v>155969</v>
      </c>
      <c r="K10" s="75">
        <v>37.024315092068811</v>
      </c>
      <c r="L10" s="153">
        <v>14657</v>
      </c>
      <c r="M10" s="75">
        <v>3.4793156736559996</v>
      </c>
      <c r="N10" s="153">
        <v>28704</v>
      </c>
      <c r="O10" s="75">
        <v>6.8138280068651023</v>
      </c>
      <c r="P10" s="153">
        <v>4940</v>
      </c>
      <c r="Q10" s="75">
        <v>1.1726696750945376</v>
      </c>
      <c r="R10" s="153">
        <v>82380</v>
      </c>
      <c r="S10" s="75">
        <v>19.555572436090689</v>
      </c>
      <c r="T10" s="153">
        <v>11</v>
      </c>
      <c r="U10" s="75">
        <f t="shared" ref="U10:U27" si="0">T10*100/$V10</f>
        <v>2.6112077785505898E-3</v>
      </c>
      <c r="V10" s="153">
        <f>F10+H10+J10+L10+N10+P10+R10+T10</f>
        <v>421261</v>
      </c>
      <c r="W10" s="75">
        <f t="shared" ref="V10:W27" si="1">G10+I10+K10+M10+O10+Q10+S10+U10</f>
        <v>100.00000000000001</v>
      </c>
      <c r="X10" s="154"/>
      <c r="Y10" s="155">
        <f t="shared" ref="Y10:Y27" si="2">V10/D10</f>
        <v>1.4698569434752269</v>
      </c>
    </row>
    <row r="11" spans="2:25" s="125" customFormat="1" ht="18" customHeight="1" x14ac:dyDescent="0.2">
      <c r="B11" s="32" t="s">
        <v>10</v>
      </c>
      <c r="C11" s="28"/>
      <c r="D11" s="156">
        <v>40334</v>
      </c>
      <c r="F11" s="157">
        <v>3868</v>
      </c>
      <c r="G11" s="181">
        <v>7.4545174221399941</v>
      </c>
      <c r="H11" s="157">
        <v>8216</v>
      </c>
      <c r="I11" s="181">
        <v>15.834104224483504</v>
      </c>
      <c r="J11" s="157">
        <v>5375</v>
      </c>
      <c r="K11" s="181">
        <v>10.358849830403948</v>
      </c>
      <c r="L11" s="157">
        <v>1758</v>
      </c>
      <c r="M11" s="181">
        <v>3.3880666049953745</v>
      </c>
      <c r="N11" s="157">
        <v>4133</v>
      </c>
      <c r="O11" s="181">
        <v>7.9652328091273512</v>
      </c>
      <c r="P11" s="157">
        <v>8376</v>
      </c>
      <c r="Q11" s="181">
        <v>16.142460684551342</v>
      </c>
      <c r="R11" s="157">
        <v>20162</v>
      </c>
      <c r="S11" s="181">
        <v>38.856768424298487</v>
      </c>
      <c r="T11" s="157">
        <v>0</v>
      </c>
      <c r="U11" s="181">
        <f t="shared" si="0"/>
        <v>0</v>
      </c>
      <c r="V11" s="157">
        <f t="shared" si="1"/>
        <v>51888</v>
      </c>
      <c r="W11" s="181">
        <f t="shared" si="1"/>
        <v>100</v>
      </c>
      <c r="X11" s="154"/>
      <c r="Y11" s="158">
        <f t="shared" si="2"/>
        <v>1.2864580750731394</v>
      </c>
    </row>
    <row r="12" spans="2:25" s="125" customFormat="1" ht="22.5" customHeight="1" x14ac:dyDescent="0.2">
      <c r="B12" s="32" t="s">
        <v>40</v>
      </c>
      <c r="C12" s="28"/>
      <c r="D12" s="156">
        <v>31214</v>
      </c>
      <c r="F12" s="126">
        <v>7677</v>
      </c>
      <c r="G12" s="181">
        <v>19.093690153455867</v>
      </c>
      <c r="H12" s="126">
        <v>3132</v>
      </c>
      <c r="I12" s="181">
        <v>7.7896883627229085</v>
      </c>
      <c r="J12" s="126">
        <v>7353</v>
      </c>
      <c r="K12" s="181">
        <v>18.287860322829356</v>
      </c>
      <c r="L12" s="126">
        <v>2284</v>
      </c>
      <c r="M12" s="181">
        <v>5.6806028800955062</v>
      </c>
      <c r="N12" s="126">
        <v>3778</v>
      </c>
      <c r="O12" s="181">
        <v>9.3963737657621813</v>
      </c>
      <c r="P12" s="126">
        <v>4558</v>
      </c>
      <c r="Q12" s="181">
        <v>11.336334469122292</v>
      </c>
      <c r="R12" s="126">
        <v>11405</v>
      </c>
      <c r="S12" s="181">
        <v>28.36570746387445</v>
      </c>
      <c r="T12" s="126">
        <v>20</v>
      </c>
      <c r="U12" s="181">
        <f t="shared" si="0"/>
        <v>4.9742582137438755E-2</v>
      </c>
      <c r="V12" s="157">
        <f t="shared" si="1"/>
        <v>40207</v>
      </c>
      <c r="W12" s="181">
        <f t="shared" si="1"/>
        <v>100</v>
      </c>
      <c r="X12" s="154"/>
      <c r="Y12" s="158">
        <f t="shared" si="2"/>
        <v>1.2881079003011469</v>
      </c>
    </row>
    <row r="13" spans="2:25" s="125" customFormat="1" ht="18" customHeight="1" x14ac:dyDescent="0.2">
      <c r="B13" s="32" t="s">
        <v>41</v>
      </c>
      <c r="C13" s="28"/>
      <c r="D13" s="156">
        <v>29233</v>
      </c>
      <c r="F13" s="157">
        <v>4333</v>
      </c>
      <c r="G13" s="181">
        <v>9.0310344108880969</v>
      </c>
      <c r="H13" s="157">
        <v>14385</v>
      </c>
      <c r="I13" s="181">
        <v>29.981867066841744</v>
      </c>
      <c r="J13" s="157">
        <v>2043</v>
      </c>
      <c r="K13" s="181">
        <v>4.2581129244044273</v>
      </c>
      <c r="L13" s="157">
        <v>1627</v>
      </c>
      <c r="M13" s="181">
        <v>3.3910669251130705</v>
      </c>
      <c r="N13" s="157">
        <v>2924</v>
      </c>
      <c r="O13" s="181">
        <v>6.0943329373267474</v>
      </c>
      <c r="P13" s="157">
        <v>803</v>
      </c>
      <c r="Q13" s="181">
        <v>1.6736488880551907</v>
      </c>
      <c r="R13" s="157">
        <v>21864</v>
      </c>
      <c r="S13" s="181">
        <v>45.569936847370727</v>
      </c>
      <c r="T13" s="157">
        <v>0</v>
      </c>
      <c r="U13" s="181">
        <f t="shared" si="0"/>
        <v>0</v>
      </c>
      <c r="V13" s="157">
        <f t="shared" si="1"/>
        <v>47979</v>
      </c>
      <c r="W13" s="181">
        <f t="shared" si="1"/>
        <v>100</v>
      </c>
      <c r="X13" s="154"/>
      <c r="Y13" s="158">
        <f t="shared" si="2"/>
        <v>1.6412615879314474</v>
      </c>
    </row>
    <row r="14" spans="2:25" s="125" customFormat="1" ht="18" customHeight="1" x14ac:dyDescent="0.2">
      <c r="B14" s="32" t="s">
        <v>9</v>
      </c>
      <c r="C14" s="28"/>
      <c r="D14" s="156">
        <v>40697</v>
      </c>
      <c r="F14" s="157">
        <v>1510</v>
      </c>
      <c r="G14" s="181">
        <v>3.2856800922601561</v>
      </c>
      <c r="H14" s="157">
        <v>2559</v>
      </c>
      <c r="I14" s="181">
        <v>5.5682485801945294</v>
      </c>
      <c r="J14" s="157">
        <v>708</v>
      </c>
      <c r="K14" s="181">
        <v>1.5405705333246296</v>
      </c>
      <c r="L14" s="157">
        <v>5645</v>
      </c>
      <c r="M14" s="181">
        <v>12.283221272058663</v>
      </c>
      <c r="N14" s="157">
        <v>4888</v>
      </c>
      <c r="O14" s="181">
        <v>10.636029331766652</v>
      </c>
      <c r="P14" s="157">
        <v>13962</v>
      </c>
      <c r="Q14" s="181">
        <v>30.380573144461128</v>
      </c>
      <c r="R14" s="157">
        <v>16685</v>
      </c>
      <c r="S14" s="181">
        <v>36.305677045934246</v>
      </c>
      <c r="T14" s="157">
        <v>0</v>
      </c>
      <c r="U14" s="181">
        <f t="shared" si="0"/>
        <v>0</v>
      </c>
      <c r="V14" s="157">
        <f t="shared" si="1"/>
        <v>45957</v>
      </c>
      <c r="W14" s="181">
        <f t="shared" si="1"/>
        <v>100</v>
      </c>
      <c r="X14" s="154"/>
      <c r="Y14" s="158">
        <f t="shared" si="2"/>
        <v>1.1292478561073298</v>
      </c>
    </row>
    <row r="15" spans="2:25" s="125" customFormat="1" ht="18" customHeight="1" x14ac:dyDescent="0.2">
      <c r="B15" s="32" t="s">
        <v>8</v>
      </c>
      <c r="C15" s="28"/>
      <c r="D15" s="156">
        <v>17166</v>
      </c>
      <c r="F15" s="126">
        <v>6337</v>
      </c>
      <c r="G15" s="181">
        <v>23.604127090550154</v>
      </c>
      <c r="H15" s="126">
        <v>3356</v>
      </c>
      <c r="I15" s="181">
        <v>12.500465601370731</v>
      </c>
      <c r="J15" s="126">
        <v>1461</v>
      </c>
      <c r="K15" s="181">
        <v>5.4419488210973297</v>
      </c>
      <c r="L15" s="126">
        <v>1969</v>
      </c>
      <c r="M15" s="181">
        <v>7.3341527917458187</v>
      </c>
      <c r="N15" s="126">
        <v>4598</v>
      </c>
      <c r="O15" s="181">
        <v>17.126680820948337</v>
      </c>
      <c r="P15" s="126">
        <v>163</v>
      </c>
      <c r="Q15" s="181">
        <v>0.60714418743248777</v>
      </c>
      <c r="R15" s="126">
        <v>8963</v>
      </c>
      <c r="S15" s="181">
        <v>33.385480686855139</v>
      </c>
      <c r="T15" s="126">
        <v>0</v>
      </c>
      <c r="U15" s="181">
        <f t="shared" si="0"/>
        <v>0</v>
      </c>
      <c r="V15" s="157">
        <f t="shared" si="1"/>
        <v>26847</v>
      </c>
      <c r="W15" s="181">
        <f t="shared" si="1"/>
        <v>100</v>
      </c>
      <c r="X15" s="154"/>
      <c r="Y15" s="158">
        <f t="shared" si="2"/>
        <v>1.5639636490737505</v>
      </c>
    </row>
    <row r="16" spans="2:25" s="128" customFormat="1" ht="18" customHeight="1" x14ac:dyDescent="0.2">
      <c r="B16" s="127" t="s">
        <v>7</v>
      </c>
      <c r="C16" s="129"/>
      <c r="D16" s="159">
        <v>122589</v>
      </c>
      <c r="E16" s="160"/>
      <c r="F16" s="161">
        <v>13642</v>
      </c>
      <c r="G16" s="182">
        <v>8.0917723959167454</v>
      </c>
      <c r="H16" s="161">
        <v>27772</v>
      </c>
      <c r="I16" s="182">
        <v>16.473002710702232</v>
      </c>
      <c r="J16" s="161">
        <v>22630</v>
      </c>
      <c r="K16" s="182">
        <v>13.423017836064796</v>
      </c>
      <c r="L16" s="161">
        <v>8048</v>
      </c>
      <c r="M16" s="182">
        <v>4.7736830554418681</v>
      </c>
      <c r="N16" s="161">
        <v>8506</v>
      </c>
      <c r="O16" s="182">
        <v>5.045346430117859</v>
      </c>
      <c r="P16" s="161">
        <v>52862</v>
      </c>
      <c r="Q16" s="182">
        <v>31.35517317057257</v>
      </c>
      <c r="R16" s="161">
        <v>32859</v>
      </c>
      <c r="S16" s="182">
        <v>19.490364254319626</v>
      </c>
      <c r="T16" s="161">
        <v>2272</v>
      </c>
      <c r="U16" s="182">
        <f t="shared" si="0"/>
        <v>1.3476401468643047</v>
      </c>
      <c r="V16" s="161">
        <f t="shared" si="1"/>
        <v>168591</v>
      </c>
      <c r="W16" s="182">
        <f t="shared" si="1"/>
        <v>100.00000000000001</v>
      </c>
      <c r="X16" s="162"/>
      <c r="Y16" s="158">
        <f t="shared" si="2"/>
        <v>1.3752538971685877</v>
      </c>
    </row>
    <row r="17" spans="2:25" s="128" customFormat="1" ht="18" customHeight="1" x14ac:dyDescent="0.2">
      <c r="B17" s="127" t="s">
        <v>43</v>
      </c>
      <c r="C17" s="129"/>
      <c r="D17" s="159">
        <v>72357</v>
      </c>
      <c r="E17" s="160"/>
      <c r="F17" s="161">
        <v>8845</v>
      </c>
      <c r="G17" s="182">
        <v>9.0939000442100291</v>
      </c>
      <c r="H17" s="161">
        <v>28921</v>
      </c>
      <c r="I17" s="182">
        <v>29.734842643142819</v>
      </c>
      <c r="J17" s="161">
        <v>15805</v>
      </c>
      <c r="K17" s="182">
        <v>16.249755816703164</v>
      </c>
      <c r="L17" s="161">
        <v>3594</v>
      </c>
      <c r="M17" s="182">
        <v>3.6951358687270597</v>
      </c>
      <c r="N17" s="161">
        <v>12184</v>
      </c>
      <c r="O17" s="182">
        <v>12.526860162651779</v>
      </c>
      <c r="P17" s="161">
        <v>10632</v>
      </c>
      <c r="Q17" s="182">
        <v>10.931186576601585</v>
      </c>
      <c r="R17" s="161">
        <v>17260</v>
      </c>
      <c r="S17" s="182">
        <v>17.745699803625222</v>
      </c>
      <c r="T17" s="161">
        <v>22</v>
      </c>
      <c r="U17" s="182">
        <f t="shared" si="0"/>
        <v>2.2619084338340378E-2</v>
      </c>
      <c r="V17" s="161">
        <f t="shared" si="1"/>
        <v>97263</v>
      </c>
      <c r="W17" s="182">
        <f t="shared" si="1"/>
        <v>100</v>
      </c>
      <c r="X17" s="162"/>
      <c r="Y17" s="158">
        <f t="shared" si="2"/>
        <v>1.3442099589535221</v>
      </c>
    </row>
    <row r="18" spans="2:25" s="128" customFormat="1" ht="18" customHeight="1" x14ac:dyDescent="0.2">
      <c r="B18" s="127" t="s">
        <v>44</v>
      </c>
      <c r="C18" s="129"/>
      <c r="D18" s="159">
        <v>201720</v>
      </c>
      <c r="E18" s="160"/>
      <c r="F18" s="161">
        <v>144</v>
      </c>
      <c r="G18" s="182">
        <v>5.8665123991183933E-2</v>
      </c>
      <c r="H18" s="161">
        <v>27632</v>
      </c>
      <c r="I18" s="182">
        <v>11.257185459197185</v>
      </c>
      <c r="J18" s="161">
        <v>33868</v>
      </c>
      <c r="K18" s="182">
        <v>13.797711245370955</v>
      </c>
      <c r="L18" s="161">
        <v>13812</v>
      </c>
      <c r="M18" s="182">
        <v>5.6269631428210589</v>
      </c>
      <c r="N18" s="161">
        <v>38435</v>
      </c>
      <c r="O18" s="182">
        <v>15.658291948619128</v>
      </c>
      <c r="P18" s="161">
        <v>23850</v>
      </c>
      <c r="Q18" s="182">
        <v>9.71641116103984</v>
      </c>
      <c r="R18" s="161">
        <v>107622</v>
      </c>
      <c r="S18" s="182">
        <v>43.844847042911091</v>
      </c>
      <c r="T18" s="161">
        <v>98</v>
      </c>
      <c r="U18" s="182">
        <f t="shared" si="0"/>
        <v>3.9924876049555733E-2</v>
      </c>
      <c r="V18" s="161">
        <f t="shared" si="1"/>
        <v>245461</v>
      </c>
      <c r="W18" s="182">
        <f t="shared" si="1"/>
        <v>100</v>
      </c>
      <c r="X18" s="162"/>
      <c r="Y18" s="158">
        <f t="shared" si="2"/>
        <v>1.216840174499306</v>
      </c>
    </row>
    <row r="19" spans="2:25" s="128" customFormat="1" ht="18" customHeight="1" x14ac:dyDescent="0.2">
      <c r="B19" s="127" t="s">
        <v>6</v>
      </c>
      <c r="C19" s="129"/>
      <c r="D19" s="159">
        <v>146290</v>
      </c>
      <c r="E19" s="160"/>
      <c r="F19" s="161">
        <v>1429</v>
      </c>
      <c r="G19" s="182">
        <v>0.71297067789591329</v>
      </c>
      <c r="H19" s="161">
        <v>50334</v>
      </c>
      <c r="I19" s="182">
        <v>25.113132331149686</v>
      </c>
      <c r="J19" s="161">
        <v>5270</v>
      </c>
      <c r="K19" s="182">
        <v>2.6293600227511988</v>
      </c>
      <c r="L19" s="161">
        <v>9103</v>
      </c>
      <c r="M19" s="182">
        <v>4.5417579292417765</v>
      </c>
      <c r="N19" s="161">
        <v>14019</v>
      </c>
      <c r="O19" s="182">
        <v>6.9944968043546591</v>
      </c>
      <c r="P19" s="161">
        <v>22453</v>
      </c>
      <c r="Q19" s="182">
        <v>11.202470700347755</v>
      </c>
      <c r="R19" s="161">
        <v>97295</v>
      </c>
      <c r="S19" s="182">
        <v>48.543374461779486</v>
      </c>
      <c r="T19" s="161">
        <v>526</v>
      </c>
      <c r="U19" s="182">
        <f t="shared" si="0"/>
        <v>0.26243707247953141</v>
      </c>
      <c r="V19" s="161">
        <f t="shared" si="1"/>
        <v>200429</v>
      </c>
      <c r="W19" s="182">
        <f t="shared" si="1"/>
        <v>100.00000000000001</v>
      </c>
      <c r="X19" s="162"/>
      <c r="Y19" s="158">
        <f t="shared" si="2"/>
        <v>1.3700799781256408</v>
      </c>
    </row>
    <row r="20" spans="2:25" s="125" customFormat="1" ht="18" customHeight="1" x14ac:dyDescent="0.2">
      <c r="B20" s="127" t="s">
        <v>5</v>
      </c>
      <c r="C20" s="28"/>
      <c r="D20" s="156">
        <v>35293</v>
      </c>
      <c r="F20" s="157">
        <v>1417</v>
      </c>
      <c r="G20" s="181">
        <v>3.4778980438357507</v>
      </c>
      <c r="H20" s="157">
        <v>5683</v>
      </c>
      <c r="I20" s="181">
        <v>13.948408315538865</v>
      </c>
      <c r="J20" s="157">
        <v>985</v>
      </c>
      <c r="K20" s="181">
        <v>2.4175932061949292</v>
      </c>
      <c r="L20" s="157">
        <v>2249</v>
      </c>
      <c r="M20" s="181">
        <v>5.5199666200328892</v>
      </c>
      <c r="N20" s="157">
        <v>5021</v>
      </c>
      <c r="O20" s="181">
        <v>12.323589328228161</v>
      </c>
      <c r="P20" s="157">
        <v>18968</v>
      </c>
      <c r="Q20" s="181">
        <v>46.555236482340526</v>
      </c>
      <c r="R20" s="157">
        <v>6420</v>
      </c>
      <c r="S20" s="181">
        <v>15.757308003828879</v>
      </c>
      <c r="T20" s="157">
        <v>0</v>
      </c>
      <c r="U20" s="181">
        <f t="shared" si="0"/>
        <v>0</v>
      </c>
      <c r="V20" s="157">
        <f t="shared" si="1"/>
        <v>40743</v>
      </c>
      <c r="W20" s="181">
        <f t="shared" si="1"/>
        <v>100</v>
      </c>
      <c r="X20" s="154"/>
      <c r="Y20" s="158">
        <f t="shared" si="2"/>
        <v>1.1544215566826284</v>
      </c>
    </row>
    <row r="21" spans="2:25" s="125" customFormat="1" ht="18" customHeight="1" x14ac:dyDescent="0.2">
      <c r="B21" s="32" t="s">
        <v>38</v>
      </c>
      <c r="C21" s="28"/>
      <c r="D21" s="156">
        <v>73691</v>
      </c>
      <c r="F21" s="157">
        <v>5977</v>
      </c>
      <c r="G21" s="181">
        <v>6.6630250601979846</v>
      </c>
      <c r="H21" s="157">
        <v>9655</v>
      </c>
      <c r="I21" s="181">
        <v>10.76317666993668</v>
      </c>
      <c r="J21" s="157">
        <v>25476</v>
      </c>
      <c r="K21" s="181">
        <v>28.400071345759386</v>
      </c>
      <c r="L21" s="157">
        <v>8818</v>
      </c>
      <c r="M21" s="181">
        <v>9.8301079104610718</v>
      </c>
      <c r="N21" s="157">
        <v>7048</v>
      </c>
      <c r="O21" s="181">
        <v>7.8569517524302146</v>
      </c>
      <c r="P21" s="157">
        <v>14942</v>
      </c>
      <c r="Q21" s="181">
        <v>16.657005261749756</v>
      </c>
      <c r="R21" s="157">
        <v>17655</v>
      </c>
      <c r="S21" s="181">
        <v>19.681396593239988</v>
      </c>
      <c r="T21" s="157">
        <v>133</v>
      </c>
      <c r="U21" s="181">
        <f t="shared" si="0"/>
        <v>0.14826540622491752</v>
      </c>
      <c r="V21" s="157">
        <f t="shared" si="1"/>
        <v>89704</v>
      </c>
      <c r="W21" s="181">
        <f t="shared" si="1"/>
        <v>100.00000000000001</v>
      </c>
      <c r="X21" s="154"/>
      <c r="Y21" s="158">
        <f t="shared" si="2"/>
        <v>1.2172992631393251</v>
      </c>
    </row>
    <row r="22" spans="2:25" s="125" customFormat="1" ht="21" customHeight="1" x14ac:dyDescent="0.2">
      <c r="B22" s="32" t="s">
        <v>45</v>
      </c>
      <c r="C22" s="28"/>
      <c r="D22" s="156">
        <v>177795</v>
      </c>
      <c r="F22" s="157">
        <v>5208</v>
      </c>
      <c r="G22" s="181">
        <v>2.1358618087567054</v>
      </c>
      <c r="H22" s="157">
        <v>71764</v>
      </c>
      <c r="I22" s="181">
        <v>29.431257074427073</v>
      </c>
      <c r="J22" s="157">
        <v>51235</v>
      </c>
      <c r="K22" s="181">
        <v>21.012073688872849</v>
      </c>
      <c r="L22" s="157">
        <v>17598</v>
      </c>
      <c r="M22" s="181">
        <v>7.2171459505569313</v>
      </c>
      <c r="N22" s="157">
        <v>24585</v>
      </c>
      <c r="O22" s="181">
        <v>10.082596499286405</v>
      </c>
      <c r="P22" s="157">
        <v>27416</v>
      </c>
      <c r="Q22" s="181">
        <v>11.243622762840598</v>
      </c>
      <c r="R22" s="157">
        <v>45947</v>
      </c>
      <c r="S22" s="181">
        <v>18.843402942961664</v>
      </c>
      <c r="T22" s="157">
        <v>83</v>
      </c>
      <c r="U22" s="181">
        <f t="shared" si="0"/>
        <v>3.4039272297773912E-2</v>
      </c>
      <c r="V22" s="157">
        <f t="shared" si="1"/>
        <v>243836</v>
      </c>
      <c r="W22" s="181">
        <f t="shared" si="1"/>
        <v>100</v>
      </c>
      <c r="X22" s="154"/>
      <c r="Y22" s="158">
        <f t="shared" si="2"/>
        <v>1.371444641300374</v>
      </c>
    </row>
    <row r="23" spans="2:25" s="125" customFormat="1" ht="18" customHeight="1" x14ac:dyDescent="0.2">
      <c r="B23" s="32" t="s">
        <v>46</v>
      </c>
      <c r="C23" s="28"/>
      <c r="D23" s="156">
        <v>40484</v>
      </c>
      <c r="F23" s="157">
        <v>3989</v>
      </c>
      <c r="G23" s="181">
        <v>7.8910407311428061</v>
      </c>
      <c r="H23" s="157">
        <v>8748</v>
      </c>
      <c r="I23" s="181">
        <v>17.305295642024884</v>
      </c>
      <c r="J23" s="157">
        <v>3103</v>
      </c>
      <c r="K23" s="181">
        <v>6.1383553243259286</v>
      </c>
      <c r="L23" s="157">
        <v>4085</v>
      </c>
      <c r="M23" s="181">
        <v>8.080947953551858</v>
      </c>
      <c r="N23" s="157">
        <v>5165</v>
      </c>
      <c r="O23" s="181">
        <v>10.217404205653697</v>
      </c>
      <c r="P23" s="157">
        <v>1283</v>
      </c>
      <c r="Q23" s="181">
        <v>2.5380308994876462</v>
      </c>
      <c r="R23" s="157">
        <v>24175</v>
      </c>
      <c r="S23" s="181">
        <v>47.822990643112895</v>
      </c>
      <c r="T23" s="157">
        <v>3</v>
      </c>
      <c r="U23" s="181">
        <f t="shared" si="0"/>
        <v>5.9346007002828828E-3</v>
      </c>
      <c r="V23" s="157">
        <f>F23+H23+J23+L23+N23+P23+R23+T23</f>
        <v>50551</v>
      </c>
      <c r="W23" s="181">
        <f t="shared" si="1"/>
        <v>100</v>
      </c>
      <c r="X23" s="154"/>
      <c r="Y23" s="158">
        <f t="shared" si="2"/>
        <v>1.2486661397095149</v>
      </c>
    </row>
    <row r="24" spans="2:25" s="125" customFormat="1" ht="22.5" customHeight="1" x14ac:dyDescent="0.2">
      <c r="B24" s="32" t="s">
        <v>47</v>
      </c>
      <c r="C24" s="28"/>
      <c r="D24" s="156">
        <v>16142</v>
      </c>
      <c r="F24" s="126">
        <v>2012</v>
      </c>
      <c r="G24" s="183">
        <v>9.0818813758237784</v>
      </c>
      <c r="H24" s="126">
        <v>3211</v>
      </c>
      <c r="I24" s="181">
        <v>14.493996569468267</v>
      </c>
      <c r="J24" s="126">
        <v>1053</v>
      </c>
      <c r="K24" s="181">
        <v>4.753091992416719</v>
      </c>
      <c r="L24" s="126">
        <v>693</v>
      </c>
      <c r="M24" s="181">
        <v>3.1281032770605761</v>
      </c>
      <c r="N24" s="126">
        <v>2499</v>
      </c>
      <c r="O24" s="181">
        <v>11.280129999097229</v>
      </c>
      <c r="P24" s="126">
        <v>2880</v>
      </c>
      <c r="Q24" s="181">
        <v>12.999909722849146</v>
      </c>
      <c r="R24" s="126">
        <v>9770</v>
      </c>
      <c r="S24" s="181">
        <v>44.100388191748671</v>
      </c>
      <c r="T24" s="126">
        <v>36</v>
      </c>
      <c r="U24" s="181">
        <f t="shared" si="0"/>
        <v>0.16249887153561435</v>
      </c>
      <c r="V24" s="126">
        <f t="shared" si="1"/>
        <v>22154</v>
      </c>
      <c r="W24" s="181">
        <f t="shared" si="1"/>
        <v>100</v>
      </c>
      <c r="X24" s="154"/>
      <c r="Y24" s="158">
        <f t="shared" si="2"/>
        <v>1.3724445545781192</v>
      </c>
    </row>
    <row r="25" spans="2:25" s="125" customFormat="1" ht="18" customHeight="1" x14ac:dyDescent="0.2">
      <c r="B25" s="32" t="s">
        <v>48</v>
      </c>
      <c r="C25" s="28"/>
      <c r="D25" s="156">
        <v>67674</v>
      </c>
      <c r="F25" s="126">
        <v>934</v>
      </c>
      <c r="G25" s="183">
        <v>0.98671005092015462</v>
      </c>
      <c r="H25" s="126">
        <v>24014</v>
      </c>
      <c r="I25" s="181">
        <v>25.369223943037039</v>
      </c>
      <c r="J25" s="126">
        <v>5817</v>
      </c>
      <c r="K25" s="181">
        <v>6.1452809059984368</v>
      </c>
      <c r="L25" s="126">
        <v>7570</v>
      </c>
      <c r="M25" s="181">
        <v>7.9972110122757716</v>
      </c>
      <c r="N25" s="126">
        <v>13158</v>
      </c>
      <c r="O25" s="181">
        <v>13.900568361892287</v>
      </c>
      <c r="P25" s="126">
        <v>1419</v>
      </c>
      <c r="Q25" s="181">
        <v>1.4990809017726976</v>
      </c>
      <c r="R25" s="126">
        <v>34796</v>
      </c>
      <c r="S25" s="181">
        <v>36.759703353123875</v>
      </c>
      <c r="T25" s="126">
        <v>6950</v>
      </c>
      <c r="U25" s="181">
        <f t="shared" si="0"/>
        <v>7.3422214709797373</v>
      </c>
      <c r="V25" s="126">
        <f t="shared" si="1"/>
        <v>94658</v>
      </c>
      <c r="W25" s="181">
        <f t="shared" si="1"/>
        <v>99.999999999999986</v>
      </c>
      <c r="X25" s="154"/>
      <c r="Y25" s="158">
        <f t="shared" si="2"/>
        <v>1.3987351124508673</v>
      </c>
    </row>
    <row r="26" spans="2:25" s="125" customFormat="1" ht="18" customHeight="1" x14ac:dyDescent="0.2">
      <c r="B26" s="32" t="s">
        <v>49</v>
      </c>
      <c r="C26" s="28"/>
      <c r="D26" s="156">
        <v>9180</v>
      </c>
      <c r="F26" s="126">
        <v>1094</v>
      </c>
      <c r="G26" s="183">
        <v>7.8383606792290603</v>
      </c>
      <c r="H26" s="126">
        <v>3620</v>
      </c>
      <c r="I26" s="181">
        <v>25.936805903847532</v>
      </c>
      <c r="J26" s="126">
        <v>3804</v>
      </c>
      <c r="K26" s="181">
        <v>27.25514078956796</v>
      </c>
      <c r="L26" s="126">
        <v>1339</v>
      </c>
      <c r="M26" s="181">
        <v>9.593752239019846</v>
      </c>
      <c r="N26" s="126">
        <v>1977</v>
      </c>
      <c r="O26" s="181">
        <v>14.164935157985241</v>
      </c>
      <c r="P26" s="126">
        <v>892</v>
      </c>
      <c r="Q26" s="181">
        <v>6.3910582503403308</v>
      </c>
      <c r="R26" s="126">
        <v>1231</v>
      </c>
      <c r="S26" s="181">
        <v>8.8199469800100303</v>
      </c>
      <c r="T26" s="126">
        <v>0</v>
      </c>
      <c r="U26" s="181">
        <f t="shared" si="0"/>
        <v>0</v>
      </c>
      <c r="V26" s="126">
        <f t="shared" si="1"/>
        <v>13957</v>
      </c>
      <c r="W26" s="181">
        <f t="shared" si="1"/>
        <v>100</v>
      </c>
      <c r="X26" s="154"/>
      <c r="Y26" s="158">
        <f t="shared" si="2"/>
        <v>1.5203703703703704</v>
      </c>
    </row>
    <row r="27" spans="2:25" s="125" customFormat="1" ht="18" customHeight="1" x14ac:dyDescent="0.2">
      <c r="B27" s="32" t="s">
        <v>4</v>
      </c>
      <c r="C27" s="28"/>
      <c r="D27" s="156">
        <v>3407</v>
      </c>
      <c r="F27" s="126">
        <v>616</v>
      </c>
      <c r="G27" s="183">
        <v>13.493975903614459</v>
      </c>
      <c r="H27" s="126">
        <v>740</v>
      </c>
      <c r="I27" s="181">
        <v>16.210295728368017</v>
      </c>
      <c r="J27" s="126">
        <v>1197</v>
      </c>
      <c r="K27" s="181">
        <v>26.221248630887185</v>
      </c>
      <c r="L27" s="126">
        <v>68</v>
      </c>
      <c r="M27" s="181">
        <v>1.4895947426067908</v>
      </c>
      <c r="N27" s="126">
        <v>195</v>
      </c>
      <c r="O27" s="181">
        <v>4.2716319824753564</v>
      </c>
      <c r="P27" s="126">
        <v>4</v>
      </c>
      <c r="Q27" s="181">
        <v>8.7623220153340634E-2</v>
      </c>
      <c r="R27" s="126">
        <v>1745</v>
      </c>
      <c r="S27" s="181">
        <v>38.225629791894853</v>
      </c>
      <c r="T27" s="126">
        <v>0</v>
      </c>
      <c r="U27" s="181">
        <f t="shared" si="0"/>
        <v>0</v>
      </c>
      <c r="V27" s="157">
        <f t="shared" si="1"/>
        <v>4565</v>
      </c>
      <c r="W27" s="181">
        <f t="shared" si="1"/>
        <v>100</v>
      </c>
      <c r="X27" s="154"/>
      <c r="Y27" s="158">
        <f t="shared" si="2"/>
        <v>1.3398884649251541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1411866</v>
      </c>
      <c r="E30" s="23"/>
      <c r="F30" s="65">
        <f>SUM(F10:F27)</f>
        <v>69697</v>
      </c>
      <c r="G30" s="67">
        <f>F30*100/$V30</f>
        <v>3.6566177924934853</v>
      </c>
      <c r="H30" s="65">
        <f>SUM(H10:H27)</f>
        <v>427677</v>
      </c>
      <c r="I30" s="67">
        <f>H30*100/$V30</f>
        <v>22.437857119248122</v>
      </c>
      <c r="J30" s="65">
        <f>SUM(J10:J27)</f>
        <v>343152</v>
      </c>
      <c r="K30" s="67">
        <f>J30*100/$V30</f>
        <v>18.003295819471777</v>
      </c>
      <c r="L30" s="65">
        <f>SUM(L10:L27)</f>
        <v>104917</v>
      </c>
      <c r="M30" s="67">
        <f>L30*100/$V30</f>
        <v>5.5044172480169733</v>
      </c>
      <c r="N30" s="65">
        <f>SUM(N10:N27)</f>
        <v>181817</v>
      </c>
      <c r="O30" s="67">
        <f>N30*100/$V30</f>
        <v>9.5389367860566168</v>
      </c>
      <c r="P30" s="65">
        <f>SUM(P10:P27)</f>
        <v>210403</v>
      </c>
      <c r="Q30" s="67">
        <f>P30*100/$V30</f>
        <v>11.038686792745839</v>
      </c>
      <c r="R30" s="65">
        <f>SUM(R10:R27)</f>
        <v>558234</v>
      </c>
      <c r="S30" s="67">
        <f>R30*100/$V30</f>
        <v>29.28746397656726</v>
      </c>
      <c r="T30" s="65">
        <f>SUM(T10:T28)</f>
        <v>10154</v>
      </c>
      <c r="U30" s="67">
        <f>T30*100/$V30</f>
        <v>0.53272446539992901</v>
      </c>
      <c r="V30" s="65">
        <f>SUM(V10:V27)</f>
        <v>1906051</v>
      </c>
      <c r="W30" s="67">
        <f>G30+I30+K30+M30+O30+Q30+S30+U30</f>
        <v>100</v>
      </c>
      <c r="X30" s="174"/>
      <c r="Y30" s="175">
        <f>(V30/D30)</f>
        <v>1.3500225942121986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1" sqref="B1"/>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4" t="s">
        <v>425</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17" t="s">
        <v>55</v>
      </c>
      <c r="G6" s="1117"/>
      <c r="H6" s="1117"/>
      <c r="I6" s="1117"/>
      <c r="J6" s="1117"/>
      <c r="K6" s="1117"/>
      <c r="L6" s="1117"/>
      <c r="M6" s="1117"/>
      <c r="N6" s="1117"/>
      <c r="O6" s="1117"/>
      <c r="P6" s="1117"/>
      <c r="Q6" s="1117"/>
      <c r="R6" s="1117"/>
      <c r="S6" s="1117"/>
      <c r="T6" s="1117"/>
      <c r="U6" s="1117"/>
      <c r="V6" s="1117"/>
      <c r="W6" s="1117"/>
      <c r="X6" s="673"/>
      <c r="Y6" s="673"/>
    </row>
    <row r="7" spans="2:25" s="517" customFormat="1" ht="64.5" customHeight="1" x14ac:dyDescent="0.2">
      <c r="B7" s="1118" t="s">
        <v>15</v>
      </c>
      <c r="C7" s="542"/>
      <c r="D7" s="543" t="s">
        <v>56</v>
      </c>
      <c r="E7" s="542"/>
      <c r="F7" s="1119" t="s">
        <v>176</v>
      </c>
      <c r="G7" s="1119"/>
      <c r="H7" s="1119" t="s">
        <v>62</v>
      </c>
      <c r="I7" s="1119"/>
      <c r="J7" s="1119" t="s">
        <v>63</v>
      </c>
      <c r="K7" s="1119"/>
      <c r="L7" s="1119" t="s">
        <v>160</v>
      </c>
      <c r="M7" s="1119"/>
      <c r="N7" s="1119" t="s">
        <v>3</v>
      </c>
      <c r="O7" s="1119"/>
      <c r="P7" s="543"/>
      <c r="Q7" s="543" t="s">
        <v>65</v>
      </c>
      <c r="R7" s="518"/>
      <c r="S7" s="518"/>
      <c r="T7" s="518"/>
      <c r="U7" s="518"/>
      <c r="V7" s="518"/>
      <c r="W7" s="518"/>
    </row>
    <row r="8" spans="2:25" s="627" customFormat="1" ht="20.25" customHeight="1" x14ac:dyDescent="0.2">
      <c r="B8" s="111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286600</v>
      </c>
      <c r="E10" s="549"/>
      <c r="F10" s="551">
        <f>'41benpresaad'!F10+'41benpresaad'!H10+'41benpresaad'!J10+'41benpresaad'!L10+'41benpresaad'!N10</f>
        <v>333930</v>
      </c>
      <c r="G10" s="552">
        <f t="shared" ref="G10:G27" si="0">F10*100/$N10</f>
        <v>79.269146681036219</v>
      </c>
      <c r="H10" s="551">
        <f>'41benpresaad'!P10</f>
        <v>4940</v>
      </c>
      <c r="I10" s="552">
        <f t="shared" ref="I10:I27" si="1">H10*100/$N10</f>
        <v>1.1726696750945376</v>
      </c>
      <c r="J10" s="551">
        <f>'41benpresaad'!R10</f>
        <v>82380</v>
      </c>
      <c r="K10" s="552">
        <f t="shared" ref="K10:K27" si="2">J10*100/$N10</f>
        <v>19.555572436090689</v>
      </c>
      <c r="L10" s="551">
        <f>'41benpresaad'!T10</f>
        <v>11</v>
      </c>
      <c r="M10" s="552">
        <f t="shared" ref="M10:M27" si="3">L10*100/$N10</f>
        <v>2.6112077785505898E-3</v>
      </c>
      <c r="N10" s="551">
        <f>F10+H10+J10+L10</f>
        <v>421261</v>
      </c>
      <c r="O10" s="552">
        <f>G10+I10+K10+M10</f>
        <v>100</v>
      </c>
      <c r="P10" s="553"/>
      <c r="Q10" s="553">
        <f t="shared" ref="Q10:Q27" si="4">N10/D10</f>
        <v>1.4698569434752269</v>
      </c>
      <c r="R10" s="549"/>
      <c r="S10" s="549"/>
      <c r="T10" s="549"/>
      <c r="U10" s="549"/>
      <c r="V10" s="549"/>
      <c r="W10" s="549"/>
    </row>
    <row r="11" spans="2:25" s="629" customFormat="1" ht="18" customHeight="1" x14ac:dyDescent="0.2">
      <c r="B11" s="531" t="s">
        <v>10</v>
      </c>
      <c r="C11" s="546"/>
      <c r="D11" s="550">
        <f>'41benpresaad'!D11</f>
        <v>40334</v>
      </c>
      <c r="E11" s="549"/>
      <c r="F11" s="551">
        <f>'41benpresaad'!F11+'41benpresaad'!H11+'41benpresaad'!J11+'41benpresaad'!L11+'41benpresaad'!N11</f>
        <v>23350</v>
      </c>
      <c r="G11" s="552">
        <f t="shared" si="0"/>
        <v>45.000770891150168</v>
      </c>
      <c r="H11" s="551">
        <f>'41benpresaad'!P11</f>
        <v>8376</v>
      </c>
      <c r="I11" s="552">
        <f t="shared" si="1"/>
        <v>16.142460684551342</v>
      </c>
      <c r="J11" s="551">
        <f>'41benpresaad'!R11</f>
        <v>20162</v>
      </c>
      <c r="K11" s="552">
        <f t="shared" si="2"/>
        <v>38.856768424298487</v>
      </c>
      <c r="L11" s="551">
        <f>'41benpresaad'!T11</f>
        <v>0</v>
      </c>
      <c r="M11" s="552">
        <f t="shared" si="3"/>
        <v>0</v>
      </c>
      <c r="N11" s="551">
        <f t="shared" ref="N11:N27" si="5">F11+H11+J11+L11</f>
        <v>51888</v>
      </c>
      <c r="O11" s="552">
        <f t="shared" ref="O11:O27" si="6">G11+I11+K11+M11</f>
        <v>100</v>
      </c>
      <c r="P11" s="553"/>
      <c r="Q11" s="553">
        <f t="shared" si="4"/>
        <v>1.2864580750731394</v>
      </c>
      <c r="R11" s="549"/>
      <c r="S11" s="549"/>
      <c r="T11" s="549"/>
      <c r="U11" s="549"/>
      <c r="V11" s="549"/>
      <c r="W11" s="549"/>
    </row>
    <row r="12" spans="2:25" s="629" customFormat="1" ht="22.5" customHeight="1" x14ac:dyDescent="0.2">
      <c r="B12" s="531" t="s">
        <v>40</v>
      </c>
      <c r="C12" s="546"/>
      <c r="D12" s="550">
        <f>'41benpresaad'!D12</f>
        <v>31214</v>
      </c>
      <c r="E12" s="549"/>
      <c r="F12" s="550">
        <f>'41benpresaad'!F12+'41benpresaad'!H12+'41benpresaad'!J12+'41benpresaad'!L12+'41benpresaad'!N12</f>
        <v>24224</v>
      </c>
      <c r="G12" s="552">
        <f t="shared" si="0"/>
        <v>60.248215484865817</v>
      </c>
      <c r="H12" s="551">
        <f>'41benpresaad'!P12</f>
        <v>4558</v>
      </c>
      <c r="I12" s="552">
        <f t="shared" si="1"/>
        <v>11.336334469122292</v>
      </c>
      <c r="J12" s="551">
        <f>'41benpresaad'!R12</f>
        <v>11405</v>
      </c>
      <c r="K12" s="552">
        <f t="shared" si="2"/>
        <v>28.36570746387445</v>
      </c>
      <c r="L12" s="551">
        <f>'41benpresaad'!T12</f>
        <v>20</v>
      </c>
      <c r="M12" s="552">
        <f t="shared" si="3"/>
        <v>4.9742582137438755E-2</v>
      </c>
      <c r="N12" s="551">
        <f t="shared" si="5"/>
        <v>40207</v>
      </c>
      <c r="O12" s="552">
        <f t="shared" si="6"/>
        <v>100</v>
      </c>
      <c r="P12" s="553"/>
      <c r="Q12" s="553">
        <f t="shared" si="4"/>
        <v>1.2881079003011469</v>
      </c>
      <c r="R12" s="549"/>
      <c r="S12" s="549"/>
      <c r="T12" s="549"/>
      <c r="U12" s="549"/>
      <c r="V12" s="549"/>
      <c r="W12" s="549"/>
    </row>
    <row r="13" spans="2:25" s="629" customFormat="1" ht="18" customHeight="1" x14ac:dyDescent="0.2">
      <c r="B13" s="531" t="s">
        <v>41</v>
      </c>
      <c r="C13" s="546"/>
      <c r="D13" s="550">
        <f>'41benpresaad'!D13</f>
        <v>29233</v>
      </c>
      <c r="E13" s="549"/>
      <c r="F13" s="551">
        <f>'41benpresaad'!F13+'41benpresaad'!H13+'41benpresaad'!J13+'41benpresaad'!L13+'41benpresaad'!N13</f>
        <v>25312</v>
      </c>
      <c r="G13" s="552">
        <f t="shared" si="0"/>
        <v>52.756414264574083</v>
      </c>
      <c r="H13" s="551">
        <f>'41benpresaad'!P13</f>
        <v>803</v>
      </c>
      <c r="I13" s="552">
        <f t="shared" si="1"/>
        <v>1.6736488880551907</v>
      </c>
      <c r="J13" s="551">
        <f>'41benpresaad'!R13</f>
        <v>21864</v>
      </c>
      <c r="K13" s="552">
        <f t="shared" si="2"/>
        <v>45.569936847370727</v>
      </c>
      <c r="L13" s="551">
        <f>'41benpresaad'!T13</f>
        <v>0</v>
      </c>
      <c r="M13" s="552">
        <f t="shared" si="3"/>
        <v>0</v>
      </c>
      <c r="N13" s="551">
        <f t="shared" si="5"/>
        <v>47979</v>
      </c>
      <c r="O13" s="552">
        <f t="shared" si="6"/>
        <v>100</v>
      </c>
      <c r="P13" s="553"/>
      <c r="Q13" s="553">
        <f t="shared" si="4"/>
        <v>1.6412615879314474</v>
      </c>
      <c r="R13" s="549"/>
      <c r="S13" s="549"/>
      <c r="T13" s="549"/>
      <c r="U13" s="549"/>
      <c r="V13" s="549"/>
      <c r="W13" s="549"/>
    </row>
    <row r="14" spans="2:25" s="629" customFormat="1" ht="18" customHeight="1" x14ac:dyDescent="0.2">
      <c r="B14" s="531" t="s">
        <v>9</v>
      </c>
      <c r="C14" s="546"/>
      <c r="D14" s="550">
        <f>'41benpresaad'!D14</f>
        <v>40697</v>
      </c>
      <c r="E14" s="549"/>
      <c r="F14" s="551">
        <f>'41benpresaad'!F14+'41benpresaad'!H14+'41benpresaad'!J14+'41benpresaad'!L14+'41benpresaad'!N14</f>
        <v>15310</v>
      </c>
      <c r="G14" s="552">
        <f t="shared" si="0"/>
        <v>33.31374980960463</v>
      </c>
      <c r="H14" s="551">
        <f>'41benpresaad'!P14</f>
        <v>13962</v>
      </c>
      <c r="I14" s="552">
        <f t="shared" si="1"/>
        <v>30.380573144461128</v>
      </c>
      <c r="J14" s="551">
        <f>'41benpresaad'!R14</f>
        <v>16685</v>
      </c>
      <c r="K14" s="552">
        <f t="shared" si="2"/>
        <v>36.305677045934246</v>
      </c>
      <c r="L14" s="551">
        <f>'41benpresaad'!T14</f>
        <v>0</v>
      </c>
      <c r="M14" s="552">
        <f t="shared" si="3"/>
        <v>0</v>
      </c>
      <c r="N14" s="551">
        <f t="shared" si="5"/>
        <v>45957</v>
      </c>
      <c r="O14" s="552">
        <f t="shared" si="6"/>
        <v>100</v>
      </c>
      <c r="P14" s="553"/>
      <c r="Q14" s="553">
        <f t="shared" si="4"/>
        <v>1.1292478561073298</v>
      </c>
      <c r="R14" s="549"/>
      <c r="S14" s="549"/>
      <c r="T14" s="549"/>
      <c r="U14" s="549"/>
      <c r="V14" s="549"/>
      <c r="W14" s="549"/>
    </row>
    <row r="15" spans="2:25" s="629" customFormat="1" ht="18" customHeight="1" x14ac:dyDescent="0.2">
      <c r="B15" s="531" t="s">
        <v>8</v>
      </c>
      <c r="C15" s="546"/>
      <c r="D15" s="550">
        <f>'41benpresaad'!D15</f>
        <v>17166</v>
      </c>
      <c r="E15" s="549"/>
      <c r="F15" s="550">
        <f>'41benpresaad'!F15+'41benpresaad'!H15+'41benpresaad'!J15+'41benpresaad'!L15+'41benpresaad'!N15</f>
        <v>17721</v>
      </c>
      <c r="G15" s="552">
        <f t="shared" si="0"/>
        <v>66.007375125712372</v>
      </c>
      <c r="H15" s="551">
        <f>'41benpresaad'!P15</f>
        <v>163</v>
      </c>
      <c r="I15" s="552">
        <f t="shared" si="1"/>
        <v>0.60714418743248777</v>
      </c>
      <c r="J15" s="551">
        <f>'41benpresaad'!R15</f>
        <v>8963</v>
      </c>
      <c r="K15" s="552">
        <f t="shared" si="2"/>
        <v>33.385480686855139</v>
      </c>
      <c r="L15" s="551">
        <f>'41benpresaad'!T15</f>
        <v>0</v>
      </c>
      <c r="M15" s="552">
        <f t="shared" si="3"/>
        <v>0</v>
      </c>
      <c r="N15" s="551">
        <f t="shared" si="5"/>
        <v>26847</v>
      </c>
      <c r="O15" s="552">
        <f t="shared" si="6"/>
        <v>100</v>
      </c>
      <c r="P15" s="553"/>
      <c r="Q15" s="553">
        <f t="shared" si="4"/>
        <v>1.5639636490737505</v>
      </c>
      <c r="R15" s="549"/>
      <c r="S15" s="549"/>
      <c r="T15" s="549"/>
      <c r="U15" s="549"/>
      <c r="V15" s="549"/>
      <c r="W15" s="549"/>
    </row>
    <row r="16" spans="2:25" s="629" customFormat="1" ht="18" customHeight="1" x14ac:dyDescent="0.2">
      <c r="B16" s="531" t="s">
        <v>7</v>
      </c>
      <c r="C16" s="546"/>
      <c r="D16" s="550">
        <f>'41benpresaad'!D16</f>
        <v>122589</v>
      </c>
      <c r="E16" s="549"/>
      <c r="F16" s="551">
        <f>'41benpresaad'!F16+'41benpresaad'!H16+'41benpresaad'!J16+'41benpresaad'!L16+'41benpresaad'!N16</f>
        <v>80598</v>
      </c>
      <c r="G16" s="552">
        <f t="shared" si="0"/>
        <v>47.8068224282435</v>
      </c>
      <c r="H16" s="551">
        <f>'41benpresaad'!P16</f>
        <v>52862</v>
      </c>
      <c r="I16" s="552">
        <f t="shared" si="1"/>
        <v>31.35517317057257</v>
      </c>
      <c r="J16" s="551">
        <f>'41benpresaad'!R16</f>
        <v>32859</v>
      </c>
      <c r="K16" s="552">
        <f t="shared" si="2"/>
        <v>19.490364254319626</v>
      </c>
      <c r="L16" s="551">
        <f>'41benpresaad'!T16</f>
        <v>2272</v>
      </c>
      <c r="M16" s="552">
        <f t="shared" si="3"/>
        <v>1.3476401468643047</v>
      </c>
      <c r="N16" s="551">
        <f t="shared" si="5"/>
        <v>168591</v>
      </c>
      <c r="O16" s="552">
        <f t="shared" si="6"/>
        <v>100.00000000000001</v>
      </c>
      <c r="P16" s="553"/>
      <c r="Q16" s="553">
        <f t="shared" si="4"/>
        <v>1.3752538971685877</v>
      </c>
      <c r="R16" s="549"/>
      <c r="S16" s="549"/>
      <c r="T16" s="549"/>
      <c r="U16" s="549"/>
      <c r="V16" s="549"/>
      <c r="W16" s="549"/>
    </row>
    <row r="17" spans="2:25" s="629" customFormat="1" ht="18" customHeight="1" x14ac:dyDescent="0.2">
      <c r="B17" s="531" t="s">
        <v>43</v>
      </c>
      <c r="C17" s="546"/>
      <c r="D17" s="550">
        <f>'41benpresaad'!D17</f>
        <v>72357</v>
      </c>
      <c r="E17" s="549"/>
      <c r="F17" s="551">
        <f>'41benpresaad'!F17+'41benpresaad'!H17+'41benpresaad'!J17+'41benpresaad'!L17+'41benpresaad'!N17</f>
        <v>69349</v>
      </c>
      <c r="G17" s="552">
        <f t="shared" si="0"/>
        <v>71.300494535434851</v>
      </c>
      <c r="H17" s="551">
        <f>'41benpresaad'!P17</f>
        <v>10632</v>
      </c>
      <c r="I17" s="552">
        <f t="shared" si="1"/>
        <v>10.931186576601585</v>
      </c>
      <c r="J17" s="551">
        <f>'41benpresaad'!R17</f>
        <v>17260</v>
      </c>
      <c r="K17" s="552">
        <f t="shared" si="2"/>
        <v>17.745699803625222</v>
      </c>
      <c r="L17" s="551">
        <f>'41benpresaad'!T17</f>
        <v>22</v>
      </c>
      <c r="M17" s="552">
        <f t="shared" si="3"/>
        <v>2.2619084338340378E-2</v>
      </c>
      <c r="N17" s="551">
        <f t="shared" si="5"/>
        <v>97263</v>
      </c>
      <c r="O17" s="552">
        <f t="shared" si="6"/>
        <v>100</v>
      </c>
      <c r="P17" s="553"/>
      <c r="Q17" s="553">
        <f t="shared" si="4"/>
        <v>1.3442099589535221</v>
      </c>
      <c r="R17" s="549"/>
      <c r="S17" s="549"/>
      <c r="T17" s="549"/>
      <c r="U17" s="549"/>
      <c r="V17" s="549"/>
      <c r="W17" s="549"/>
    </row>
    <row r="18" spans="2:25" s="629" customFormat="1" ht="18" customHeight="1" x14ac:dyDescent="0.2">
      <c r="B18" s="531" t="s">
        <v>44</v>
      </c>
      <c r="C18" s="546"/>
      <c r="D18" s="550">
        <f>'41benpresaad'!D18</f>
        <v>201720</v>
      </c>
      <c r="E18" s="549"/>
      <c r="F18" s="551">
        <f>'41benpresaad'!F18+'41benpresaad'!H18+'41benpresaad'!J18+'41benpresaad'!L18+'41benpresaad'!N18</f>
        <v>113891</v>
      </c>
      <c r="G18" s="552">
        <f t="shared" si="0"/>
        <v>46.398816919999511</v>
      </c>
      <c r="H18" s="551">
        <f>'41benpresaad'!P18</f>
        <v>23850</v>
      </c>
      <c r="I18" s="552">
        <f t="shared" si="1"/>
        <v>9.71641116103984</v>
      </c>
      <c r="J18" s="551">
        <f>'41benpresaad'!R18</f>
        <v>107622</v>
      </c>
      <c r="K18" s="552">
        <f t="shared" si="2"/>
        <v>43.844847042911091</v>
      </c>
      <c r="L18" s="551">
        <f>'41benpresaad'!T18</f>
        <v>98</v>
      </c>
      <c r="M18" s="552">
        <f t="shared" si="3"/>
        <v>3.9924876049555733E-2</v>
      </c>
      <c r="N18" s="551">
        <f t="shared" si="5"/>
        <v>245461</v>
      </c>
      <c r="O18" s="552">
        <f t="shared" si="6"/>
        <v>100</v>
      </c>
      <c r="P18" s="553"/>
      <c r="Q18" s="553">
        <f t="shared" si="4"/>
        <v>1.216840174499306</v>
      </c>
      <c r="R18" s="549"/>
      <c r="S18" s="549"/>
      <c r="T18" s="549"/>
      <c r="U18" s="549"/>
      <c r="V18" s="549"/>
      <c r="W18" s="549"/>
    </row>
    <row r="19" spans="2:25" s="629" customFormat="1" ht="18" customHeight="1" x14ac:dyDescent="0.2">
      <c r="B19" s="531" t="s">
        <v>6</v>
      </c>
      <c r="C19" s="546"/>
      <c r="D19" s="550">
        <f>'41benpresaad'!D19</f>
        <v>146290</v>
      </c>
      <c r="E19" s="549"/>
      <c r="F19" s="551">
        <f>'41benpresaad'!F19+'41benpresaad'!H19+'41benpresaad'!J19+'41benpresaad'!L19+'41benpresaad'!N19</f>
        <v>80155</v>
      </c>
      <c r="G19" s="552">
        <f t="shared" si="0"/>
        <v>39.991717765393233</v>
      </c>
      <c r="H19" s="551">
        <f>'41benpresaad'!P19</f>
        <v>22453</v>
      </c>
      <c r="I19" s="552">
        <f>H19*100/$N19</f>
        <v>11.202470700347755</v>
      </c>
      <c r="J19" s="551">
        <f>'41benpresaad'!R19</f>
        <v>97295</v>
      </c>
      <c r="K19" s="552">
        <f>J19*100/$N19</f>
        <v>48.543374461779486</v>
      </c>
      <c r="L19" s="551">
        <f>'41benpresaad'!T19</f>
        <v>526</v>
      </c>
      <c r="M19" s="552">
        <f t="shared" si="3"/>
        <v>0.26243707247953141</v>
      </c>
      <c r="N19" s="551">
        <f t="shared" si="5"/>
        <v>200429</v>
      </c>
      <c r="O19" s="552">
        <f t="shared" si="6"/>
        <v>100</v>
      </c>
      <c r="P19" s="553"/>
      <c r="Q19" s="553">
        <f t="shared" si="4"/>
        <v>1.3700799781256408</v>
      </c>
      <c r="R19" s="549"/>
      <c r="S19" s="549"/>
      <c r="T19" s="549"/>
      <c r="U19" s="549"/>
      <c r="V19" s="549"/>
      <c r="W19" s="549"/>
    </row>
    <row r="20" spans="2:25" s="629" customFormat="1" ht="18" customHeight="1" x14ac:dyDescent="0.2">
      <c r="B20" s="531" t="s">
        <v>5</v>
      </c>
      <c r="C20" s="546"/>
      <c r="D20" s="550">
        <f>'41benpresaad'!D20</f>
        <v>35293</v>
      </c>
      <c r="E20" s="549"/>
      <c r="F20" s="551">
        <f>'41benpresaad'!F20+'41benpresaad'!H20+'41benpresaad'!J20+'41benpresaad'!L20+'41benpresaad'!N20</f>
        <v>15355</v>
      </c>
      <c r="G20" s="552">
        <f t="shared" si="0"/>
        <v>37.687455513830599</v>
      </c>
      <c r="H20" s="551">
        <f>'41benpresaad'!P20</f>
        <v>18968</v>
      </c>
      <c r="I20" s="552">
        <f>H20*100/$N20</f>
        <v>46.555236482340526</v>
      </c>
      <c r="J20" s="551">
        <f>'41benpresaad'!R20</f>
        <v>6420</v>
      </c>
      <c r="K20" s="552">
        <f>J20*100/$N20</f>
        <v>15.757308003828879</v>
      </c>
      <c r="L20" s="551">
        <f>'41benpresaad'!T20</f>
        <v>0</v>
      </c>
      <c r="M20" s="552">
        <f t="shared" si="3"/>
        <v>0</v>
      </c>
      <c r="N20" s="551">
        <f t="shared" si="5"/>
        <v>40743</v>
      </c>
      <c r="O20" s="552">
        <f t="shared" si="6"/>
        <v>100</v>
      </c>
      <c r="P20" s="553"/>
      <c r="Q20" s="553">
        <f t="shared" si="4"/>
        <v>1.1544215566826284</v>
      </c>
      <c r="R20" s="549"/>
      <c r="S20" s="549"/>
      <c r="T20" s="549"/>
      <c r="U20" s="549"/>
      <c r="V20" s="549"/>
      <c r="W20" s="549"/>
    </row>
    <row r="21" spans="2:25" s="629" customFormat="1" ht="18" customHeight="1" x14ac:dyDescent="0.2">
      <c r="B21" s="531" t="s">
        <v>38</v>
      </c>
      <c r="C21" s="546"/>
      <c r="D21" s="550">
        <f>'41benpresaad'!D21</f>
        <v>73691</v>
      </c>
      <c r="E21" s="549"/>
      <c r="F21" s="551">
        <f>'41benpresaad'!F21+'41benpresaad'!H21+'41benpresaad'!J21+'41benpresaad'!L21+'41benpresaad'!N21</f>
        <v>56974</v>
      </c>
      <c r="G21" s="552">
        <f t="shared" si="0"/>
        <v>63.513332738785337</v>
      </c>
      <c r="H21" s="551">
        <f>'41benpresaad'!P21</f>
        <v>14942</v>
      </c>
      <c r="I21" s="552">
        <f>H21*100/$N21</f>
        <v>16.657005261749756</v>
      </c>
      <c r="J21" s="551">
        <f>'41benpresaad'!R21</f>
        <v>17655</v>
      </c>
      <c r="K21" s="552">
        <f>J21*100/$N21</f>
        <v>19.681396593239988</v>
      </c>
      <c r="L21" s="551">
        <f>'41benpresaad'!T21</f>
        <v>133</v>
      </c>
      <c r="M21" s="552">
        <f t="shared" si="3"/>
        <v>0.14826540622491752</v>
      </c>
      <c r="N21" s="551">
        <f t="shared" si="5"/>
        <v>89704</v>
      </c>
      <c r="O21" s="552">
        <f t="shared" si="6"/>
        <v>100.00000000000001</v>
      </c>
      <c r="P21" s="553"/>
      <c r="Q21" s="553">
        <f t="shared" si="4"/>
        <v>1.2172992631393251</v>
      </c>
      <c r="R21" s="549"/>
      <c r="S21" s="549"/>
      <c r="T21" s="549"/>
      <c r="U21" s="549"/>
      <c r="V21" s="549"/>
      <c r="W21" s="549"/>
    </row>
    <row r="22" spans="2:25" s="629" customFormat="1" ht="21" customHeight="1" x14ac:dyDescent="0.2">
      <c r="B22" s="531" t="s">
        <v>45</v>
      </c>
      <c r="C22" s="546"/>
      <c r="D22" s="550">
        <f>'41benpresaad'!D22</f>
        <v>177795</v>
      </c>
      <c r="E22" s="549"/>
      <c r="F22" s="551">
        <f>'41benpresaad'!F22+'41benpresaad'!H22+'41benpresaad'!J22+'41benpresaad'!L22+'41benpresaad'!N22</f>
        <v>170390</v>
      </c>
      <c r="G22" s="552">
        <f t="shared" si="0"/>
        <v>69.878935021899963</v>
      </c>
      <c r="H22" s="551">
        <f>'41benpresaad'!P22</f>
        <v>27416</v>
      </c>
      <c r="I22" s="552">
        <f>H22*100/$N22</f>
        <v>11.243622762840598</v>
      </c>
      <c r="J22" s="551">
        <f>'41benpresaad'!R22</f>
        <v>45947</v>
      </c>
      <c r="K22" s="552">
        <f>J22*100/$N22</f>
        <v>18.843402942961664</v>
      </c>
      <c r="L22" s="551">
        <f>'41benpresaad'!T22</f>
        <v>83</v>
      </c>
      <c r="M22" s="552">
        <f t="shared" si="3"/>
        <v>3.4039272297773912E-2</v>
      </c>
      <c r="N22" s="551">
        <f t="shared" si="5"/>
        <v>243836</v>
      </c>
      <c r="O22" s="552">
        <f t="shared" si="6"/>
        <v>100</v>
      </c>
      <c r="P22" s="553"/>
      <c r="Q22" s="553">
        <f t="shared" si="4"/>
        <v>1.371444641300374</v>
      </c>
      <c r="R22" s="549"/>
      <c r="S22" s="549"/>
      <c r="T22" s="549"/>
      <c r="U22" s="549"/>
      <c r="V22" s="549"/>
      <c r="W22" s="549"/>
    </row>
    <row r="23" spans="2:25" s="629" customFormat="1" ht="18" customHeight="1" x14ac:dyDescent="0.2">
      <c r="B23" s="531" t="s">
        <v>46</v>
      </c>
      <c r="C23" s="546"/>
      <c r="D23" s="550">
        <f>'41benpresaad'!D23</f>
        <v>40484</v>
      </c>
      <c r="E23" s="549"/>
      <c r="F23" s="551">
        <f>'41benpresaad'!F23+'41benpresaad'!H23+'41benpresaad'!J23+'41benpresaad'!L23+'41benpresaad'!N23</f>
        <v>25090</v>
      </c>
      <c r="G23" s="552">
        <f t="shared" si="0"/>
        <v>49.633043856699175</v>
      </c>
      <c r="H23" s="551">
        <f>'41benpresaad'!P23</f>
        <v>1283</v>
      </c>
      <c r="I23" s="552">
        <f>H23*100/$N23</f>
        <v>2.5380308994876462</v>
      </c>
      <c r="J23" s="551">
        <f>'41benpresaad'!R23</f>
        <v>24175</v>
      </c>
      <c r="K23" s="552">
        <f>J23*100/$N23</f>
        <v>47.822990643112895</v>
      </c>
      <c r="L23" s="551">
        <f>'41benpresaad'!T23</f>
        <v>3</v>
      </c>
      <c r="M23" s="552">
        <f t="shared" si="3"/>
        <v>5.9346007002828828E-3</v>
      </c>
      <c r="N23" s="551">
        <f t="shared" si="5"/>
        <v>50551</v>
      </c>
      <c r="O23" s="552">
        <f t="shared" si="6"/>
        <v>100</v>
      </c>
      <c r="P23" s="553"/>
      <c r="Q23" s="553">
        <f t="shared" si="4"/>
        <v>1.2486661397095149</v>
      </c>
      <c r="R23" s="549"/>
      <c r="S23" s="549"/>
      <c r="T23" s="549"/>
      <c r="U23" s="549"/>
      <c r="V23" s="549"/>
      <c r="W23" s="549"/>
    </row>
    <row r="24" spans="2:25" s="629" customFormat="1" ht="22.5" customHeight="1" x14ac:dyDescent="0.2">
      <c r="B24" s="531" t="s">
        <v>47</v>
      </c>
      <c r="C24" s="546"/>
      <c r="D24" s="550">
        <f>'41benpresaad'!D24</f>
        <v>16142</v>
      </c>
      <c r="E24" s="549"/>
      <c r="F24" s="550">
        <f>'41benpresaad'!F24+'41benpresaad'!H24+'41benpresaad'!J24+'41benpresaad'!L24+'41benpresaad'!N24</f>
        <v>9468</v>
      </c>
      <c r="G24" s="554">
        <f t="shared" si="0"/>
        <v>42.737203213866572</v>
      </c>
      <c r="H24" s="551">
        <f>'41benpresaad'!P24</f>
        <v>2880</v>
      </c>
      <c r="I24" s="552">
        <f t="shared" si="1"/>
        <v>12.999909722849146</v>
      </c>
      <c r="J24" s="551">
        <f>'41benpresaad'!R24</f>
        <v>9770</v>
      </c>
      <c r="K24" s="552">
        <f t="shared" si="2"/>
        <v>44.100388191748671</v>
      </c>
      <c r="L24" s="551">
        <f>'41benpresaad'!T24</f>
        <v>36</v>
      </c>
      <c r="M24" s="552">
        <f t="shared" si="3"/>
        <v>0.16249887153561435</v>
      </c>
      <c r="N24" s="550">
        <f t="shared" si="5"/>
        <v>22154</v>
      </c>
      <c r="O24" s="552">
        <f t="shared" si="6"/>
        <v>100.00000000000001</v>
      </c>
      <c r="P24" s="553"/>
      <c r="Q24" s="553">
        <f t="shared" si="4"/>
        <v>1.3724445545781192</v>
      </c>
      <c r="R24" s="549"/>
      <c r="S24" s="549"/>
      <c r="T24" s="549"/>
      <c r="U24" s="549"/>
      <c r="V24" s="549"/>
      <c r="W24" s="549"/>
    </row>
    <row r="25" spans="2:25" s="629" customFormat="1" ht="18" customHeight="1" x14ac:dyDescent="0.2">
      <c r="B25" s="531" t="s">
        <v>48</v>
      </c>
      <c r="C25" s="546"/>
      <c r="D25" s="550">
        <f>'41benpresaad'!D25</f>
        <v>67674</v>
      </c>
      <c r="E25" s="549"/>
      <c r="F25" s="550">
        <f>'41benpresaad'!F25+'41benpresaad'!H25+'41benpresaad'!J25+'41benpresaad'!L25+'41benpresaad'!N25</f>
        <v>51493</v>
      </c>
      <c r="G25" s="554">
        <f t="shared" si="0"/>
        <v>54.398994274123687</v>
      </c>
      <c r="H25" s="551">
        <f>'41benpresaad'!P25</f>
        <v>1419</v>
      </c>
      <c r="I25" s="552">
        <f t="shared" si="1"/>
        <v>1.4990809017726976</v>
      </c>
      <c r="J25" s="551">
        <f>'41benpresaad'!R25</f>
        <v>34796</v>
      </c>
      <c r="K25" s="552">
        <f t="shared" si="2"/>
        <v>36.759703353123875</v>
      </c>
      <c r="L25" s="551">
        <f>'41benpresaad'!T25</f>
        <v>6950</v>
      </c>
      <c r="M25" s="552">
        <f t="shared" si="3"/>
        <v>7.3422214709797373</v>
      </c>
      <c r="N25" s="550">
        <f t="shared" si="5"/>
        <v>94658</v>
      </c>
      <c r="O25" s="552">
        <f t="shared" si="6"/>
        <v>100</v>
      </c>
      <c r="P25" s="553"/>
      <c r="Q25" s="553">
        <f t="shared" si="4"/>
        <v>1.3987351124508673</v>
      </c>
      <c r="R25" s="549"/>
      <c r="S25" s="549"/>
      <c r="T25" s="549"/>
      <c r="U25" s="549"/>
      <c r="V25" s="549"/>
      <c r="W25" s="549"/>
    </row>
    <row r="26" spans="2:25" s="629" customFormat="1" ht="18" customHeight="1" x14ac:dyDescent="0.2">
      <c r="B26" s="531" t="s">
        <v>49</v>
      </c>
      <c r="C26" s="546"/>
      <c r="D26" s="550">
        <f>'41benpresaad'!D26</f>
        <v>9180</v>
      </c>
      <c r="E26" s="549"/>
      <c r="F26" s="550">
        <f>'41benpresaad'!F26+'41benpresaad'!H26+'41benpresaad'!J26+'41benpresaad'!L26+'41benpresaad'!N26</f>
        <v>11834</v>
      </c>
      <c r="G26" s="554">
        <f t="shared" si="0"/>
        <v>84.788994769649634</v>
      </c>
      <c r="H26" s="551">
        <f>'41benpresaad'!P26</f>
        <v>892</v>
      </c>
      <c r="I26" s="552">
        <f t="shared" si="1"/>
        <v>6.3910582503403308</v>
      </c>
      <c r="J26" s="551">
        <f>'41benpresaad'!R26</f>
        <v>1231</v>
      </c>
      <c r="K26" s="552">
        <f t="shared" si="2"/>
        <v>8.8199469800100303</v>
      </c>
      <c r="L26" s="551">
        <f>'41benpresaad'!T26</f>
        <v>0</v>
      </c>
      <c r="M26" s="552">
        <f t="shared" si="3"/>
        <v>0</v>
      </c>
      <c r="N26" s="550">
        <f t="shared" si="5"/>
        <v>13957</v>
      </c>
      <c r="O26" s="552">
        <f t="shared" si="6"/>
        <v>100</v>
      </c>
      <c r="P26" s="553"/>
      <c r="Q26" s="553">
        <f t="shared" si="4"/>
        <v>1.5203703703703704</v>
      </c>
      <c r="R26" s="549"/>
      <c r="S26" s="549"/>
      <c r="T26" s="549"/>
      <c r="U26" s="549"/>
      <c r="V26" s="549"/>
      <c r="W26" s="549"/>
    </row>
    <row r="27" spans="2:25" s="629" customFormat="1" ht="18" customHeight="1" x14ac:dyDescent="0.2">
      <c r="B27" s="531" t="s">
        <v>4</v>
      </c>
      <c r="C27" s="546"/>
      <c r="D27" s="550">
        <f>'41benpresaad'!D27</f>
        <v>3407</v>
      </c>
      <c r="E27" s="549"/>
      <c r="F27" s="550">
        <f>'41benpresaad'!F27+'41benpresaad'!H27+'41benpresaad'!J27+'41benpresaad'!L27+'41benpresaad'!N27</f>
        <v>2816</v>
      </c>
      <c r="G27" s="554">
        <f t="shared" si="0"/>
        <v>61.686746987951807</v>
      </c>
      <c r="H27" s="551">
        <f>'41benpresaad'!P27</f>
        <v>4</v>
      </c>
      <c r="I27" s="552">
        <f t="shared" si="1"/>
        <v>8.7623220153340634E-2</v>
      </c>
      <c r="J27" s="551">
        <f>'41benpresaad'!R27</f>
        <v>1745</v>
      </c>
      <c r="K27" s="552">
        <f t="shared" si="2"/>
        <v>38.225629791894853</v>
      </c>
      <c r="L27" s="551">
        <f>'41benpresaad'!T27</f>
        <v>0</v>
      </c>
      <c r="M27" s="552">
        <f t="shared" si="3"/>
        <v>0</v>
      </c>
      <c r="N27" s="551">
        <f t="shared" si="5"/>
        <v>4565</v>
      </c>
      <c r="O27" s="552">
        <f t="shared" si="6"/>
        <v>100</v>
      </c>
      <c r="P27" s="553"/>
      <c r="Q27" s="553">
        <f t="shared" si="4"/>
        <v>1.3398884649251541</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1411866</v>
      </c>
      <c r="E30" s="561"/>
      <c r="F30" s="532">
        <f>SUM(F10:F27)</f>
        <v>1127260</v>
      </c>
      <c r="G30" s="562">
        <f>F30*100/$N30</f>
        <v>59.141124765286975</v>
      </c>
      <c r="H30" s="532">
        <f>SUM(H10:H27)</f>
        <v>210403</v>
      </c>
      <c r="I30" s="562">
        <f>H30*100/$N30</f>
        <v>11.038686792745839</v>
      </c>
      <c r="J30" s="532">
        <f>SUM(J10:J27)</f>
        <v>558234</v>
      </c>
      <c r="K30" s="562">
        <f>J30*100/$N30</f>
        <v>29.28746397656726</v>
      </c>
      <c r="L30" s="532">
        <f>SUM(L10:L28)</f>
        <v>10154</v>
      </c>
      <c r="M30" s="562">
        <f>L30*100/$N30</f>
        <v>0.53272446539992901</v>
      </c>
      <c r="N30" s="532">
        <f>F30+H30+J30+L30</f>
        <v>1906051</v>
      </c>
      <c r="O30" s="562">
        <f>G30+I30+K30+M30</f>
        <v>100</v>
      </c>
      <c r="P30" s="563"/>
      <c r="Q30" s="563">
        <f>(N30/D30)</f>
        <v>1.3500225942121986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3" t="s">
        <v>426</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2" t="s">
        <v>55</v>
      </c>
      <c r="G6" s="1133"/>
      <c r="H6" s="1133"/>
      <c r="I6" s="1133"/>
      <c r="J6" s="1133"/>
      <c r="K6" s="1133"/>
      <c r="L6" s="1133"/>
      <c r="M6" s="1133"/>
      <c r="N6" s="1133"/>
      <c r="O6" s="1133"/>
      <c r="P6" s="1133"/>
      <c r="Q6" s="1133"/>
      <c r="R6" s="1133"/>
      <c r="S6" s="1133"/>
      <c r="T6" s="1133"/>
      <c r="U6" s="1133"/>
      <c r="V6" s="1133"/>
      <c r="W6" s="1134"/>
      <c r="X6" s="133"/>
      <c r="Y6" s="133"/>
    </row>
    <row r="7" spans="2:25" s="7" customFormat="1" ht="64.5" customHeight="1" x14ac:dyDescent="0.2">
      <c r="B7" s="1115" t="s">
        <v>15</v>
      </c>
      <c r="C7" s="194"/>
      <c r="D7" s="195" t="s">
        <v>257</v>
      </c>
      <c r="E7" s="194"/>
      <c r="F7" s="1135" t="s">
        <v>57</v>
      </c>
      <c r="G7" s="1136"/>
      <c r="H7" s="1135" t="s">
        <v>58</v>
      </c>
      <c r="I7" s="1136"/>
      <c r="J7" s="1135" t="s">
        <v>59</v>
      </c>
      <c r="K7" s="1136"/>
      <c r="L7" s="1135" t="s">
        <v>60</v>
      </c>
      <c r="M7" s="1136"/>
      <c r="N7" s="1135" t="s">
        <v>61</v>
      </c>
      <c r="O7" s="1136"/>
      <c r="P7" s="1135" t="s">
        <v>62</v>
      </c>
      <c r="Q7" s="1136"/>
      <c r="R7" s="1135" t="s">
        <v>63</v>
      </c>
      <c r="S7" s="1136"/>
      <c r="T7" s="1135" t="s">
        <v>64</v>
      </c>
      <c r="U7" s="1136"/>
      <c r="V7" s="1137" t="s">
        <v>3</v>
      </c>
      <c r="W7" s="1138"/>
      <c r="X7" s="51"/>
      <c r="Y7" s="195" t="s">
        <v>258</v>
      </c>
    </row>
    <row r="8" spans="2:25" s="124" customFormat="1" ht="20.25" customHeight="1" x14ac:dyDescent="0.2">
      <c r="B8" s="111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79507</v>
      </c>
      <c r="E10" s="125"/>
      <c r="F10" s="153">
        <v>17</v>
      </c>
      <c r="G10" s="75">
        <v>4.1448354287779113E-2</v>
      </c>
      <c r="H10" s="153">
        <v>28951</v>
      </c>
      <c r="I10" s="75">
        <v>22.496891373428415</v>
      </c>
      <c r="J10" s="153">
        <v>34252</v>
      </c>
      <c r="K10" s="75">
        <v>25.898844759971517</v>
      </c>
      <c r="L10" s="153">
        <v>6185</v>
      </c>
      <c r="M10" s="75">
        <v>6.7656467537436367</v>
      </c>
      <c r="N10" s="153">
        <v>12774</v>
      </c>
      <c r="O10" s="75">
        <v>12.528030778060005</v>
      </c>
      <c r="P10" s="153">
        <v>2789</v>
      </c>
      <c r="Q10" s="75">
        <v>2.7451563878290628</v>
      </c>
      <c r="R10" s="153">
        <v>26894</v>
      </c>
      <c r="S10" s="75">
        <v>29.514416587843943</v>
      </c>
      <c r="T10" s="153">
        <v>8</v>
      </c>
      <c r="U10" s="75">
        <v>9.5650048356413341E-3</v>
      </c>
      <c r="V10" s="153">
        <f>F10+H10+J10+L10+N10+P10+R10+T10</f>
        <v>111870</v>
      </c>
      <c r="W10" s="75">
        <f t="shared" ref="V10:W27" si="0">G10+I10+K10+M10+O10+Q10+S10+U10</f>
        <v>100</v>
      </c>
      <c r="X10" s="154"/>
      <c r="Y10" s="155">
        <f t="shared" ref="Y10:Y27" si="1">V10/D10</f>
        <v>1.4070459204849888</v>
      </c>
    </row>
    <row r="11" spans="2:25" s="125" customFormat="1" ht="18" customHeight="1" x14ac:dyDescent="0.2">
      <c r="B11" s="32" t="s">
        <v>10</v>
      </c>
      <c r="C11" s="28"/>
      <c r="D11" s="156">
        <v>11919</v>
      </c>
      <c r="F11" s="157">
        <v>1763</v>
      </c>
      <c r="G11" s="181">
        <v>14.391281630215721</v>
      </c>
      <c r="H11" s="157">
        <v>1466</v>
      </c>
      <c r="I11" s="181">
        <v>3.2171381652608795</v>
      </c>
      <c r="J11" s="157">
        <v>691</v>
      </c>
      <c r="K11" s="181">
        <v>5.0160483690378443</v>
      </c>
      <c r="L11" s="157">
        <v>472</v>
      </c>
      <c r="M11" s="181">
        <v>3.4634619690975592</v>
      </c>
      <c r="N11" s="157">
        <v>2772</v>
      </c>
      <c r="O11" s="181">
        <v>20.243338060759871</v>
      </c>
      <c r="P11" s="157">
        <v>3432</v>
      </c>
      <c r="Q11" s="181">
        <v>22.057176979920879</v>
      </c>
      <c r="R11" s="157">
        <v>4548</v>
      </c>
      <c r="S11" s="181">
        <v>31.611554825707248</v>
      </c>
      <c r="T11" s="157">
        <v>0</v>
      </c>
      <c r="U11" s="181">
        <v>0</v>
      </c>
      <c r="V11" s="157">
        <f t="shared" si="0"/>
        <v>15144</v>
      </c>
      <c r="W11" s="181">
        <f t="shared" si="0"/>
        <v>100</v>
      </c>
      <c r="X11" s="154"/>
      <c r="Y11" s="158">
        <f t="shared" si="1"/>
        <v>1.2705763906367984</v>
      </c>
    </row>
    <row r="12" spans="2:25" s="125" customFormat="1" ht="22.5" customHeight="1" x14ac:dyDescent="0.2">
      <c r="B12" s="32" t="s">
        <v>40</v>
      </c>
      <c r="C12" s="28"/>
      <c r="D12" s="156">
        <v>7771</v>
      </c>
      <c r="F12" s="126">
        <v>2302</v>
      </c>
      <c r="G12" s="181">
        <v>26.047201285061163</v>
      </c>
      <c r="H12" s="126">
        <v>282</v>
      </c>
      <c r="I12" s="181">
        <v>1.4456938094649698</v>
      </c>
      <c r="J12" s="126">
        <v>986</v>
      </c>
      <c r="K12" s="181">
        <v>7.7350796985048804</v>
      </c>
      <c r="L12" s="126">
        <v>579</v>
      </c>
      <c r="M12" s="181">
        <v>6.5735821079945636</v>
      </c>
      <c r="N12" s="126">
        <v>1762</v>
      </c>
      <c r="O12" s="181">
        <v>20.560978623501793</v>
      </c>
      <c r="P12" s="126">
        <v>1652</v>
      </c>
      <c r="Q12" s="181">
        <v>11.083652539231435</v>
      </c>
      <c r="R12" s="126">
        <v>2777</v>
      </c>
      <c r="S12" s="181">
        <v>26.553811936241196</v>
      </c>
      <c r="T12" s="126">
        <v>9</v>
      </c>
      <c r="U12" s="181">
        <v>0</v>
      </c>
      <c r="V12" s="157">
        <f t="shared" si="0"/>
        <v>10349</v>
      </c>
      <c r="W12" s="181">
        <f t="shared" si="0"/>
        <v>100</v>
      </c>
      <c r="X12" s="154"/>
      <c r="Y12" s="158">
        <f t="shared" si="1"/>
        <v>1.331746236005662</v>
      </c>
    </row>
    <row r="13" spans="2:25" s="125" customFormat="1" ht="18" customHeight="1" x14ac:dyDescent="0.2">
      <c r="B13" s="32" t="s">
        <v>41</v>
      </c>
      <c r="C13" s="28"/>
      <c r="D13" s="156">
        <v>7700</v>
      </c>
      <c r="F13" s="157">
        <v>287</v>
      </c>
      <c r="G13" s="181">
        <v>2.2477064220183487</v>
      </c>
      <c r="H13" s="157">
        <v>2361</v>
      </c>
      <c r="I13" s="181">
        <v>9.8776758409785934</v>
      </c>
      <c r="J13" s="157">
        <v>514</v>
      </c>
      <c r="K13" s="181">
        <v>2.6758409785932722</v>
      </c>
      <c r="L13" s="157">
        <v>568</v>
      </c>
      <c r="M13" s="181">
        <v>7.477064220183486</v>
      </c>
      <c r="N13" s="157">
        <v>2071</v>
      </c>
      <c r="O13" s="181">
        <v>19.602446483180429</v>
      </c>
      <c r="P13" s="157">
        <v>394</v>
      </c>
      <c r="Q13" s="181">
        <v>6.666666666666667</v>
      </c>
      <c r="R13" s="157">
        <v>4491</v>
      </c>
      <c r="S13" s="181">
        <v>51.452599388379205</v>
      </c>
      <c r="T13" s="157">
        <v>0</v>
      </c>
      <c r="U13" s="181">
        <v>0</v>
      </c>
      <c r="V13" s="157">
        <f t="shared" si="0"/>
        <v>10686</v>
      </c>
      <c r="W13" s="181">
        <f t="shared" si="0"/>
        <v>100</v>
      </c>
      <c r="X13" s="154"/>
      <c r="Y13" s="158">
        <f t="shared" si="1"/>
        <v>1.3877922077922078</v>
      </c>
    </row>
    <row r="14" spans="2:25" s="125" customFormat="1" ht="18" customHeight="1" x14ac:dyDescent="0.2">
      <c r="B14" s="32" t="s">
        <v>9</v>
      </c>
      <c r="C14" s="28"/>
      <c r="D14" s="156">
        <v>13608</v>
      </c>
      <c r="F14" s="157">
        <v>499</v>
      </c>
      <c r="G14" s="181">
        <v>0.16137708445400753</v>
      </c>
      <c r="H14" s="157">
        <v>605</v>
      </c>
      <c r="I14" s="181">
        <v>3.0984400215169448</v>
      </c>
      <c r="J14" s="157">
        <v>256</v>
      </c>
      <c r="K14" s="181">
        <v>0</v>
      </c>
      <c r="L14" s="157">
        <v>1415</v>
      </c>
      <c r="M14" s="181">
        <v>14.922001075847231</v>
      </c>
      <c r="N14" s="157">
        <v>2894</v>
      </c>
      <c r="O14" s="181">
        <v>24.314147391070467</v>
      </c>
      <c r="P14" s="157">
        <v>3981</v>
      </c>
      <c r="Q14" s="181">
        <v>21.79666487358795</v>
      </c>
      <c r="R14" s="157">
        <v>5606</v>
      </c>
      <c r="S14" s="181">
        <v>35.707369553523399</v>
      </c>
      <c r="T14" s="157">
        <v>0</v>
      </c>
      <c r="U14" s="181">
        <v>0</v>
      </c>
      <c r="V14" s="157">
        <f t="shared" si="0"/>
        <v>15256</v>
      </c>
      <c r="W14" s="181">
        <f t="shared" si="0"/>
        <v>100</v>
      </c>
      <c r="X14" s="154"/>
      <c r="Y14" s="158">
        <f t="shared" si="1"/>
        <v>1.1211052322163433</v>
      </c>
    </row>
    <row r="15" spans="2:25" s="125" customFormat="1" ht="18" customHeight="1" x14ac:dyDescent="0.2">
      <c r="B15" s="32" t="s">
        <v>8</v>
      </c>
      <c r="C15" s="28"/>
      <c r="D15" s="156">
        <v>5255</v>
      </c>
      <c r="F15" s="126">
        <v>2564</v>
      </c>
      <c r="G15" s="181">
        <v>0</v>
      </c>
      <c r="H15" s="126">
        <v>530</v>
      </c>
      <c r="I15" s="181">
        <v>5.5706304868316039</v>
      </c>
      <c r="J15" s="126">
        <v>474</v>
      </c>
      <c r="K15" s="181">
        <v>8.0925778132482051</v>
      </c>
      <c r="L15" s="126">
        <v>750</v>
      </c>
      <c r="M15" s="181">
        <v>12.721468475658419</v>
      </c>
      <c r="N15" s="126">
        <v>1956</v>
      </c>
      <c r="O15" s="181">
        <v>33.998403830806069</v>
      </c>
      <c r="P15" s="126">
        <v>84</v>
      </c>
      <c r="Q15" s="181">
        <v>0</v>
      </c>
      <c r="R15" s="126">
        <v>2290</v>
      </c>
      <c r="S15" s="181">
        <v>39.616919393455703</v>
      </c>
      <c r="T15" s="126">
        <v>0</v>
      </c>
      <c r="U15" s="181">
        <v>0</v>
      </c>
      <c r="V15" s="157">
        <f t="shared" si="0"/>
        <v>8648</v>
      </c>
      <c r="W15" s="181">
        <f t="shared" si="0"/>
        <v>100</v>
      </c>
      <c r="X15" s="154"/>
      <c r="Y15" s="158">
        <f t="shared" si="1"/>
        <v>1.6456707897240723</v>
      </c>
    </row>
    <row r="16" spans="2:25" s="128" customFormat="1" ht="18" customHeight="1" x14ac:dyDescent="0.2">
      <c r="B16" s="127" t="s">
        <v>7</v>
      </c>
      <c r="C16" s="129"/>
      <c r="D16" s="159">
        <v>34945</v>
      </c>
      <c r="E16" s="160"/>
      <c r="F16" s="161">
        <v>5660</v>
      </c>
      <c r="G16" s="182">
        <v>14.10823965697068</v>
      </c>
      <c r="H16" s="161">
        <v>3908</v>
      </c>
      <c r="I16" s="182">
        <v>4.2299223548499247</v>
      </c>
      <c r="J16" s="161">
        <v>3688</v>
      </c>
      <c r="K16" s="182">
        <v>9.7183914706223202</v>
      </c>
      <c r="L16" s="161">
        <v>2113</v>
      </c>
      <c r="M16" s="182">
        <v>5.5742264457063389</v>
      </c>
      <c r="N16" s="161">
        <v>5310</v>
      </c>
      <c r="O16" s="182">
        <v>12.858963958743772</v>
      </c>
      <c r="P16" s="161">
        <v>16893</v>
      </c>
      <c r="Q16" s="182">
        <v>32.65036504809364</v>
      </c>
      <c r="R16" s="161">
        <v>9121</v>
      </c>
      <c r="S16" s="182">
        <v>20.020859891065012</v>
      </c>
      <c r="T16" s="161">
        <v>583</v>
      </c>
      <c r="U16" s="182">
        <v>0.83903117394831384</v>
      </c>
      <c r="V16" s="161">
        <f t="shared" si="0"/>
        <v>47276</v>
      </c>
      <c r="W16" s="182">
        <f t="shared" si="0"/>
        <v>100</v>
      </c>
      <c r="X16" s="162"/>
      <c r="Y16" s="158">
        <f t="shared" si="1"/>
        <v>1.3528687938188582</v>
      </c>
    </row>
    <row r="17" spans="2:25" s="128" customFormat="1" ht="18" customHeight="1" x14ac:dyDescent="0.2">
      <c r="B17" s="127" t="s">
        <v>43</v>
      </c>
      <c r="C17" s="129"/>
      <c r="D17" s="159">
        <v>22161</v>
      </c>
      <c r="E17" s="160"/>
      <c r="F17" s="161">
        <v>2761</v>
      </c>
      <c r="G17" s="182">
        <v>6.9774527726995732</v>
      </c>
      <c r="H17" s="161">
        <v>5125</v>
      </c>
      <c r="I17" s="182">
        <v>8.4573866109515112</v>
      </c>
      <c r="J17" s="161">
        <v>2922</v>
      </c>
      <c r="K17" s="182">
        <v>12.122399233916601</v>
      </c>
      <c r="L17" s="161">
        <v>1209</v>
      </c>
      <c r="M17" s="182">
        <v>4.8359014538173586</v>
      </c>
      <c r="N17" s="161">
        <v>6669</v>
      </c>
      <c r="O17" s="182">
        <v>28.332027509358404</v>
      </c>
      <c r="P17" s="161">
        <v>3717</v>
      </c>
      <c r="Q17" s="182">
        <v>12.823191433794724</v>
      </c>
      <c r="R17" s="161">
        <v>7694</v>
      </c>
      <c r="S17" s="182">
        <v>26.412466266213983</v>
      </c>
      <c r="T17" s="161">
        <v>13</v>
      </c>
      <c r="U17" s="182">
        <v>3.9174719247845394E-2</v>
      </c>
      <c r="V17" s="161">
        <f t="shared" si="0"/>
        <v>30110</v>
      </c>
      <c r="W17" s="182">
        <f t="shared" si="0"/>
        <v>99.999999999999986</v>
      </c>
      <c r="X17" s="162"/>
      <c r="Y17" s="158">
        <f t="shared" si="1"/>
        <v>1.3586931997653535</v>
      </c>
    </row>
    <row r="18" spans="2:25" s="128" customFormat="1" ht="18" customHeight="1" x14ac:dyDescent="0.2">
      <c r="B18" s="127" t="s">
        <v>44</v>
      </c>
      <c r="C18" s="129"/>
      <c r="D18" s="159">
        <v>44671</v>
      </c>
      <c r="E18" s="160"/>
      <c r="F18" s="161">
        <v>46</v>
      </c>
      <c r="G18" s="182">
        <v>0.38917682645664642</v>
      </c>
      <c r="H18" s="161">
        <v>3742</v>
      </c>
      <c r="I18" s="182">
        <v>5.0131877455410665</v>
      </c>
      <c r="J18" s="161">
        <v>5980</v>
      </c>
      <c r="K18" s="182">
        <v>10.515152074072708</v>
      </c>
      <c r="L18" s="161">
        <v>3487</v>
      </c>
      <c r="M18" s="182">
        <v>6.5237840529723146</v>
      </c>
      <c r="N18" s="161">
        <v>15479</v>
      </c>
      <c r="O18" s="182">
        <v>32.416031871922094</v>
      </c>
      <c r="P18" s="161">
        <v>5964</v>
      </c>
      <c r="Q18" s="182">
        <v>11.359905564675286</v>
      </c>
      <c r="R18" s="161">
        <v>19942</v>
      </c>
      <c r="S18" s="182">
        <v>33.677628788018517</v>
      </c>
      <c r="T18" s="161">
        <v>70</v>
      </c>
      <c r="U18" s="182">
        <v>0.10513307634136894</v>
      </c>
      <c r="V18" s="161">
        <f t="shared" si="0"/>
        <v>54710</v>
      </c>
      <c r="W18" s="182">
        <f t="shared" si="0"/>
        <v>100.00000000000001</v>
      </c>
      <c r="X18" s="162"/>
      <c r="Y18" s="158">
        <f t="shared" si="1"/>
        <v>1.2247319289919634</v>
      </c>
    </row>
    <row r="19" spans="2:25" s="128" customFormat="1" ht="18" customHeight="1" x14ac:dyDescent="0.2">
      <c r="B19" s="127" t="s">
        <v>6</v>
      </c>
      <c r="C19" s="129"/>
      <c r="D19" s="159">
        <v>43540</v>
      </c>
      <c r="E19" s="160"/>
      <c r="F19" s="161">
        <v>13</v>
      </c>
      <c r="G19" s="182">
        <v>7.0628950806935764E-3</v>
      </c>
      <c r="H19" s="161">
        <v>12108</v>
      </c>
      <c r="I19" s="182">
        <v>5.0323127449941731</v>
      </c>
      <c r="J19" s="161">
        <v>887</v>
      </c>
      <c r="K19" s="182">
        <v>8.1223293427976129E-2</v>
      </c>
      <c r="L19" s="161">
        <v>2841</v>
      </c>
      <c r="M19" s="182">
        <v>7.5113889183176186</v>
      </c>
      <c r="N19" s="161">
        <v>6590</v>
      </c>
      <c r="O19" s="182">
        <v>19.811420701345483</v>
      </c>
      <c r="P19" s="161">
        <v>7417</v>
      </c>
      <c r="Q19" s="182">
        <v>16.121058021683087</v>
      </c>
      <c r="R19" s="161">
        <v>28017</v>
      </c>
      <c r="S19" s="182">
        <v>51.403750397287851</v>
      </c>
      <c r="T19" s="161">
        <v>195</v>
      </c>
      <c r="U19" s="182">
        <v>3.1783027863121094E-2</v>
      </c>
      <c r="V19" s="161">
        <f t="shared" si="0"/>
        <v>58068</v>
      </c>
      <c r="W19" s="182">
        <f t="shared" si="0"/>
        <v>100.00000000000001</v>
      </c>
      <c r="X19" s="162"/>
      <c r="Y19" s="158">
        <f t="shared" si="1"/>
        <v>1.3336701883325677</v>
      </c>
    </row>
    <row r="20" spans="2:25" s="125" customFormat="1" ht="18" customHeight="1" x14ac:dyDescent="0.2">
      <c r="B20" s="127" t="s">
        <v>5</v>
      </c>
      <c r="C20" s="28"/>
      <c r="D20" s="156">
        <v>12166</v>
      </c>
      <c r="F20" s="157">
        <v>291</v>
      </c>
      <c r="G20" s="181">
        <v>2.6190698107931776</v>
      </c>
      <c r="H20" s="157">
        <v>864</v>
      </c>
      <c r="I20" s="181">
        <v>3.3647124615528008</v>
      </c>
      <c r="J20" s="157">
        <v>213</v>
      </c>
      <c r="K20" s="181">
        <v>1.8175039612265822</v>
      </c>
      <c r="L20" s="157">
        <v>703</v>
      </c>
      <c r="M20" s="181">
        <v>6.0117438717494638</v>
      </c>
      <c r="N20" s="157">
        <v>3271</v>
      </c>
      <c r="O20" s="181">
        <v>28.250535930655232</v>
      </c>
      <c r="P20" s="157">
        <v>6013</v>
      </c>
      <c r="Q20" s="181">
        <v>37.794761860378415</v>
      </c>
      <c r="R20" s="157">
        <v>1971</v>
      </c>
      <c r="S20" s="181">
        <v>20.141672103644328</v>
      </c>
      <c r="T20" s="157">
        <v>0</v>
      </c>
      <c r="U20" s="181">
        <v>0</v>
      </c>
      <c r="V20" s="157">
        <f t="shared" si="0"/>
        <v>13326</v>
      </c>
      <c r="W20" s="181">
        <f t="shared" si="0"/>
        <v>100</v>
      </c>
      <c r="X20" s="154"/>
      <c r="Y20" s="158">
        <f t="shared" si="1"/>
        <v>1.095347690284399</v>
      </c>
    </row>
    <row r="21" spans="2:25" s="125" customFormat="1" ht="18" customHeight="1" x14ac:dyDescent="0.2">
      <c r="B21" s="32" t="s">
        <v>38</v>
      </c>
      <c r="C21" s="28"/>
      <c r="D21" s="156">
        <v>26267</v>
      </c>
      <c r="F21" s="157">
        <v>1604</v>
      </c>
      <c r="G21" s="181">
        <v>5.3052431721922009</v>
      </c>
      <c r="H21" s="157">
        <v>1954</v>
      </c>
      <c r="I21" s="181">
        <v>3.6950489265371695</v>
      </c>
      <c r="J21" s="157">
        <v>9295</v>
      </c>
      <c r="K21" s="181">
        <v>30.798159778004965</v>
      </c>
      <c r="L21" s="157">
        <v>2050</v>
      </c>
      <c r="M21" s="181">
        <v>7.5471009201109975</v>
      </c>
      <c r="N21" s="157">
        <v>4252</v>
      </c>
      <c r="O21" s="181">
        <v>17.328757119906527</v>
      </c>
      <c r="P21" s="157">
        <v>5841</v>
      </c>
      <c r="Q21" s="181">
        <v>16.445158463560684</v>
      </c>
      <c r="R21" s="157">
        <v>5158</v>
      </c>
      <c r="S21" s="181">
        <v>18.613991529136847</v>
      </c>
      <c r="T21" s="157">
        <v>87</v>
      </c>
      <c r="U21" s="181">
        <v>0.26654009055060612</v>
      </c>
      <c r="V21" s="157">
        <f t="shared" si="0"/>
        <v>30241</v>
      </c>
      <c r="W21" s="181">
        <f t="shared" si="0"/>
        <v>100.00000000000001</v>
      </c>
      <c r="X21" s="154"/>
      <c r="Y21" s="158">
        <f t="shared" si="1"/>
        <v>1.1512924962881181</v>
      </c>
    </row>
    <row r="22" spans="2:25" s="125" customFormat="1" ht="21" customHeight="1" x14ac:dyDescent="0.2">
      <c r="B22" s="32" t="s">
        <v>45</v>
      </c>
      <c r="C22" s="28"/>
      <c r="D22" s="156">
        <v>60318</v>
      </c>
      <c r="F22" s="157">
        <v>2064</v>
      </c>
      <c r="G22" s="181">
        <v>2.2532814395789673</v>
      </c>
      <c r="H22" s="157">
        <v>15287</v>
      </c>
      <c r="I22" s="181">
        <v>13.798591305169941</v>
      </c>
      <c r="J22" s="157">
        <v>13188</v>
      </c>
      <c r="K22" s="181">
        <v>14.416274049446134</v>
      </c>
      <c r="L22" s="157">
        <v>6558</v>
      </c>
      <c r="M22" s="181">
        <v>8.5530151426815628</v>
      </c>
      <c r="N22" s="157">
        <v>15236</v>
      </c>
      <c r="O22" s="181">
        <v>24.417377054346627</v>
      </c>
      <c r="P22" s="157">
        <v>13039</v>
      </c>
      <c r="Q22" s="181">
        <v>16.926398058711374</v>
      </c>
      <c r="R22" s="157">
        <v>15188</v>
      </c>
      <c r="S22" s="181">
        <v>19.521611017443234</v>
      </c>
      <c r="T22" s="157">
        <v>67</v>
      </c>
      <c r="U22" s="181">
        <v>0.11345193262215779</v>
      </c>
      <c r="V22" s="157">
        <f t="shared" si="0"/>
        <v>80627</v>
      </c>
      <c r="W22" s="181">
        <f t="shared" si="0"/>
        <v>100</v>
      </c>
      <c r="X22" s="154"/>
      <c r="Y22" s="158">
        <f t="shared" si="1"/>
        <v>1.3366988295367883</v>
      </c>
    </row>
    <row r="23" spans="2:25" s="125" customFormat="1" ht="18" customHeight="1" x14ac:dyDescent="0.2">
      <c r="B23" s="32" t="s">
        <v>46</v>
      </c>
      <c r="C23" s="28"/>
      <c r="D23" s="156">
        <v>13184</v>
      </c>
      <c r="F23" s="157">
        <v>1453</v>
      </c>
      <c r="G23" s="181">
        <v>8.3258093641171165</v>
      </c>
      <c r="H23" s="157">
        <v>1683</v>
      </c>
      <c r="I23" s="181">
        <v>9.538243260673287</v>
      </c>
      <c r="J23" s="157">
        <v>474</v>
      </c>
      <c r="K23" s="181">
        <v>0.88352895653295493</v>
      </c>
      <c r="L23" s="157">
        <v>1437</v>
      </c>
      <c r="M23" s="181">
        <v>8.2742164323487675</v>
      </c>
      <c r="N23" s="157">
        <v>2744</v>
      </c>
      <c r="O23" s="181">
        <v>15.62620920933832</v>
      </c>
      <c r="P23" s="157">
        <v>709</v>
      </c>
      <c r="Q23" s="181">
        <v>3.5147684767186895</v>
      </c>
      <c r="R23" s="157">
        <v>7554</v>
      </c>
      <c r="S23" s="181">
        <v>53.81787695085773</v>
      </c>
      <c r="T23" s="157">
        <v>2</v>
      </c>
      <c r="U23" s="181">
        <v>1.9347349413130401E-2</v>
      </c>
      <c r="V23" s="157">
        <f>F23+H23+J23+L23+N23+P23+R23+T23</f>
        <v>16056</v>
      </c>
      <c r="W23" s="181">
        <f t="shared" si="0"/>
        <v>100</v>
      </c>
      <c r="X23" s="154"/>
      <c r="Y23" s="158">
        <f t="shared" si="1"/>
        <v>1.2178398058252426</v>
      </c>
    </row>
    <row r="24" spans="2:25" s="125" customFormat="1" ht="22.5" customHeight="1" x14ac:dyDescent="0.2">
      <c r="B24" s="32" t="s">
        <v>47</v>
      </c>
      <c r="C24" s="28"/>
      <c r="D24" s="156">
        <v>3499</v>
      </c>
      <c r="F24" s="126">
        <v>303</v>
      </c>
      <c r="G24" s="183">
        <v>3.2579185520361991</v>
      </c>
      <c r="H24" s="126">
        <v>370</v>
      </c>
      <c r="I24" s="181">
        <v>6.4253393665158374</v>
      </c>
      <c r="J24" s="126">
        <v>187</v>
      </c>
      <c r="K24" s="181">
        <v>5.2187028657616894</v>
      </c>
      <c r="L24" s="126">
        <v>182</v>
      </c>
      <c r="M24" s="181">
        <v>3.4690799396681751</v>
      </c>
      <c r="N24" s="126">
        <v>1011</v>
      </c>
      <c r="O24" s="181">
        <v>17.134238310708898</v>
      </c>
      <c r="P24" s="126">
        <v>782</v>
      </c>
      <c r="Q24" s="181">
        <v>12.428355957767723</v>
      </c>
      <c r="R24" s="126">
        <v>1536</v>
      </c>
      <c r="S24" s="181">
        <v>51.945701357466064</v>
      </c>
      <c r="T24" s="126">
        <v>10</v>
      </c>
      <c r="U24" s="181">
        <v>0.12066365007541478</v>
      </c>
      <c r="V24" s="126">
        <f t="shared" si="0"/>
        <v>4381</v>
      </c>
      <c r="W24" s="181">
        <f t="shared" si="0"/>
        <v>100</v>
      </c>
      <c r="X24" s="154"/>
      <c r="Y24" s="158">
        <f t="shared" si="1"/>
        <v>1.2520720205773077</v>
      </c>
    </row>
    <row r="25" spans="2:25" s="125" customFormat="1" ht="18" customHeight="1" x14ac:dyDescent="0.2">
      <c r="B25" s="32" t="s">
        <v>48</v>
      </c>
      <c r="C25" s="28"/>
      <c r="D25" s="156">
        <v>17140</v>
      </c>
      <c r="F25" s="126">
        <v>241</v>
      </c>
      <c r="G25" s="183">
        <v>0.41635124905374715</v>
      </c>
      <c r="H25" s="126">
        <v>4176</v>
      </c>
      <c r="I25" s="181">
        <v>12.162503154176129</v>
      </c>
      <c r="J25" s="126">
        <v>1368</v>
      </c>
      <c r="K25" s="181">
        <v>6.594330894103793</v>
      </c>
      <c r="L25" s="126">
        <v>1908</v>
      </c>
      <c r="M25" s="181">
        <v>8.2555303221465213</v>
      </c>
      <c r="N25" s="126">
        <v>6082</v>
      </c>
      <c r="O25" s="181">
        <v>27.294137437967869</v>
      </c>
      <c r="P25" s="126">
        <v>702</v>
      </c>
      <c r="Q25" s="181">
        <v>2.5864244259399447</v>
      </c>
      <c r="R25" s="126">
        <v>7215</v>
      </c>
      <c r="S25" s="181">
        <v>35.057616283959966</v>
      </c>
      <c r="T25" s="126">
        <v>2123</v>
      </c>
      <c r="U25" s="181">
        <v>7.6331062326520316</v>
      </c>
      <c r="V25" s="126">
        <f t="shared" si="0"/>
        <v>23815</v>
      </c>
      <c r="W25" s="181">
        <f t="shared" si="0"/>
        <v>99.999999999999986</v>
      </c>
      <c r="X25" s="154"/>
      <c r="Y25" s="158">
        <f t="shared" si="1"/>
        <v>1.3894399066511085</v>
      </c>
    </row>
    <row r="26" spans="2:25" s="125" customFormat="1" ht="18" customHeight="1" x14ac:dyDescent="0.2">
      <c r="B26" s="32" t="s">
        <v>49</v>
      </c>
      <c r="C26" s="28"/>
      <c r="D26" s="156">
        <v>2424</v>
      </c>
      <c r="F26" s="126">
        <v>380</v>
      </c>
      <c r="G26" s="183">
        <v>8.1975827640567527</v>
      </c>
      <c r="H26" s="126">
        <v>520</v>
      </c>
      <c r="I26" s="181">
        <v>11.008933263268524</v>
      </c>
      <c r="J26" s="126">
        <v>755</v>
      </c>
      <c r="K26" s="181">
        <v>20.546505517603784</v>
      </c>
      <c r="L26" s="126">
        <v>424</v>
      </c>
      <c r="M26" s="181">
        <v>9.1697320021019451</v>
      </c>
      <c r="N26" s="126">
        <v>698</v>
      </c>
      <c r="O26" s="181">
        <v>17.892800840777721</v>
      </c>
      <c r="P26" s="126">
        <v>488</v>
      </c>
      <c r="Q26" s="181">
        <v>13.110877561744614</v>
      </c>
      <c r="R26" s="126">
        <v>511</v>
      </c>
      <c r="S26" s="181">
        <v>20.073568050446664</v>
      </c>
      <c r="T26" s="126">
        <v>0</v>
      </c>
      <c r="U26" s="181">
        <v>0</v>
      </c>
      <c r="V26" s="126">
        <f t="shared" si="0"/>
        <v>3776</v>
      </c>
      <c r="W26" s="181">
        <f t="shared" si="0"/>
        <v>100.00000000000001</v>
      </c>
      <c r="X26" s="154"/>
      <c r="Y26" s="158">
        <f t="shared" si="1"/>
        <v>1.5577557755775577</v>
      </c>
    </row>
    <row r="27" spans="2:25" s="125" customFormat="1" ht="18" customHeight="1" x14ac:dyDescent="0.2">
      <c r="B27" s="32" t="s">
        <v>4</v>
      </c>
      <c r="C27" s="28"/>
      <c r="D27" s="156">
        <v>1154</v>
      </c>
      <c r="F27" s="126">
        <v>182</v>
      </c>
      <c r="G27" s="183">
        <v>9.2670598146588041</v>
      </c>
      <c r="H27" s="126">
        <v>198</v>
      </c>
      <c r="I27" s="181">
        <v>12.973883740522325</v>
      </c>
      <c r="J27" s="126">
        <v>348</v>
      </c>
      <c r="K27" s="181">
        <v>20.387531592249367</v>
      </c>
      <c r="L27" s="126">
        <v>21</v>
      </c>
      <c r="M27" s="181">
        <v>1.5164279696714407</v>
      </c>
      <c r="N27" s="126">
        <v>91</v>
      </c>
      <c r="O27" s="181">
        <v>7.5821398483572029</v>
      </c>
      <c r="P27" s="126">
        <v>2</v>
      </c>
      <c r="Q27" s="181">
        <v>0.42122999157540014</v>
      </c>
      <c r="R27" s="126">
        <v>663</v>
      </c>
      <c r="S27" s="181">
        <v>47.851727042965457</v>
      </c>
      <c r="T27" s="126">
        <v>0</v>
      </c>
      <c r="U27" s="181">
        <v>0</v>
      </c>
      <c r="V27" s="157">
        <f t="shared" si="0"/>
        <v>1505</v>
      </c>
      <c r="W27" s="181">
        <f t="shared" si="0"/>
        <v>100</v>
      </c>
      <c r="X27" s="154"/>
      <c r="Y27" s="158">
        <f t="shared" si="1"/>
        <v>1.3041594454072791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407229</v>
      </c>
      <c r="E30" s="23"/>
      <c r="F30" s="65">
        <f>SUM(F10:F27)</f>
        <v>22430</v>
      </c>
      <c r="G30" s="67">
        <f>F30*100/$V30</f>
        <v>4.1859197826233006</v>
      </c>
      <c r="H30" s="65">
        <f>SUM(H10:H27)</f>
        <v>84130</v>
      </c>
      <c r="I30" s="67">
        <f>H30*100/$V30</f>
        <v>15.700465060726629</v>
      </c>
      <c r="J30" s="65">
        <f>SUM(J10:J27)</f>
        <v>76478</v>
      </c>
      <c r="K30" s="67">
        <f>J30*100/$V30</f>
        <v>14.272437500466554</v>
      </c>
      <c r="L30" s="65">
        <f>SUM(L10:L27)</f>
        <v>32902</v>
      </c>
      <c r="M30" s="67">
        <f>L30*100/$V30</f>
        <v>6.1402199147513086</v>
      </c>
      <c r="N30" s="65">
        <f>SUM(N10:N27)</f>
        <v>91662</v>
      </c>
      <c r="O30" s="67">
        <f>N30*100/$V30</f>
        <v>17.10609804346041</v>
      </c>
      <c r="P30" s="65">
        <f>SUM(P10:P27)</f>
        <v>73899</v>
      </c>
      <c r="Q30" s="67">
        <f>P30*100/$V30</f>
        <v>13.791140705130598</v>
      </c>
      <c r="R30" s="65">
        <f>SUM(R10:R27)</f>
        <v>151176</v>
      </c>
      <c r="S30" s="67">
        <f>R30*100/$V30</f>
        <v>28.2126887676264</v>
      </c>
      <c r="T30" s="65">
        <f>SUM(T10:T28)</f>
        <v>3167</v>
      </c>
      <c r="U30" s="67">
        <f>T30*100/$V30</f>
        <v>0.59103022521480131</v>
      </c>
      <c r="V30" s="65">
        <f>SUM(V10:V27)</f>
        <v>535844</v>
      </c>
      <c r="W30" s="67">
        <f>G30+I30+K30+M30+O30+Q30+S30+U30</f>
        <v>100</v>
      </c>
      <c r="X30" s="174"/>
      <c r="Y30" s="175">
        <f>(V30/D30)</f>
        <v>1.3158296683192994</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1025" customFormat="1" x14ac:dyDescent="0.2">
      <c r="T37" s="1024"/>
      <c r="U37" s="1024"/>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A7"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4" t="s">
        <v>431</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7" t="s">
        <v>55</v>
      </c>
      <c r="G6" s="1117"/>
      <c r="H6" s="1117"/>
      <c r="I6" s="1117"/>
      <c r="J6" s="1117"/>
      <c r="K6" s="1117"/>
      <c r="L6" s="1117"/>
      <c r="M6" s="1117"/>
      <c r="N6" s="1117"/>
      <c r="O6" s="1117"/>
      <c r="P6" s="1117"/>
      <c r="Q6" s="1117"/>
      <c r="R6" s="1117"/>
      <c r="S6" s="1117"/>
      <c r="T6" s="1117"/>
      <c r="U6" s="1117"/>
      <c r="V6" s="1117"/>
      <c r="W6" s="1117"/>
      <c r="X6" s="541"/>
      <c r="Y6" s="541"/>
    </row>
    <row r="7" spans="2:25" s="518" customFormat="1" ht="64.5" customHeight="1" x14ac:dyDescent="0.2">
      <c r="B7" s="1118" t="s">
        <v>15</v>
      </c>
      <c r="C7" s="542"/>
      <c r="D7" s="543" t="s">
        <v>56</v>
      </c>
      <c r="E7" s="542"/>
      <c r="F7" s="1119" t="s">
        <v>176</v>
      </c>
      <c r="G7" s="1119"/>
      <c r="H7" s="1119" t="s">
        <v>62</v>
      </c>
      <c r="I7" s="1119"/>
      <c r="J7" s="1119" t="s">
        <v>63</v>
      </c>
      <c r="K7" s="1119"/>
      <c r="L7" s="1119" t="s">
        <v>160</v>
      </c>
      <c r="M7" s="1119"/>
      <c r="N7" s="1119" t="s">
        <v>3</v>
      </c>
      <c r="O7" s="1119"/>
      <c r="P7" s="543"/>
      <c r="Q7" s="543" t="s">
        <v>65</v>
      </c>
    </row>
    <row r="8" spans="2:25" s="542" customFormat="1" ht="20.25" customHeight="1" x14ac:dyDescent="0.2">
      <c r="B8" s="111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79507</v>
      </c>
      <c r="F10" s="551">
        <f>'41abenpreGIII'!F10+'41abenpreGIII'!H10+'41abenpreGIII'!J10+'41abenpreGIII'!L10+'41abenpreGIII'!N10</f>
        <v>82179</v>
      </c>
      <c r="G10" s="552">
        <f t="shared" ref="G10:G27" si="0">F10*100/$N10</f>
        <v>73.459372485921165</v>
      </c>
      <c r="H10" s="551">
        <f>'41abenpreGIII'!P10</f>
        <v>2789</v>
      </c>
      <c r="I10" s="552">
        <f t="shared" ref="I10:I27" si="1">H10*100/$N10</f>
        <v>2.4930723160811654</v>
      </c>
      <c r="J10" s="551">
        <f>'41abenpreGIII'!R10</f>
        <v>26894</v>
      </c>
      <c r="K10" s="552">
        <f t="shared" ref="K10:K27" si="2">J10*100/$N10</f>
        <v>24.040404040404042</v>
      </c>
      <c r="L10" s="551">
        <f>'41abenpreGIII'!T10</f>
        <v>8</v>
      </c>
      <c r="M10" s="552">
        <f t="shared" ref="M10:M27" si="3">L10*100/$N10</f>
        <v>7.1511575936354698E-3</v>
      </c>
      <c r="N10" s="551">
        <f>F10+H10+J10+L10</f>
        <v>111870</v>
      </c>
      <c r="O10" s="552">
        <f>G10+I10+K10+M10</f>
        <v>100.00000000000001</v>
      </c>
      <c r="P10" s="553"/>
      <c r="Q10" s="553">
        <f t="shared" ref="Q10:Q27" si="4">N10/D10</f>
        <v>1.4070459204849888</v>
      </c>
    </row>
    <row r="11" spans="2:25" s="549" customFormat="1" ht="18" customHeight="1" x14ac:dyDescent="0.2">
      <c r="B11" s="531" t="s">
        <v>10</v>
      </c>
      <c r="C11" s="546"/>
      <c r="D11" s="550">
        <f>'41abenpreGIII'!D11</f>
        <v>11919</v>
      </c>
      <c r="F11" s="551">
        <f>'41abenpreGIII'!F11+'41abenpreGIII'!H11+'41abenpreGIII'!J11+'41abenpreGIII'!L11+'41abenpreGIII'!N11</f>
        <v>7164</v>
      </c>
      <c r="G11" s="552">
        <f t="shared" si="0"/>
        <v>47.305863708399364</v>
      </c>
      <c r="H11" s="551">
        <f>'41abenpreGIII'!P11</f>
        <v>3432</v>
      </c>
      <c r="I11" s="552">
        <f t="shared" si="1"/>
        <v>22.662440570522978</v>
      </c>
      <c r="J11" s="551">
        <f>'41abenpreGIII'!R11</f>
        <v>4548</v>
      </c>
      <c r="K11" s="552">
        <f t="shared" si="2"/>
        <v>30.031695721077654</v>
      </c>
      <c r="L11" s="551">
        <f>'41abenpreGIII'!T11</f>
        <v>0</v>
      </c>
      <c r="M11" s="552">
        <f t="shared" si="3"/>
        <v>0</v>
      </c>
      <c r="N11" s="551">
        <f t="shared" ref="N11:O27" si="5">F11+H11+J11+L11</f>
        <v>15144</v>
      </c>
      <c r="O11" s="552">
        <f t="shared" si="5"/>
        <v>100</v>
      </c>
      <c r="P11" s="553"/>
      <c r="Q11" s="553">
        <f t="shared" si="4"/>
        <v>1.2705763906367984</v>
      </c>
    </row>
    <row r="12" spans="2:25" s="549" customFormat="1" ht="22.5" customHeight="1" x14ac:dyDescent="0.2">
      <c r="B12" s="531" t="s">
        <v>40</v>
      </c>
      <c r="C12" s="546"/>
      <c r="D12" s="550">
        <f>'41abenpreGIII'!D12</f>
        <v>7771</v>
      </c>
      <c r="F12" s="551">
        <f>'41abenpreGIII'!F12+'41abenpreGIII'!H12+'41abenpreGIII'!J12+'41abenpreGIII'!L12+'41abenpreGIII'!N12</f>
        <v>5911</v>
      </c>
      <c r="G12" s="552">
        <f t="shared" si="0"/>
        <v>57.116629626050823</v>
      </c>
      <c r="H12" s="550">
        <f>'41abenpreGIII'!P12</f>
        <v>1652</v>
      </c>
      <c r="I12" s="552">
        <f t="shared" si="1"/>
        <v>15.962894965697169</v>
      </c>
      <c r="J12" s="551">
        <f>'41abenpreGIII'!R12</f>
        <v>2777</v>
      </c>
      <c r="K12" s="552">
        <f t="shared" si="2"/>
        <v>26.833510484104746</v>
      </c>
      <c r="L12" s="551">
        <f>'41abenpreGIII'!T12</f>
        <v>9</v>
      </c>
      <c r="M12" s="552">
        <f t="shared" si="3"/>
        <v>8.6964924147260605E-2</v>
      </c>
      <c r="N12" s="551">
        <f t="shared" si="5"/>
        <v>10349</v>
      </c>
      <c r="O12" s="552">
        <f t="shared" si="5"/>
        <v>100.00000000000001</v>
      </c>
      <c r="P12" s="553"/>
      <c r="Q12" s="553">
        <f t="shared" si="4"/>
        <v>1.331746236005662</v>
      </c>
    </row>
    <row r="13" spans="2:25" s="549" customFormat="1" ht="18" customHeight="1" x14ac:dyDescent="0.2">
      <c r="B13" s="531" t="s">
        <v>41</v>
      </c>
      <c r="C13" s="546"/>
      <c r="D13" s="550">
        <f>'41abenpreGIII'!D13</f>
        <v>7700</v>
      </c>
      <c r="F13" s="551">
        <f>'41abenpreGIII'!F13+'41abenpreGIII'!H13+'41abenpreGIII'!J13+'41abenpreGIII'!L13+'41abenpreGIII'!N13</f>
        <v>5801</v>
      </c>
      <c r="G13" s="552">
        <f t="shared" si="0"/>
        <v>54.285981658244431</v>
      </c>
      <c r="H13" s="551">
        <f>'41abenpreGIII'!P13</f>
        <v>394</v>
      </c>
      <c r="I13" s="552">
        <f t="shared" si="1"/>
        <v>3.6870671907168258</v>
      </c>
      <c r="J13" s="551">
        <f>'41abenpreGIII'!R13</f>
        <v>4491</v>
      </c>
      <c r="K13" s="552">
        <f t="shared" si="2"/>
        <v>42.026951151038745</v>
      </c>
      <c r="L13" s="551">
        <f>'41abenpreGIII'!T13</f>
        <v>0</v>
      </c>
      <c r="M13" s="552">
        <f t="shared" si="3"/>
        <v>0</v>
      </c>
      <c r="N13" s="551">
        <f t="shared" si="5"/>
        <v>10686</v>
      </c>
      <c r="O13" s="552">
        <f t="shared" si="5"/>
        <v>100</v>
      </c>
      <c r="P13" s="553"/>
      <c r="Q13" s="553">
        <f t="shared" si="4"/>
        <v>1.3877922077922078</v>
      </c>
    </row>
    <row r="14" spans="2:25" s="549" customFormat="1" ht="18" customHeight="1" x14ac:dyDescent="0.2">
      <c r="B14" s="531" t="s">
        <v>9</v>
      </c>
      <c r="C14" s="546"/>
      <c r="D14" s="550">
        <f>'41abenpreGIII'!D14</f>
        <v>13608</v>
      </c>
      <c r="F14" s="551">
        <f>'41abenpreGIII'!F14+'41abenpreGIII'!H14+'41abenpreGIII'!J14+'41abenpreGIII'!L14+'41abenpreGIII'!N14</f>
        <v>5669</v>
      </c>
      <c r="G14" s="552">
        <f t="shared" si="0"/>
        <v>37.159150498164657</v>
      </c>
      <c r="H14" s="551">
        <f>'41abenpreGIII'!P14</f>
        <v>3981</v>
      </c>
      <c r="I14" s="552">
        <f t="shared" si="1"/>
        <v>26.094651284740429</v>
      </c>
      <c r="J14" s="551">
        <f>'41abenpreGIII'!R14</f>
        <v>5606</v>
      </c>
      <c r="K14" s="552">
        <f t="shared" si="2"/>
        <v>36.746198217094914</v>
      </c>
      <c r="L14" s="551">
        <f>'41abenpreGIII'!T14</f>
        <v>0</v>
      </c>
      <c r="M14" s="552">
        <f t="shared" si="3"/>
        <v>0</v>
      </c>
      <c r="N14" s="551">
        <f t="shared" si="5"/>
        <v>15256</v>
      </c>
      <c r="O14" s="552">
        <f t="shared" si="5"/>
        <v>100</v>
      </c>
      <c r="P14" s="553"/>
      <c r="Q14" s="553">
        <f t="shared" si="4"/>
        <v>1.1211052322163433</v>
      </c>
    </row>
    <row r="15" spans="2:25" s="549" customFormat="1" ht="18" customHeight="1" x14ac:dyDescent="0.2">
      <c r="B15" s="531" t="s">
        <v>8</v>
      </c>
      <c r="C15" s="546"/>
      <c r="D15" s="550">
        <f>'41abenpreGIII'!D15</f>
        <v>5255</v>
      </c>
      <c r="F15" s="551">
        <f>'41abenpreGIII'!F15+'41abenpreGIII'!H15+'41abenpreGIII'!J15+'41abenpreGIII'!L15+'41abenpreGIII'!N15</f>
        <v>6274</v>
      </c>
      <c r="G15" s="552">
        <f t="shared" si="0"/>
        <v>72.548566142460686</v>
      </c>
      <c r="H15" s="550">
        <f>'41abenpreGIII'!P15</f>
        <v>84</v>
      </c>
      <c r="I15" s="552">
        <f t="shared" si="1"/>
        <v>0.97132284921369105</v>
      </c>
      <c r="J15" s="551">
        <f>'41abenpreGIII'!R15</f>
        <v>2290</v>
      </c>
      <c r="K15" s="552">
        <f t="shared" si="2"/>
        <v>26.480111008325625</v>
      </c>
      <c r="L15" s="551">
        <f>'41abenpreGIII'!T15</f>
        <v>0</v>
      </c>
      <c r="M15" s="552">
        <f t="shared" si="3"/>
        <v>0</v>
      </c>
      <c r="N15" s="551">
        <f t="shared" si="5"/>
        <v>8648</v>
      </c>
      <c r="O15" s="552">
        <f t="shared" si="5"/>
        <v>100</v>
      </c>
      <c r="P15" s="553"/>
      <c r="Q15" s="553">
        <f t="shared" si="4"/>
        <v>1.6456707897240723</v>
      </c>
    </row>
    <row r="16" spans="2:25" s="549" customFormat="1" ht="18" customHeight="1" x14ac:dyDescent="0.2">
      <c r="B16" s="531" t="s">
        <v>7</v>
      </c>
      <c r="C16" s="546"/>
      <c r="D16" s="550">
        <f>'41abenpreGIII'!D16</f>
        <v>34945</v>
      </c>
      <c r="F16" s="551">
        <f>'41abenpreGIII'!F16+'41abenpreGIII'!H16+'41abenpreGIII'!J16+'41abenpreGIII'!L16+'41abenpreGIII'!N16</f>
        <v>20679</v>
      </c>
      <c r="G16" s="552">
        <f t="shared" si="0"/>
        <v>43.741010237752768</v>
      </c>
      <c r="H16" s="551">
        <f>'41abenpreGIII'!P16</f>
        <v>16893</v>
      </c>
      <c r="I16" s="552">
        <f t="shared" si="1"/>
        <v>35.732718504103559</v>
      </c>
      <c r="J16" s="551">
        <f>'41abenpreGIII'!R16</f>
        <v>9121</v>
      </c>
      <c r="K16" s="552">
        <f t="shared" si="2"/>
        <v>19.293087401641426</v>
      </c>
      <c r="L16" s="551">
        <f>'41abenpreGIII'!T16</f>
        <v>583</v>
      </c>
      <c r="M16" s="552">
        <f t="shared" si="3"/>
        <v>1.2331838565022422</v>
      </c>
      <c r="N16" s="551">
        <f t="shared" si="5"/>
        <v>47276</v>
      </c>
      <c r="O16" s="552">
        <f t="shared" si="5"/>
        <v>99.999999999999986</v>
      </c>
      <c r="P16" s="553"/>
      <c r="Q16" s="553">
        <f t="shared" si="4"/>
        <v>1.3528687938188582</v>
      </c>
    </row>
    <row r="17" spans="2:25" s="549" customFormat="1" ht="18" customHeight="1" x14ac:dyDescent="0.2">
      <c r="B17" s="531" t="s">
        <v>43</v>
      </c>
      <c r="C17" s="546"/>
      <c r="D17" s="550">
        <f>'41abenpreGIII'!D17</f>
        <v>22161</v>
      </c>
      <c r="F17" s="551">
        <f>'41abenpreGIII'!F17+'41abenpreGIII'!H17+'41abenpreGIII'!J17+'41abenpreGIII'!L17+'41abenpreGIII'!N17</f>
        <v>18686</v>
      </c>
      <c r="G17" s="552">
        <f t="shared" si="0"/>
        <v>62.059116572567255</v>
      </c>
      <c r="H17" s="551">
        <f>'41abenpreGIII'!P17</f>
        <v>3717</v>
      </c>
      <c r="I17" s="552">
        <f t="shared" si="1"/>
        <v>12.344735968116904</v>
      </c>
      <c r="J17" s="551">
        <f>'41abenpreGIII'!R17</f>
        <v>7694</v>
      </c>
      <c r="K17" s="552">
        <f t="shared" si="2"/>
        <v>25.552972434407174</v>
      </c>
      <c r="L17" s="551">
        <f>'41abenpreGIII'!T17</f>
        <v>13</v>
      </c>
      <c r="M17" s="552">
        <f t="shared" si="3"/>
        <v>4.3175024908668216E-2</v>
      </c>
      <c r="N17" s="551">
        <f t="shared" si="5"/>
        <v>30110</v>
      </c>
      <c r="O17" s="552">
        <f t="shared" si="5"/>
        <v>100</v>
      </c>
      <c r="P17" s="553"/>
      <c r="Q17" s="553">
        <f t="shared" si="4"/>
        <v>1.3586931997653535</v>
      </c>
    </row>
    <row r="18" spans="2:25" s="549" customFormat="1" ht="18" customHeight="1" x14ac:dyDescent="0.2">
      <c r="B18" s="531" t="s">
        <v>44</v>
      </c>
      <c r="C18" s="546"/>
      <c r="D18" s="550">
        <f>'41abenpreGIII'!D18</f>
        <v>44671</v>
      </c>
      <c r="F18" s="551">
        <f>'41abenpreGIII'!F18+'41abenpreGIII'!H18+'41abenpreGIII'!J18+'41abenpreGIII'!L18+'41abenpreGIII'!N18</f>
        <v>28734</v>
      </c>
      <c r="G18" s="552">
        <f t="shared" si="0"/>
        <v>52.520562968378727</v>
      </c>
      <c r="H18" s="551">
        <f>'41abenpreGIII'!P18</f>
        <v>5964</v>
      </c>
      <c r="I18" s="552">
        <f t="shared" si="1"/>
        <v>10.901114969840979</v>
      </c>
      <c r="J18" s="551">
        <f>'41abenpreGIII'!R18</f>
        <v>19942</v>
      </c>
      <c r="K18" s="552">
        <f t="shared" si="2"/>
        <v>36.450374702979346</v>
      </c>
      <c r="L18" s="551">
        <f>'41abenpreGIII'!T18</f>
        <v>70</v>
      </c>
      <c r="M18" s="552">
        <f t="shared" si="3"/>
        <v>0.12794735880095046</v>
      </c>
      <c r="N18" s="551">
        <f t="shared" si="5"/>
        <v>54710</v>
      </c>
      <c r="O18" s="552">
        <f t="shared" si="5"/>
        <v>100</v>
      </c>
      <c r="P18" s="553"/>
      <c r="Q18" s="553">
        <f t="shared" si="4"/>
        <v>1.2247319289919634</v>
      </c>
    </row>
    <row r="19" spans="2:25" s="549" customFormat="1" ht="18" customHeight="1" x14ac:dyDescent="0.2">
      <c r="B19" s="531" t="s">
        <v>6</v>
      </c>
      <c r="C19" s="546"/>
      <c r="D19" s="550">
        <f>'41abenpreGIII'!D19</f>
        <v>43540</v>
      </c>
      <c r="F19" s="551">
        <f>'41abenpreGIII'!F19+'41abenpreGIII'!H19+'41abenpreGIII'!J19+'41abenpreGIII'!L19+'41abenpreGIII'!N19</f>
        <v>22439</v>
      </c>
      <c r="G19" s="552">
        <f t="shared" si="0"/>
        <v>38.642625886891231</v>
      </c>
      <c r="H19" s="551">
        <f>'41abenpreGIII'!P19</f>
        <v>7417</v>
      </c>
      <c r="I19" s="552">
        <f>H19*100/$N19</f>
        <v>12.772955844871531</v>
      </c>
      <c r="J19" s="551">
        <f>'41abenpreGIII'!R19</f>
        <v>28017</v>
      </c>
      <c r="K19" s="552">
        <f>J19*100/$N19</f>
        <v>48.248605083694976</v>
      </c>
      <c r="L19" s="551">
        <f>'41abenpreGIII'!T19</f>
        <v>195</v>
      </c>
      <c r="M19" s="552">
        <f t="shared" si="3"/>
        <v>0.33581318454226078</v>
      </c>
      <c r="N19" s="551">
        <f t="shared" si="5"/>
        <v>58068</v>
      </c>
      <c r="O19" s="552">
        <f t="shared" si="5"/>
        <v>100</v>
      </c>
      <c r="P19" s="553"/>
      <c r="Q19" s="553">
        <f t="shared" si="4"/>
        <v>1.3336701883325677</v>
      </c>
    </row>
    <row r="20" spans="2:25" s="549" customFormat="1" ht="18" customHeight="1" x14ac:dyDescent="0.2">
      <c r="B20" s="531" t="s">
        <v>5</v>
      </c>
      <c r="C20" s="546"/>
      <c r="D20" s="550">
        <f>'41abenpreGIII'!D20</f>
        <v>12166</v>
      </c>
      <c r="F20" s="551">
        <f>'41abenpreGIII'!F20+'41abenpreGIII'!H20+'41abenpreGIII'!J20+'41abenpreGIII'!L20+'41abenpreGIII'!N20</f>
        <v>5342</v>
      </c>
      <c r="G20" s="552">
        <f t="shared" si="0"/>
        <v>40.08704787633198</v>
      </c>
      <c r="H20" s="551">
        <f>'41abenpreGIII'!P20</f>
        <v>6013</v>
      </c>
      <c r="I20" s="552">
        <f>H20*100/$N20</f>
        <v>45.122317274500979</v>
      </c>
      <c r="J20" s="551">
        <f>'41abenpreGIII'!R20</f>
        <v>1971</v>
      </c>
      <c r="K20" s="552">
        <f>J20*100/$N20</f>
        <v>14.790634849167041</v>
      </c>
      <c r="L20" s="551">
        <f>'41abenpreGIII'!T20</f>
        <v>0</v>
      </c>
      <c r="M20" s="552">
        <f t="shared" si="3"/>
        <v>0</v>
      </c>
      <c r="N20" s="551">
        <f t="shared" si="5"/>
        <v>13326</v>
      </c>
      <c r="O20" s="552">
        <f t="shared" si="5"/>
        <v>100</v>
      </c>
      <c r="P20" s="553"/>
      <c r="Q20" s="553">
        <f t="shared" si="4"/>
        <v>1.095347690284399</v>
      </c>
    </row>
    <row r="21" spans="2:25" s="549" customFormat="1" ht="18" customHeight="1" x14ac:dyDescent="0.2">
      <c r="B21" s="531" t="s">
        <v>38</v>
      </c>
      <c r="C21" s="546"/>
      <c r="D21" s="550">
        <f>'41abenpreGIII'!D21</f>
        <v>26267</v>
      </c>
      <c r="F21" s="551">
        <f>'41abenpreGIII'!F21+'41abenpreGIII'!H21+'41abenpreGIII'!J21+'41abenpreGIII'!L21+'41abenpreGIII'!N21</f>
        <v>19155</v>
      </c>
      <c r="G21" s="552">
        <f t="shared" si="0"/>
        <v>63.341159353195991</v>
      </c>
      <c r="H21" s="551">
        <f>'41abenpreGIII'!P21</f>
        <v>5841</v>
      </c>
      <c r="I21" s="552">
        <f>H21*100/$N21</f>
        <v>19.314837472305811</v>
      </c>
      <c r="J21" s="551">
        <f>'41abenpreGIII'!R21</f>
        <v>5158</v>
      </c>
      <c r="K21" s="552">
        <f>J21*100/$N21</f>
        <v>17.056314275321583</v>
      </c>
      <c r="L21" s="551">
        <f>'41abenpreGIII'!T21</f>
        <v>87</v>
      </c>
      <c r="M21" s="552">
        <f t="shared" si="3"/>
        <v>0.28768889917661455</v>
      </c>
      <c r="N21" s="551">
        <f t="shared" si="5"/>
        <v>30241</v>
      </c>
      <c r="O21" s="552">
        <f t="shared" si="5"/>
        <v>100</v>
      </c>
      <c r="P21" s="553"/>
      <c r="Q21" s="553">
        <f t="shared" si="4"/>
        <v>1.1512924962881181</v>
      </c>
    </row>
    <row r="22" spans="2:25" s="549" customFormat="1" ht="21" customHeight="1" x14ac:dyDescent="0.2">
      <c r="B22" s="531" t="s">
        <v>45</v>
      </c>
      <c r="C22" s="546"/>
      <c r="D22" s="550">
        <f>'41abenpreGIII'!D22</f>
        <v>60318</v>
      </c>
      <c r="F22" s="551">
        <f>'41abenpreGIII'!F22+'41abenpreGIII'!H22+'41abenpreGIII'!J22+'41abenpreGIII'!L22+'41abenpreGIII'!N22</f>
        <v>52333</v>
      </c>
      <c r="G22" s="552">
        <f t="shared" si="0"/>
        <v>64.907537177372348</v>
      </c>
      <c r="H22" s="551">
        <f>'41abenpreGIII'!P22</f>
        <v>13039</v>
      </c>
      <c r="I22" s="552">
        <f>H22*100/$N22</f>
        <v>16.172001934835723</v>
      </c>
      <c r="J22" s="551">
        <f>'41abenpreGIII'!R22</f>
        <v>15188</v>
      </c>
      <c r="K22" s="552">
        <f>J22*100/$N22</f>
        <v>18.837362173961576</v>
      </c>
      <c r="L22" s="551">
        <f>'41abenpreGIII'!T22</f>
        <v>67</v>
      </c>
      <c r="M22" s="552">
        <f t="shared" si="3"/>
        <v>8.3098713830354595E-2</v>
      </c>
      <c r="N22" s="551">
        <f t="shared" si="5"/>
        <v>80627</v>
      </c>
      <c r="O22" s="552">
        <f t="shared" si="5"/>
        <v>100</v>
      </c>
      <c r="P22" s="553"/>
      <c r="Q22" s="553">
        <f t="shared" si="4"/>
        <v>1.3366988295367883</v>
      </c>
    </row>
    <row r="23" spans="2:25" s="549" customFormat="1" ht="18" customHeight="1" x14ac:dyDescent="0.2">
      <c r="B23" s="531" t="s">
        <v>46</v>
      </c>
      <c r="C23" s="546"/>
      <c r="D23" s="550">
        <f>'41abenpreGIII'!D23</f>
        <v>13184</v>
      </c>
      <c r="F23" s="551">
        <f>'41abenpreGIII'!F23+'41abenpreGIII'!H23+'41abenpreGIII'!J23+'41abenpreGIII'!L23+'41abenpreGIII'!N23</f>
        <v>7791</v>
      </c>
      <c r="G23" s="552">
        <f t="shared" si="0"/>
        <v>48.52391629297459</v>
      </c>
      <c r="H23" s="551">
        <f>'41abenpreGIII'!P23</f>
        <v>709</v>
      </c>
      <c r="I23" s="552">
        <f>H23*100/$N23</f>
        <v>4.4157947184853015</v>
      </c>
      <c r="J23" s="551">
        <f>'41abenpreGIII'!R23</f>
        <v>7554</v>
      </c>
      <c r="K23" s="552">
        <f>J23*100/$N23</f>
        <v>47.04783258594918</v>
      </c>
      <c r="L23" s="551">
        <f>'41abenpreGIII'!T23</f>
        <v>2</v>
      </c>
      <c r="M23" s="552">
        <f t="shared" si="3"/>
        <v>1.2456402590931739E-2</v>
      </c>
      <c r="N23" s="551">
        <f t="shared" si="5"/>
        <v>16056</v>
      </c>
      <c r="O23" s="552">
        <f t="shared" si="5"/>
        <v>100</v>
      </c>
      <c r="P23" s="553"/>
      <c r="Q23" s="553">
        <f t="shared" si="4"/>
        <v>1.2178398058252426</v>
      </c>
    </row>
    <row r="24" spans="2:25" s="549" customFormat="1" ht="22.5" customHeight="1" x14ac:dyDescent="0.2">
      <c r="B24" s="531" t="s">
        <v>47</v>
      </c>
      <c r="C24" s="546"/>
      <c r="D24" s="550">
        <f>'41abenpreGIII'!D24</f>
        <v>3499</v>
      </c>
      <c r="F24" s="551">
        <f>'41abenpreGIII'!F24+'41abenpreGIII'!H24+'41abenpreGIII'!J24+'41abenpreGIII'!L24+'41abenpreGIII'!N24</f>
        <v>2053</v>
      </c>
      <c r="G24" s="554">
        <f t="shared" si="0"/>
        <v>46.861447158183061</v>
      </c>
      <c r="H24" s="550">
        <f>'41abenpreGIII'!P24</f>
        <v>782</v>
      </c>
      <c r="I24" s="552">
        <f t="shared" si="1"/>
        <v>17.84980598036978</v>
      </c>
      <c r="J24" s="551">
        <f>'41abenpreGIII'!R24</f>
        <v>1536</v>
      </c>
      <c r="K24" s="552">
        <f t="shared" si="2"/>
        <v>35.060488472951384</v>
      </c>
      <c r="L24" s="551">
        <f>'41abenpreGIII'!T24</f>
        <v>10</v>
      </c>
      <c r="M24" s="552">
        <f t="shared" si="3"/>
        <v>0.22825838849577723</v>
      </c>
      <c r="N24" s="550">
        <f t="shared" si="5"/>
        <v>4381</v>
      </c>
      <c r="O24" s="552">
        <f t="shared" si="5"/>
        <v>100.00000000000001</v>
      </c>
      <c r="P24" s="553"/>
      <c r="Q24" s="553">
        <f t="shared" si="4"/>
        <v>1.2520720205773077</v>
      </c>
    </row>
    <row r="25" spans="2:25" s="549" customFormat="1" ht="18" customHeight="1" x14ac:dyDescent="0.2">
      <c r="B25" s="531" t="s">
        <v>48</v>
      </c>
      <c r="C25" s="546"/>
      <c r="D25" s="550">
        <f>'41abenpreGIII'!D25</f>
        <v>17140</v>
      </c>
      <c r="F25" s="551">
        <f>'41abenpreGIII'!F25+'41abenpreGIII'!H25+'41abenpreGIII'!J25+'41abenpreGIII'!L25+'41abenpreGIII'!N25</f>
        <v>13775</v>
      </c>
      <c r="G25" s="554">
        <f t="shared" si="0"/>
        <v>57.841696409825737</v>
      </c>
      <c r="H25" s="550">
        <f>'41abenpreGIII'!P25</f>
        <v>702</v>
      </c>
      <c r="I25" s="552">
        <f t="shared" si="1"/>
        <v>2.947722023934495</v>
      </c>
      <c r="J25" s="551">
        <f>'41abenpreGIII'!R25</f>
        <v>7215</v>
      </c>
      <c r="K25" s="552">
        <f t="shared" si="2"/>
        <v>30.296031912660087</v>
      </c>
      <c r="L25" s="551">
        <f>'41abenpreGIII'!T25</f>
        <v>2123</v>
      </c>
      <c r="M25" s="552">
        <f t="shared" si="3"/>
        <v>8.9145496535796767</v>
      </c>
      <c r="N25" s="550">
        <f t="shared" si="5"/>
        <v>23815</v>
      </c>
      <c r="O25" s="552">
        <f t="shared" si="5"/>
        <v>100</v>
      </c>
      <c r="P25" s="553"/>
      <c r="Q25" s="553">
        <f t="shared" si="4"/>
        <v>1.3894399066511085</v>
      </c>
    </row>
    <row r="26" spans="2:25" s="549" customFormat="1" ht="18" customHeight="1" x14ac:dyDescent="0.2">
      <c r="B26" s="531" t="s">
        <v>49</v>
      </c>
      <c r="C26" s="546"/>
      <c r="D26" s="550">
        <f>'41abenpreGIII'!D26</f>
        <v>2424</v>
      </c>
      <c r="F26" s="551">
        <f>'41abenpreGIII'!F26+'41abenpreGIII'!H26+'41abenpreGIII'!J26+'41abenpreGIII'!L26+'41abenpreGIII'!N26</f>
        <v>2777</v>
      </c>
      <c r="G26" s="554">
        <f t="shared" si="0"/>
        <v>73.543432203389827</v>
      </c>
      <c r="H26" s="550">
        <f>'41abenpreGIII'!P26</f>
        <v>488</v>
      </c>
      <c r="I26" s="552">
        <f t="shared" si="1"/>
        <v>12.923728813559322</v>
      </c>
      <c r="J26" s="551">
        <f>'41abenpreGIII'!R26</f>
        <v>511</v>
      </c>
      <c r="K26" s="552">
        <f t="shared" si="2"/>
        <v>13.532838983050848</v>
      </c>
      <c r="L26" s="551">
        <f>'41abenpreGIII'!T26</f>
        <v>0</v>
      </c>
      <c r="M26" s="552">
        <f t="shared" si="3"/>
        <v>0</v>
      </c>
      <c r="N26" s="550">
        <f t="shared" si="5"/>
        <v>3776</v>
      </c>
      <c r="O26" s="552">
        <f t="shared" si="5"/>
        <v>100</v>
      </c>
      <c r="P26" s="553"/>
      <c r="Q26" s="553">
        <f t="shared" si="4"/>
        <v>1.5577557755775577</v>
      </c>
    </row>
    <row r="27" spans="2:25" s="549" customFormat="1" ht="18" customHeight="1" x14ac:dyDescent="0.2">
      <c r="B27" s="531" t="s">
        <v>4</v>
      </c>
      <c r="C27" s="546"/>
      <c r="D27" s="550">
        <f>'41abenpreGIII'!D27</f>
        <v>1154</v>
      </c>
      <c r="F27" s="551">
        <f>'41abenpreGIII'!F27+'41abenpreGIII'!H27+'41abenpreGIII'!J27+'41abenpreGIII'!L27+'41abenpreGIII'!N27</f>
        <v>840</v>
      </c>
      <c r="G27" s="554">
        <f t="shared" si="0"/>
        <v>55.813953488372093</v>
      </c>
      <c r="H27" s="550">
        <f>'41abenpreGIII'!P27</f>
        <v>2</v>
      </c>
      <c r="I27" s="552">
        <f t="shared" si="1"/>
        <v>0.13289036544850499</v>
      </c>
      <c r="J27" s="551">
        <f>'41abenpreGIII'!R27</f>
        <v>663</v>
      </c>
      <c r="K27" s="552">
        <f t="shared" si="2"/>
        <v>44.053156146179404</v>
      </c>
      <c r="L27" s="551">
        <f>'41abenpreGIII'!T27</f>
        <v>0</v>
      </c>
      <c r="M27" s="552">
        <f t="shared" si="3"/>
        <v>0</v>
      </c>
      <c r="N27" s="551">
        <f t="shared" si="5"/>
        <v>1505</v>
      </c>
      <c r="O27" s="552">
        <f t="shared" si="5"/>
        <v>100</v>
      </c>
      <c r="P27" s="553"/>
      <c r="Q27" s="553">
        <f t="shared" si="4"/>
        <v>1.3041594454072791</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407229</v>
      </c>
      <c r="E30" s="561"/>
      <c r="F30" s="532">
        <f>SUM(F10:F27)</f>
        <v>307602</v>
      </c>
      <c r="G30" s="562">
        <f>F30*100/$N30</f>
        <v>57.405140302028201</v>
      </c>
      <c r="H30" s="532">
        <f>SUM(H10:H27)</f>
        <v>73899</v>
      </c>
      <c r="I30" s="562">
        <f>H30*100/$N30</f>
        <v>13.791140705130598</v>
      </c>
      <c r="J30" s="532">
        <f>SUM(J10:J27)</f>
        <v>151176</v>
      </c>
      <c r="K30" s="562">
        <f>J30*100/$N30</f>
        <v>28.2126887676264</v>
      </c>
      <c r="L30" s="532">
        <f>SUM(L10:L28)</f>
        <v>3167</v>
      </c>
      <c r="M30" s="562">
        <f>L30*100/$N30</f>
        <v>0.59103022521480131</v>
      </c>
      <c r="N30" s="532">
        <f>F30+H30+J30+L30</f>
        <v>535844</v>
      </c>
      <c r="O30" s="562">
        <f>G30+I30+K30+M30</f>
        <v>100</v>
      </c>
      <c r="P30" s="563"/>
      <c r="Q30" s="563">
        <f>(N30/D30)</f>
        <v>1.3158296683192994</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topLeftCell="A12" zoomScaleNormal="10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43" t="s">
        <v>349</v>
      </c>
      <c r="C3" s="1043"/>
      <c r="D3" s="1043"/>
      <c r="E3" s="1043"/>
      <c r="F3" s="1043"/>
      <c r="G3" s="1043"/>
      <c r="H3" s="1043"/>
      <c r="I3" s="1043"/>
      <c r="J3" s="1043"/>
      <c r="K3" s="1043"/>
      <c r="L3" s="1043"/>
      <c r="M3" s="1043"/>
      <c r="N3" s="1043"/>
      <c r="O3" s="1043"/>
      <c r="P3" s="1043"/>
      <c r="Q3" s="1043"/>
      <c r="R3" s="1043"/>
    </row>
    <row r="4" spans="1:19" ht="13.5" customHeight="1" x14ac:dyDescent="0.25">
      <c r="A4" s="866"/>
      <c r="B4" s="866"/>
      <c r="H4" s="868"/>
      <c r="I4" s="868"/>
    </row>
    <row r="5" spans="1:19" x14ac:dyDescent="0.25">
      <c r="A5" s="866"/>
      <c r="B5" s="869"/>
      <c r="C5" s="1039" t="s">
        <v>350</v>
      </c>
      <c r="D5" s="1039"/>
      <c r="E5" s="1039"/>
      <c r="F5" s="1039"/>
      <c r="G5" s="1039"/>
      <c r="H5" s="1039"/>
      <c r="I5" s="1039"/>
      <c r="J5" s="1039" t="s">
        <v>351</v>
      </c>
      <c r="K5" s="1039"/>
      <c r="L5" s="1039"/>
      <c r="M5" s="1039"/>
      <c r="N5" s="1039"/>
      <c r="O5" s="1039"/>
      <c r="P5" s="1039"/>
      <c r="Q5" s="1039"/>
      <c r="R5" s="1039"/>
      <c r="S5" s="1039"/>
    </row>
    <row r="6" spans="1:19" ht="25.5" customHeight="1" x14ac:dyDescent="0.25">
      <c r="A6" s="866"/>
      <c r="B6" s="869"/>
      <c r="C6" s="1040"/>
      <c r="D6" s="1040"/>
      <c r="E6" s="1040"/>
      <c r="F6" s="1040"/>
      <c r="G6" s="1040"/>
      <c r="H6" s="1040"/>
      <c r="I6" s="1040"/>
      <c r="J6" s="1040">
        <v>43830</v>
      </c>
      <c r="K6" s="1041"/>
      <c r="L6" s="1042">
        <v>44196</v>
      </c>
      <c r="M6" s="1042"/>
      <c r="N6" s="1042">
        <v>44561</v>
      </c>
      <c r="O6" s="1042"/>
      <c r="P6" s="1042">
        <v>44926</v>
      </c>
      <c r="Q6" s="1042"/>
      <c r="R6" s="1042">
        <f>H7</f>
        <v>45291</v>
      </c>
      <c r="S6" s="1042"/>
    </row>
    <row r="7" spans="1:19" x14ac:dyDescent="0.25">
      <c r="B7" s="870"/>
      <c r="C7" s="871">
        <v>43465</v>
      </c>
      <c r="D7" s="871">
        <v>43830</v>
      </c>
      <c r="E7" s="871">
        <v>44196</v>
      </c>
      <c r="F7" s="871">
        <v>44561</v>
      </c>
      <c r="G7" s="871">
        <v>44926</v>
      </c>
      <c r="H7" s="871">
        <v>45291</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2061372</v>
      </c>
      <c r="I8" s="874"/>
      <c r="J8" s="875">
        <v>7.2181422894930236E-2</v>
      </c>
      <c r="K8" s="876">
        <v>127558</v>
      </c>
      <c r="L8" s="878">
        <v>-2.3113412682663204E-2</v>
      </c>
      <c r="M8" s="879">
        <v>-43794</v>
      </c>
      <c r="N8" s="878">
        <v>2.250411950619946E-2</v>
      </c>
      <c r="O8" s="879">
        <v>41654</v>
      </c>
      <c r="P8" s="878">
        <v>4.7243903109155383E-2</v>
      </c>
      <c r="Q8" s="873">
        <f>G8-F8</f>
        <v>89414</v>
      </c>
      <c r="R8" s="878">
        <f>[1]Cuadro2_ampl!P5</f>
        <v>4.003697241901949E-2</v>
      </c>
      <c r="S8" s="879">
        <f>[1]Cuadro2_ampl!Q5</f>
        <v>79354</v>
      </c>
    </row>
    <row r="9" spans="1:19" x14ac:dyDescent="0.25">
      <c r="B9" s="880" t="s">
        <v>254</v>
      </c>
      <c r="C9" s="881">
        <v>1638618</v>
      </c>
      <c r="D9" s="881">
        <v>1735551</v>
      </c>
      <c r="E9" s="881">
        <v>1709394</v>
      </c>
      <c r="F9" s="881">
        <v>1768008</v>
      </c>
      <c r="G9" s="881">
        <v>1850208</v>
      </c>
      <c r="H9" s="881">
        <v>1944185</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5.0792667635206401E-2</v>
      </c>
      <c r="S9" s="884">
        <f>[1]Cuadro2_ampl!Q6</f>
        <v>93977</v>
      </c>
    </row>
    <row r="10" spans="1:19" x14ac:dyDescent="0.25">
      <c r="B10" s="886" t="s">
        <v>353</v>
      </c>
      <c r="C10" s="887">
        <v>334306</v>
      </c>
      <c r="D10" s="887">
        <v>350514</v>
      </c>
      <c r="E10" s="887">
        <v>352921</v>
      </c>
      <c r="F10" s="887">
        <v>352430</v>
      </c>
      <c r="G10" s="887">
        <v>359348</v>
      </c>
      <c r="H10" s="887">
        <v>377078</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4.9339359061411292E-2</v>
      </c>
      <c r="S10" s="890">
        <f>[1]Cuadro2_ampl!Q7</f>
        <v>17730</v>
      </c>
    </row>
    <row r="11" spans="1:19" x14ac:dyDescent="0.25">
      <c r="B11" s="893" t="s">
        <v>354</v>
      </c>
      <c r="C11" s="894">
        <v>1304312</v>
      </c>
      <c r="D11" s="894">
        <v>1385037</v>
      </c>
      <c r="E11" s="894">
        <v>1356473</v>
      </c>
      <c r="F11" s="894">
        <v>1415578</v>
      </c>
      <c r="G11" s="894">
        <v>1490860</v>
      </c>
      <c r="H11" s="894">
        <v>1567107</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5.1142964463464002E-2</v>
      </c>
      <c r="S11" s="897">
        <f>[1]Cuadro2_ampl!Q8</f>
        <v>76247</v>
      </c>
    </row>
    <row r="12" spans="1:19" x14ac:dyDescent="0.25">
      <c r="B12" s="899" t="s">
        <v>355</v>
      </c>
      <c r="C12" s="900">
        <v>429437</v>
      </c>
      <c r="D12" s="900">
        <v>467298</v>
      </c>
      <c r="E12" s="900">
        <v>473559</v>
      </c>
      <c r="F12" s="900">
        <v>487549</v>
      </c>
      <c r="G12" s="900">
        <v>515590</v>
      </c>
      <c r="H12" s="900">
        <v>543298</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5.374037510424956E-2</v>
      </c>
      <c r="S12" s="890">
        <f>[1]Cuadro2_ampl!Q9</f>
        <v>27708</v>
      </c>
    </row>
    <row r="13" spans="1:19" x14ac:dyDescent="0.25">
      <c r="B13" s="886" t="s">
        <v>356</v>
      </c>
      <c r="C13" s="887">
        <v>490680</v>
      </c>
      <c r="D13" s="887">
        <v>515590</v>
      </c>
      <c r="E13" s="887">
        <v>506355</v>
      </c>
      <c r="F13" s="887">
        <v>529632</v>
      </c>
      <c r="G13" s="887">
        <v>560619</v>
      </c>
      <c r="H13" s="887">
        <v>592130</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5.6207513480634796E-2</v>
      </c>
      <c r="S13" s="890">
        <f>[1]Cuadro2_ampl!Q10</f>
        <v>31511</v>
      </c>
    </row>
    <row r="14" spans="1:19" x14ac:dyDescent="0.25">
      <c r="B14" s="902" t="s">
        <v>357</v>
      </c>
      <c r="C14" s="903">
        <v>384195</v>
      </c>
      <c r="D14" s="903">
        <v>402149</v>
      </c>
      <c r="E14" s="903">
        <v>376559</v>
      </c>
      <c r="F14" s="903">
        <v>398397</v>
      </c>
      <c r="G14" s="903">
        <v>414651</v>
      </c>
      <c r="H14" s="903">
        <v>431679</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4.1065860205329319E-2</v>
      </c>
      <c r="S14" s="890">
        <f>[1]Cuadro2_ampl!Q11</f>
        <v>17028</v>
      </c>
    </row>
    <row r="15" spans="1:19" x14ac:dyDescent="0.25">
      <c r="B15" s="880" t="s">
        <v>358</v>
      </c>
      <c r="C15" s="881">
        <v>1054275</v>
      </c>
      <c r="D15" s="881">
        <v>1115183</v>
      </c>
      <c r="E15" s="881">
        <v>1124230</v>
      </c>
      <c r="F15" s="881">
        <v>1222142</v>
      </c>
      <c r="G15" s="881">
        <v>1313437</v>
      </c>
      <c r="H15" s="881">
        <v>1411866</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7.4940023769697328E-2</v>
      </c>
      <c r="S15" s="884">
        <f>[1]Cuadro2_ampl!Q12</f>
        <v>98429</v>
      </c>
    </row>
    <row r="16" spans="1:19" x14ac:dyDescent="0.25">
      <c r="B16" s="886" t="s">
        <v>355</v>
      </c>
      <c r="C16" s="887">
        <v>277636</v>
      </c>
      <c r="D16" s="887">
        <v>310719</v>
      </c>
      <c r="E16" s="887">
        <v>337667</v>
      </c>
      <c r="F16" s="887">
        <v>378893</v>
      </c>
      <c r="G16" s="887">
        <v>419029</v>
      </c>
      <c r="H16" s="887">
        <v>459833</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9.7377508477933583E-2</v>
      </c>
      <c r="S16" s="890">
        <f>[1]Cuadro2_ampl!Q13</f>
        <v>40804</v>
      </c>
    </row>
    <row r="17" spans="2:21" x14ac:dyDescent="0.25">
      <c r="B17" s="886" t="s">
        <v>356</v>
      </c>
      <c r="C17" s="887">
        <v>427294</v>
      </c>
      <c r="D17" s="887">
        <v>442658</v>
      </c>
      <c r="E17" s="887">
        <v>443395</v>
      </c>
      <c r="F17" s="887">
        <v>474372</v>
      </c>
      <c r="G17" s="887">
        <v>508082</v>
      </c>
      <c r="H17" s="887">
        <v>544804</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7.2275735019150522E-2</v>
      </c>
      <c r="S17" s="890">
        <f>[1]Cuadro2_ampl!Q14</f>
        <v>36722</v>
      </c>
    </row>
    <row r="18" spans="2:21" x14ac:dyDescent="0.25">
      <c r="B18" s="902" t="s">
        <v>357</v>
      </c>
      <c r="C18" s="903">
        <v>349345</v>
      </c>
      <c r="D18" s="903">
        <v>361806</v>
      </c>
      <c r="E18" s="903">
        <v>343168</v>
      </c>
      <c r="F18" s="903">
        <v>368877</v>
      </c>
      <c r="G18" s="903">
        <v>386326</v>
      </c>
      <c r="H18" s="903">
        <v>407229</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5.4107153026200727E-2</v>
      </c>
      <c r="S18" s="907">
        <f>[1]Cuadro2_ampl!Q15</f>
        <v>20903</v>
      </c>
    </row>
    <row r="19" spans="2:21" ht="15" customHeight="1" x14ac:dyDescent="0.25">
      <c r="B19" s="880" t="s">
        <v>359</v>
      </c>
      <c r="C19" s="881">
        <v>250037</v>
      </c>
      <c r="D19" s="881">
        <v>269854</v>
      </c>
      <c r="E19" s="881">
        <v>232243</v>
      </c>
      <c r="F19" s="881">
        <v>193436</v>
      </c>
      <c r="G19" s="881">
        <v>177423</v>
      </c>
      <c r="H19" s="881">
        <v>155241</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-0.12502324952232802</v>
      </c>
      <c r="S19" s="912">
        <f>[1]Cuadro2_ampl!Q16</f>
        <v>-22182</v>
      </c>
    </row>
    <row r="20" spans="2:21" x14ac:dyDescent="0.25">
      <c r="B20" s="886" t="s">
        <v>355</v>
      </c>
      <c r="C20" s="887">
        <v>151801</v>
      </c>
      <c r="D20" s="887">
        <v>156579</v>
      </c>
      <c r="E20" s="887">
        <v>135892</v>
      </c>
      <c r="F20" s="887">
        <v>108656</v>
      </c>
      <c r="G20" s="887">
        <v>96561</v>
      </c>
      <c r="H20" s="887">
        <v>83465</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-0.1356241132548337</v>
      </c>
      <c r="S20" s="890">
        <f>[1]Cuadro2_ampl!Q17</f>
        <v>-13096</v>
      </c>
    </row>
    <row r="21" spans="2:21" x14ac:dyDescent="0.25">
      <c r="B21" s="886" t="s">
        <v>356</v>
      </c>
      <c r="C21" s="887">
        <v>63386</v>
      </c>
      <c r="D21" s="887">
        <v>72932</v>
      </c>
      <c r="E21" s="887">
        <v>62960</v>
      </c>
      <c r="F21" s="887">
        <v>55260</v>
      </c>
      <c r="G21" s="887">
        <v>52537</v>
      </c>
      <c r="H21" s="887">
        <v>47326</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-9.9187239469326394E-2</v>
      </c>
      <c r="S21" s="890">
        <f>[1]Cuadro2_ampl!Q18</f>
        <v>-5211</v>
      </c>
    </row>
    <row r="22" spans="2:21" x14ac:dyDescent="0.25">
      <c r="B22" s="902" t="s">
        <v>357</v>
      </c>
      <c r="C22" s="903">
        <v>34850</v>
      </c>
      <c r="D22" s="903">
        <v>40343</v>
      </c>
      <c r="E22" s="903">
        <v>33391</v>
      </c>
      <c r="F22" s="903">
        <v>29520</v>
      </c>
      <c r="G22" s="903">
        <v>28325</v>
      </c>
      <c r="H22" s="903">
        <v>24450</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-0.13680494263018539</v>
      </c>
      <c r="S22" s="907">
        <f>[1]Cuadro2_ampl!Q19</f>
        <v>-3875</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39" t="s">
        <v>350</v>
      </c>
      <c r="D24" s="1039"/>
      <c r="E24" s="1039"/>
      <c r="F24" s="1039"/>
      <c r="G24" s="1039"/>
      <c r="H24" s="1039"/>
      <c r="I24" s="1039"/>
      <c r="J24" s="1039" t="s">
        <v>351</v>
      </c>
      <c r="K24" s="1039"/>
      <c r="L24" s="1039"/>
      <c r="M24" s="1039"/>
      <c r="N24" s="1039"/>
      <c r="O24" s="1039"/>
      <c r="P24" s="1039"/>
      <c r="Q24" s="1039"/>
      <c r="R24" s="1039"/>
      <c r="S24" s="1039"/>
    </row>
    <row r="25" spans="2:21" ht="24" customHeight="1" x14ac:dyDescent="0.25">
      <c r="B25" s="915"/>
      <c r="C25" s="1040"/>
      <c r="D25" s="1040"/>
      <c r="E25" s="1040"/>
      <c r="F25" s="1040"/>
      <c r="G25" s="1040"/>
      <c r="H25" s="1040"/>
      <c r="I25" s="1040"/>
      <c r="J25" s="1040">
        <v>43830</v>
      </c>
      <c r="K25" s="1041"/>
      <c r="L25" s="1042">
        <v>44196</v>
      </c>
      <c r="M25" s="1042"/>
      <c r="N25" s="1042">
        <v>44561</v>
      </c>
      <c r="O25" s="1042"/>
      <c r="P25" s="1042">
        <v>44926</v>
      </c>
      <c r="Q25" s="1042"/>
      <c r="R25" s="1042">
        <f>R6</f>
        <v>45291</v>
      </c>
      <c r="S25" s="1042"/>
    </row>
    <row r="26" spans="2:21" x14ac:dyDescent="0.25">
      <c r="B26" s="870"/>
      <c r="C26" s="871">
        <v>43465</v>
      </c>
      <c r="D26" s="871">
        <v>43830</v>
      </c>
      <c r="E26" s="871">
        <v>44196</v>
      </c>
      <c r="F26" s="871">
        <v>44561</v>
      </c>
      <c r="G26" s="871">
        <v>44926</v>
      </c>
      <c r="H26" s="871">
        <f>H7</f>
        <v>45291</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1906051</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0.10340338155721596</v>
      </c>
      <c r="S27" s="879">
        <f>[1]Cuadro2_ampl!Q24</f>
        <v>178622</v>
      </c>
    </row>
    <row r="28" spans="2:21" ht="15" customHeight="1" x14ac:dyDescent="0.25">
      <c r="B28" s="916" t="s">
        <v>360</v>
      </c>
      <c r="C28" s="917">
        <v>52274</v>
      </c>
      <c r="D28" s="917">
        <v>60438</v>
      </c>
      <c r="E28" s="917">
        <v>61411</v>
      </c>
      <c r="F28" s="917">
        <v>62214</v>
      </c>
      <c r="G28" s="917">
        <v>65642</v>
      </c>
      <c r="H28" s="917">
        <v>69697</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6.1774473660156648E-2</v>
      </c>
      <c r="S28" s="920">
        <f>[1]Cuadro2_ampl!Q25</f>
        <v>4055</v>
      </c>
    </row>
    <row r="29" spans="2:21" x14ac:dyDescent="0.25">
      <c r="B29" s="886" t="s">
        <v>361</v>
      </c>
      <c r="C29" s="887">
        <v>224714</v>
      </c>
      <c r="D29" s="887">
        <v>246617</v>
      </c>
      <c r="E29" s="887">
        <v>254644</v>
      </c>
      <c r="F29" s="887">
        <v>292469</v>
      </c>
      <c r="G29" s="887">
        <v>351993</v>
      </c>
      <c r="H29" s="887">
        <v>427677</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0.21501563951555847</v>
      </c>
      <c r="S29" s="890">
        <f>[1]Cuadro2_ampl!Q26</f>
        <v>75684</v>
      </c>
    </row>
    <row r="30" spans="2:21" x14ac:dyDescent="0.25">
      <c r="B30" s="886" t="s">
        <v>362</v>
      </c>
      <c r="C30" s="887">
        <v>235924</v>
      </c>
      <c r="D30" s="887">
        <v>250318</v>
      </c>
      <c r="E30" s="887">
        <v>253202</v>
      </c>
      <c r="F30" s="887">
        <v>291129</v>
      </c>
      <c r="G30" s="887">
        <v>322595</v>
      </c>
      <c r="H30" s="887">
        <v>343152</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6.3723864288039112E-2</v>
      </c>
      <c r="S30" s="890">
        <f>[1]Cuadro2_ampl!Q27</f>
        <v>20557</v>
      </c>
    </row>
    <row r="31" spans="2:21" x14ac:dyDescent="0.25">
      <c r="B31" s="886" t="s">
        <v>363</v>
      </c>
      <c r="C31" s="887">
        <v>94802</v>
      </c>
      <c r="D31" s="887">
        <v>96748</v>
      </c>
      <c r="E31" s="887">
        <v>88465</v>
      </c>
      <c r="F31" s="887">
        <v>91795</v>
      </c>
      <c r="G31" s="887">
        <v>97929</v>
      </c>
      <c r="H31" s="887">
        <v>104917</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7.1357820461763088E-2</v>
      </c>
      <c r="S31" s="890">
        <f>[1]Cuadro2_ampl!Q28</f>
        <v>6988</v>
      </c>
    </row>
    <row r="32" spans="2:21" x14ac:dyDescent="0.25">
      <c r="B32" s="886" t="s">
        <v>364</v>
      </c>
      <c r="C32" s="887">
        <v>166579</v>
      </c>
      <c r="D32" s="887">
        <v>170785</v>
      </c>
      <c r="E32" s="887">
        <v>156437</v>
      </c>
      <c r="F32" s="887">
        <v>169990</v>
      </c>
      <c r="G32" s="887">
        <v>175956</v>
      </c>
      <c r="H32" s="887">
        <v>181817</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3.3309463729568778E-2</v>
      </c>
      <c r="S32" s="890">
        <f>[1]Cuadro2_ampl!Q29</f>
        <v>5861</v>
      </c>
      <c r="U32" s="922"/>
    </row>
    <row r="33" spans="2:23" x14ac:dyDescent="0.25">
      <c r="B33" s="886" t="s">
        <v>365</v>
      </c>
      <c r="C33" s="887">
        <v>132491</v>
      </c>
      <c r="D33" s="887">
        <v>151340</v>
      </c>
      <c r="E33" s="887">
        <v>154547</v>
      </c>
      <c r="F33" s="887">
        <v>170517</v>
      </c>
      <c r="G33" s="887">
        <v>187214</v>
      </c>
      <c r="H33" s="887">
        <v>210403</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0.12386359994444862</v>
      </c>
      <c r="S33" s="890">
        <f>[1]Cuadro2_ampl!Q30</f>
        <v>23189</v>
      </c>
    </row>
    <row r="34" spans="2:23" x14ac:dyDescent="0.25">
      <c r="B34" s="923" t="s">
        <v>366</v>
      </c>
      <c r="C34" s="924">
        <v>7022</v>
      </c>
      <c r="D34" s="924">
        <v>9202</v>
      </c>
      <c r="E34" s="924">
        <v>11820</v>
      </c>
      <c r="F34" s="924">
        <v>15678</v>
      </c>
      <c r="G34" s="924">
        <v>19892</v>
      </c>
      <c r="H34" s="924">
        <v>22322</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0.12215966217574903</v>
      </c>
      <c r="S34" s="928">
        <f>[1]Cuadro2_ampl!Q31</f>
        <v>2430</v>
      </c>
    </row>
    <row r="35" spans="2:23" x14ac:dyDescent="0.25">
      <c r="B35" s="923" t="s">
        <v>367</v>
      </c>
      <c r="C35" s="924">
        <v>171</v>
      </c>
      <c r="D35" s="924">
        <v>236</v>
      </c>
      <c r="E35" s="924">
        <v>293</v>
      </c>
      <c r="F35" s="924">
        <v>388</v>
      </c>
      <c r="G35" s="924">
        <v>233</v>
      </c>
      <c r="H35" s="924">
        <v>197</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-0.15450643776824036</v>
      </c>
      <c r="S35" s="928">
        <f>[1]Cuadro2_ampl!Q32</f>
        <v>-36</v>
      </c>
    </row>
    <row r="36" spans="2:23" x14ac:dyDescent="0.25">
      <c r="B36" s="923" t="s">
        <v>368</v>
      </c>
      <c r="C36" s="924">
        <v>29845</v>
      </c>
      <c r="D36" s="924">
        <v>37073</v>
      </c>
      <c r="E36" s="924">
        <v>46805</v>
      </c>
      <c r="F36" s="924">
        <v>56289</v>
      </c>
      <c r="G36" s="924">
        <v>61732</v>
      </c>
      <c r="H36" s="924">
        <v>67194</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8.8479232812803676E-2</v>
      </c>
      <c r="S36" s="928">
        <f>[1]Cuadro2_ampl!Q33</f>
        <v>5462</v>
      </c>
    </row>
    <row r="37" spans="2:23" x14ac:dyDescent="0.25">
      <c r="B37" s="923" t="s">
        <v>369</v>
      </c>
      <c r="C37" s="924">
        <v>21423</v>
      </c>
      <c r="D37" s="924">
        <v>24365</v>
      </c>
      <c r="E37" s="924">
        <v>24374</v>
      </c>
      <c r="F37" s="924">
        <v>23330</v>
      </c>
      <c r="G37" s="924">
        <v>22270</v>
      </c>
      <c r="H37" s="924">
        <v>27295</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0.22563987427031873</v>
      </c>
      <c r="S37" s="928">
        <f>[1]Cuadro2_ampl!Q34</f>
        <v>5025</v>
      </c>
    </row>
    <row r="38" spans="2:23" x14ac:dyDescent="0.25">
      <c r="B38" s="923" t="s">
        <v>370</v>
      </c>
      <c r="C38" s="924">
        <v>73552</v>
      </c>
      <c r="D38" s="924">
        <v>80417</v>
      </c>
      <c r="E38" s="924">
        <v>71239</v>
      </c>
      <c r="F38" s="924">
        <v>74832</v>
      </c>
      <c r="G38" s="924">
        <v>83087</v>
      </c>
      <c r="H38" s="924">
        <v>93395</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0.12406272942818974</v>
      </c>
      <c r="S38" s="928">
        <f>[1]Cuadro2_ampl!Q35</f>
        <v>10308</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558234</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7.9645606930043966E-2</v>
      </c>
      <c r="S40" s="890">
        <f>[1]Cuadro2_ampl!Q37</f>
        <v>41181</v>
      </c>
    </row>
    <row r="41" spans="2:23" x14ac:dyDescent="0.25">
      <c r="B41" s="902" t="s">
        <v>373</v>
      </c>
      <c r="C41" s="903">
        <v>7026</v>
      </c>
      <c r="D41" s="903">
        <v>7837</v>
      </c>
      <c r="E41" s="903">
        <v>7984</v>
      </c>
      <c r="F41" s="903">
        <v>8546</v>
      </c>
      <c r="G41" s="903">
        <v>9047</v>
      </c>
      <c r="H41" s="903">
        <v>10154</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0.12236100364761793</v>
      </c>
      <c r="S41" s="907">
        <f>[1]Cuadro2_ampl!Q38</f>
        <v>1107</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1.3500225942121986</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2.6479019441197016E-2</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6"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3" t="s">
        <v>430</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2" t="s">
        <v>55</v>
      </c>
      <c r="G6" s="1133"/>
      <c r="H6" s="1133"/>
      <c r="I6" s="1133"/>
      <c r="J6" s="1133"/>
      <c r="K6" s="1133"/>
      <c r="L6" s="1133"/>
      <c r="M6" s="1133"/>
      <c r="N6" s="1133"/>
      <c r="O6" s="1133"/>
      <c r="P6" s="1133"/>
      <c r="Q6" s="1133"/>
      <c r="R6" s="1133"/>
      <c r="S6" s="1133"/>
      <c r="T6" s="1133"/>
      <c r="U6" s="1133"/>
      <c r="V6" s="1133"/>
      <c r="W6" s="1134"/>
      <c r="X6" s="133"/>
      <c r="Y6" s="133"/>
    </row>
    <row r="7" spans="2:25" s="7" customFormat="1" ht="64.5" customHeight="1" x14ac:dyDescent="0.2">
      <c r="B7" s="1115" t="s">
        <v>15</v>
      </c>
      <c r="C7" s="194"/>
      <c r="D7" s="195" t="s">
        <v>259</v>
      </c>
      <c r="E7" s="194"/>
      <c r="F7" s="1135" t="s">
        <v>57</v>
      </c>
      <c r="G7" s="1136"/>
      <c r="H7" s="1135" t="s">
        <v>58</v>
      </c>
      <c r="I7" s="1136"/>
      <c r="J7" s="1135" t="s">
        <v>59</v>
      </c>
      <c r="K7" s="1136"/>
      <c r="L7" s="1135" t="s">
        <v>60</v>
      </c>
      <c r="M7" s="1136"/>
      <c r="N7" s="1135" t="s">
        <v>61</v>
      </c>
      <c r="O7" s="1136"/>
      <c r="P7" s="1135" t="s">
        <v>62</v>
      </c>
      <c r="Q7" s="1136"/>
      <c r="R7" s="1135" t="s">
        <v>63</v>
      </c>
      <c r="S7" s="1136"/>
      <c r="T7" s="1135" t="s">
        <v>64</v>
      </c>
      <c r="U7" s="1136"/>
      <c r="V7" s="1137" t="s">
        <v>3</v>
      </c>
      <c r="W7" s="1138"/>
      <c r="X7" s="51"/>
      <c r="Y7" s="195" t="s">
        <v>260</v>
      </c>
    </row>
    <row r="8" spans="2:25" s="124" customFormat="1" ht="20.25" customHeight="1" x14ac:dyDescent="0.2">
      <c r="B8" s="111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131388</v>
      </c>
      <c r="E10" s="125"/>
      <c r="F10" s="153">
        <v>44</v>
      </c>
      <c r="G10" s="75">
        <v>0.10980645769756742</v>
      </c>
      <c r="H10" s="153">
        <v>58918</v>
      </c>
      <c r="I10" s="75">
        <v>28.272131390500057</v>
      </c>
      <c r="J10" s="153">
        <v>70182</v>
      </c>
      <c r="K10" s="75">
        <v>32.258846830096402</v>
      </c>
      <c r="L10" s="153">
        <v>8112</v>
      </c>
      <c r="M10" s="75">
        <v>4.8732510121730224</v>
      </c>
      <c r="N10" s="153">
        <v>15831</v>
      </c>
      <c r="O10" s="75">
        <v>8.4901275236959641</v>
      </c>
      <c r="P10" s="153">
        <v>2059</v>
      </c>
      <c r="Q10" s="75">
        <v>1.0178991262639532</v>
      </c>
      <c r="R10" s="153">
        <v>38519</v>
      </c>
      <c r="S10" s="75">
        <v>24.976590341073678</v>
      </c>
      <c r="T10" s="153">
        <v>3</v>
      </c>
      <c r="U10" s="75">
        <v>1.3473184993566553E-3</v>
      </c>
      <c r="V10" s="153">
        <f>F10+H10+J10+L10+N10+P10+R10+T10</f>
        <v>193668</v>
      </c>
      <c r="W10" s="75">
        <f t="shared" ref="V10:W27" si="0">G10+I10+K10+M10+O10+Q10+S10+U10</f>
        <v>100</v>
      </c>
      <c r="X10" s="154"/>
      <c r="Y10" s="155">
        <f t="shared" ref="Y10:Y27" si="1">V10/D10</f>
        <v>1.4740158918622706</v>
      </c>
    </row>
    <row r="11" spans="2:25" s="125" customFormat="1" ht="18" customHeight="1" x14ac:dyDescent="0.2">
      <c r="B11" s="32" t="s">
        <v>10</v>
      </c>
      <c r="C11" s="28"/>
      <c r="D11" s="156">
        <v>14649</v>
      </c>
      <c r="F11" s="157">
        <v>1100</v>
      </c>
      <c r="G11" s="181">
        <v>6.7192847663616684</v>
      </c>
      <c r="H11" s="157">
        <v>2901</v>
      </c>
      <c r="I11" s="181">
        <v>7.4806174477893412</v>
      </c>
      <c r="J11" s="157">
        <v>1577</v>
      </c>
      <c r="K11" s="181">
        <v>9.4083956136062028</v>
      </c>
      <c r="L11" s="157">
        <v>651</v>
      </c>
      <c r="M11" s="181">
        <v>4.4632255360759938</v>
      </c>
      <c r="N11" s="157">
        <v>1249</v>
      </c>
      <c r="O11" s="181">
        <v>7.9346231752462106</v>
      </c>
      <c r="P11" s="157">
        <v>3678</v>
      </c>
      <c r="Q11" s="181">
        <v>21.121743381993433</v>
      </c>
      <c r="R11" s="157">
        <v>7449</v>
      </c>
      <c r="S11" s="181">
        <v>42.87211007892715</v>
      </c>
      <c r="T11" s="157">
        <v>0</v>
      </c>
      <c r="U11" s="181">
        <v>0</v>
      </c>
      <c r="V11" s="157">
        <f t="shared" si="0"/>
        <v>18605</v>
      </c>
      <c r="W11" s="181">
        <f t="shared" si="0"/>
        <v>100</v>
      </c>
      <c r="X11" s="154"/>
      <c r="Y11" s="158">
        <f t="shared" si="1"/>
        <v>1.270052563314902</v>
      </c>
    </row>
    <row r="12" spans="2:25" s="125" customFormat="1" ht="22.5" customHeight="1" x14ac:dyDescent="0.2">
      <c r="B12" s="32" t="s">
        <v>40</v>
      </c>
      <c r="C12" s="28"/>
      <c r="D12" s="156">
        <v>10541</v>
      </c>
      <c r="F12" s="126">
        <v>2769</v>
      </c>
      <c r="G12" s="181">
        <v>23.348325837081461</v>
      </c>
      <c r="H12" s="126">
        <v>877</v>
      </c>
      <c r="I12" s="181">
        <v>3.2783608195902048</v>
      </c>
      <c r="J12" s="126">
        <v>1910</v>
      </c>
      <c r="K12" s="181">
        <v>9.9050474762618688</v>
      </c>
      <c r="L12" s="126">
        <v>896</v>
      </c>
      <c r="M12" s="181">
        <v>9.3253373313343335</v>
      </c>
      <c r="N12" s="126">
        <v>1928</v>
      </c>
      <c r="O12" s="181">
        <v>15.282358820589705</v>
      </c>
      <c r="P12" s="126">
        <v>1631</v>
      </c>
      <c r="Q12" s="181">
        <v>7.6761619190404797</v>
      </c>
      <c r="R12" s="126">
        <v>4162</v>
      </c>
      <c r="S12" s="181">
        <v>31.174412793603199</v>
      </c>
      <c r="T12" s="126">
        <v>3</v>
      </c>
      <c r="U12" s="181">
        <v>9.9950024987506252E-3</v>
      </c>
      <c r="V12" s="157">
        <f t="shared" si="0"/>
        <v>14176</v>
      </c>
      <c r="W12" s="181">
        <f t="shared" si="0"/>
        <v>100</v>
      </c>
      <c r="X12" s="154"/>
      <c r="Y12" s="158">
        <f t="shared" si="1"/>
        <v>1.3448439426999337</v>
      </c>
    </row>
    <row r="13" spans="2:25" s="125" customFormat="1" ht="18" customHeight="1" x14ac:dyDescent="0.2">
      <c r="B13" s="32" t="s">
        <v>41</v>
      </c>
      <c r="C13" s="28"/>
      <c r="D13" s="156">
        <v>9931</v>
      </c>
      <c r="F13" s="157">
        <v>758</v>
      </c>
      <c r="G13" s="181">
        <v>4.3208578637510513</v>
      </c>
      <c r="H13" s="157">
        <v>4823</v>
      </c>
      <c r="I13" s="181">
        <v>17.29394449116905</v>
      </c>
      <c r="J13" s="157">
        <v>732</v>
      </c>
      <c r="K13" s="181">
        <v>2.6913372582001682</v>
      </c>
      <c r="L13" s="157">
        <v>880</v>
      </c>
      <c r="M13" s="181">
        <v>5.1198486122792266</v>
      </c>
      <c r="N13" s="157">
        <v>847</v>
      </c>
      <c r="O13" s="181">
        <v>9.8927670311185878</v>
      </c>
      <c r="P13" s="157">
        <v>366</v>
      </c>
      <c r="Q13" s="181">
        <v>3.4798149705634986</v>
      </c>
      <c r="R13" s="157">
        <v>7559</v>
      </c>
      <c r="S13" s="181">
        <v>57.201429772918416</v>
      </c>
      <c r="T13" s="157">
        <v>0</v>
      </c>
      <c r="U13" s="181">
        <v>0</v>
      </c>
      <c r="V13" s="157">
        <f t="shared" si="0"/>
        <v>15965</v>
      </c>
      <c r="W13" s="181">
        <f t="shared" si="0"/>
        <v>100</v>
      </c>
      <c r="X13" s="154"/>
      <c r="Y13" s="158">
        <f t="shared" si="1"/>
        <v>1.6075923874735676</v>
      </c>
    </row>
    <row r="14" spans="2:25" s="125" customFormat="1" ht="18" customHeight="1" x14ac:dyDescent="0.2">
      <c r="B14" s="32" t="s">
        <v>9</v>
      </c>
      <c r="C14" s="28"/>
      <c r="D14" s="156">
        <v>14311</v>
      </c>
      <c r="F14" s="157">
        <v>479</v>
      </c>
      <c r="G14" s="181">
        <v>0.42908762420957541</v>
      </c>
      <c r="H14" s="157">
        <v>928</v>
      </c>
      <c r="I14" s="181">
        <v>4.9683830171635046</v>
      </c>
      <c r="J14" s="157">
        <v>196</v>
      </c>
      <c r="K14" s="181">
        <v>4.5167118337850046E-2</v>
      </c>
      <c r="L14" s="157">
        <v>1943</v>
      </c>
      <c r="M14" s="181">
        <v>21.081752484191508</v>
      </c>
      <c r="N14" s="157">
        <v>1912</v>
      </c>
      <c r="O14" s="181">
        <v>16.700542005420054</v>
      </c>
      <c r="P14" s="157">
        <v>4446</v>
      </c>
      <c r="Q14" s="181">
        <v>17.626467931345982</v>
      </c>
      <c r="R14" s="157">
        <v>6281</v>
      </c>
      <c r="S14" s="181">
        <v>39.14859981933153</v>
      </c>
      <c r="T14" s="157">
        <v>0</v>
      </c>
      <c r="U14" s="181">
        <v>0</v>
      </c>
      <c r="V14" s="157">
        <f t="shared" si="0"/>
        <v>16185</v>
      </c>
      <c r="W14" s="181">
        <f t="shared" si="0"/>
        <v>100</v>
      </c>
      <c r="X14" s="154"/>
      <c r="Y14" s="158">
        <f t="shared" si="1"/>
        <v>1.1309482216476836</v>
      </c>
    </row>
    <row r="15" spans="2:25" s="125" customFormat="1" ht="18" customHeight="1" x14ac:dyDescent="0.2">
      <c r="B15" s="32" t="s">
        <v>8</v>
      </c>
      <c r="C15" s="28"/>
      <c r="D15" s="156">
        <v>7403</v>
      </c>
      <c r="F15" s="126">
        <v>3161</v>
      </c>
      <c r="G15" s="181">
        <v>0</v>
      </c>
      <c r="H15" s="126">
        <v>1340</v>
      </c>
      <c r="I15" s="181">
        <v>11.413246850442809</v>
      </c>
      <c r="J15" s="126">
        <v>548</v>
      </c>
      <c r="K15" s="181">
        <v>6.1619059498565552</v>
      </c>
      <c r="L15" s="126">
        <v>738</v>
      </c>
      <c r="M15" s="181">
        <v>9.0931769988773858</v>
      </c>
      <c r="N15" s="126">
        <v>2593</v>
      </c>
      <c r="O15" s="181">
        <v>28.888611700137208</v>
      </c>
      <c r="P15" s="126">
        <v>79</v>
      </c>
      <c r="Q15" s="181">
        <v>0</v>
      </c>
      <c r="R15" s="126">
        <v>3530</v>
      </c>
      <c r="S15" s="181">
        <v>44.443058500686043</v>
      </c>
      <c r="T15" s="126">
        <v>0</v>
      </c>
      <c r="U15" s="181">
        <v>0</v>
      </c>
      <c r="V15" s="157">
        <f t="shared" si="0"/>
        <v>11989</v>
      </c>
      <c r="W15" s="181">
        <f t="shared" si="0"/>
        <v>100</v>
      </c>
      <c r="X15" s="154"/>
      <c r="Y15" s="158">
        <f t="shared" si="1"/>
        <v>1.6194785897609076</v>
      </c>
    </row>
    <row r="16" spans="2:25" s="128" customFormat="1" ht="18" customHeight="1" x14ac:dyDescent="0.2">
      <c r="B16" s="127" t="s">
        <v>7</v>
      </c>
      <c r="C16" s="129"/>
      <c r="D16" s="159">
        <v>40393</v>
      </c>
      <c r="E16" s="160"/>
      <c r="F16" s="161">
        <v>4514</v>
      </c>
      <c r="G16" s="182">
        <v>10.020679338261175</v>
      </c>
      <c r="H16" s="161">
        <v>8584</v>
      </c>
      <c r="I16" s="182">
        <v>9.329901443153819</v>
      </c>
      <c r="J16" s="161">
        <v>7305</v>
      </c>
      <c r="K16" s="182">
        <v>17.52243928194298</v>
      </c>
      <c r="L16" s="161">
        <v>2469</v>
      </c>
      <c r="M16" s="182">
        <v>6.0366068285814851</v>
      </c>
      <c r="N16" s="161">
        <v>3192</v>
      </c>
      <c r="O16" s="182">
        <v>6.7053854276663145</v>
      </c>
      <c r="P16" s="161">
        <v>16923</v>
      </c>
      <c r="Q16" s="182">
        <v>27.28132699753608</v>
      </c>
      <c r="R16" s="161">
        <v>12118</v>
      </c>
      <c r="S16" s="182">
        <v>22.32268567405843</v>
      </c>
      <c r="T16" s="161">
        <v>755</v>
      </c>
      <c r="U16" s="182">
        <v>0.78097500879971837</v>
      </c>
      <c r="V16" s="161">
        <f t="shared" si="0"/>
        <v>55860</v>
      </c>
      <c r="W16" s="182">
        <f t="shared" si="0"/>
        <v>100</v>
      </c>
      <c r="X16" s="162"/>
      <c r="Y16" s="158">
        <f t="shared" si="1"/>
        <v>1.3829128809447182</v>
      </c>
    </row>
    <row r="17" spans="2:25" s="128" customFormat="1" ht="18" customHeight="1" x14ac:dyDescent="0.2">
      <c r="B17" s="127" t="s">
        <v>43</v>
      </c>
      <c r="C17" s="129"/>
      <c r="D17" s="159">
        <v>23757</v>
      </c>
      <c r="E17" s="160"/>
      <c r="F17" s="161">
        <v>2273</v>
      </c>
      <c r="G17" s="182">
        <v>6.2973598149477548</v>
      </c>
      <c r="H17" s="161">
        <v>8513</v>
      </c>
      <c r="I17" s="182">
        <v>14.552923346893197</v>
      </c>
      <c r="J17" s="161">
        <v>4583</v>
      </c>
      <c r="K17" s="182">
        <v>18.975831538645608</v>
      </c>
      <c r="L17" s="161">
        <v>1402</v>
      </c>
      <c r="M17" s="182">
        <v>5.4997208263539923</v>
      </c>
      <c r="N17" s="161">
        <v>4010</v>
      </c>
      <c r="O17" s="182">
        <v>17.08542713567839</v>
      </c>
      <c r="P17" s="161">
        <v>3910</v>
      </c>
      <c r="Q17" s="182">
        <v>12.363404323203318</v>
      </c>
      <c r="R17" s="161">
        <v>7041</v>
      </c>
      <c r="S17" s="182">
        <v>25.201403844619925</v>
      </c>
      <c r="T17" s="161">
        <v>5</v>
      </c>
      <c r="U17" s="182">
        <v>2.3929169657812874E-2</v>
      </c>
      <c r="V17" s="161">
        <f t="shared" si="0"/>
        <v>31737</v>
      </c>
      <c r="W17" s="182">
        <f t="shared" si="0"/>
        <v>99.999999999999986</v>
      </c>
      <c r="X17" s="162"/>
      <c r="Y17" s="158">
        <f t="shared" si="1"/>
        <v>1.3359009976007072</v>
      </c>
    </row>
    <row r="18" spans="2:25" s="128" customFormat="1" ht="18" customHeight="1" x14ac:dyDescent="0.2">
      <c r="B18" s="127" t="s">
        <v>44</v>
      </c>
      <c r="C18" s="129"/>
      <c r="D18" s="159">
        <v>83239</v>
      </c>
      <c r="E18" s="160"/>
      <c r="F18" s="161">
        <v>91</v>
      </c>
      <c r="G18" s="182">
        <v>0.42117310443490702</v>
      </c>
      <c r="H18" s="161">
        <v>10649</v>
      </c>
      <c r="I18" s="182">
        <v>9.6183118741058653</v>
      </c>
      <c r="J18" s="161">
        <v>12835</v>
      </c>
      <c r="K18" s="182">
        <v>13.866666666666667</v>
      </c>
      <c r="L18" s="161">
        <v>7004</v>
      </c>
      <c r="M18" s="182">
        <v>8.0606580829756798</v>
      </c>
      <c r="N18" s="161">
        <v>19736</v>
      </c>
      <c r="O18" s="182">
        <v>18.894420600858368</v>
      </c>
      <c r="P18" s="161">
        <v>10913</v>
      </c>
      <c r="Q18" s="182">
        <v>7.6623748211731044</v>
      </c>
      <c r="R18" s="161">
        <v>42391</v>
      </c>
      <c r="S18" s="182">
        <v>41.460371959942776</v>
      </c>
      <c r="T18" s="161">
        <v>21</v>
      </c>
      <c r="U18" s="182">
        <v>1.602288984263233E-2</v>
      </c>
      <c r="V18" s="161">
        <f t="shared" si="0"/>
        <v>103640</v>
      </c>
      <c r="W18" s="182">
        <f t="shared" si="0"/>
        <v>99.999999999999986</v>
      </c>
      <c r="X18" s="162"/>
      <c r="Y18" s="158">
        <f t="shared" si="1"/>
        <v>1.2450894412474922</v>
      </c>
    </row>
    <row r="19" spans="2:25" s="128" customFormat="1" ht="18" customHeight="1" x14ac:dyDescent="0.2">
      <c r="B19" s="127" t="s">
        <v>6</v>
      </c>
      <c r="C19" s="129"/>
      <c r="D19" s="159">
        <v>54906</v>
      </c>
      <c r="E19" s="160"/>
      <c r="F19" s="161">
        <v>283</v>
      </c>
      <c r="G19" s="182">
        <v>0.3575259206292456</v>
      </c>
      <c r="H19" s="161">
        <v>18189</v>
      </c>
      <c r="I19" s="182">
        <v>6.0600643546657134</v>
      </c>
      <c r="J19" s="161">
        <v>1751</v>
      </c>
      <c r="K19" s="182">
        <v>9.8319628173042545E-2</v>
      </c>
      <c r="L19" s="161">
        <v>4120</v>
      </c>
      <c r="M19" s="182">
        <v>10.001787629603147</v>
      </c>
      <c r="N19" s="161">
        <v>6474</v>
      </c>
      <c r="O19" s="182">
        <v>14.864140150160887</v>
      </c>
      <c r="P19" s="161">
        <v>8291</v>
      </c>
      <c r="Q19" s="182">
        <v>14.593016327017041</v>
      </c>
      <c r="R19" s="161">
        <v>35830</v>
      </c>
      <c r="S19" s="182">
        <v>54.019187224407105</v>
      </c>
      <c r="T19" s="161">
        <v>233</v>
      </c>
      <c r="U19" s="182">
        <v>5.9587653438207605E-3</v>
      </c>
      <c r="V19" s="161">
        <f t="shared" si="0"/>
        <v>75171</v>
      </c>
      <c r="W19" s="182">
        <f t="shared" si="0"/>
        <v>100</v>
      </c>
      <c r="X19" s="162"/>
      <c r="Y19" s="158">
        <f t="shared" si="1"/>
        <v>1.3690853458638401</v>
      </c>
    </row>
    <row r="20" spans="2:25" s="125" customFormat="1" ht="18" customHeight="1" x14ac:dyDescent="0.2">
      <c r="B20" s="127" t="s">
        <v>5</v>
      </c>
      <c r="C20" s="28"/>
      <c r="D20" s="156">
        <v>11778</v>
      </c>
      <c r="F20" s="157">
        <v>279</v>
      </c>
      <c r="G20" s="181">
        <v>1.8696778970751573</v>
      </c>
      <c r="H20" s="157">
        <v>1853</v>
      </c>
      <c r="I20" s="181">
        <v>6.5808959644576079</v>
      </c>
      <c r="J20" s="157">
        <v>293</v>
      </c>
      <c r="K20" s="181">
        <v>2.4157719363198815</v>
      </c>
      <c r="L20" s="157">
        <v>859</v>
      </c>
      <c r="M20" s="181">
        <v>7.2102924842650866</v>
      </c>
      <c r="N20" s="157">
        <v>1708</v>
      </c>
      <c r="O20" s="181">
        <v>12.865605331358756</v>
      </c>
      <c r="P20" s="157">
        <v>6163</v>
      </c>
      <c r="Q20" s="181">
        <v>43.169196593854132</v>
      </c>
      <c r="R20" s="157">
        <v>2509</v>
      </c>
      <c r="S20" s="181">
        <v>25.888559792669383</v>
      </c>
      <c r="T20" s="157">
        <v>0</v>
      </c>
      <c r="U20" s="181">
        <v>0</v>
      </c>
      <c r="V20" s="157">
        <f t="shared" si="0"/>
        <v>13664</v>
      </c>
      <c r="W20" s="181">
        <f t="shared" si="0"/>
        <v>100</v>
      </c>
      <c r="X20" s="154"/>
      <c r="Y20" s="158">
        <f t="shared" si="1"/>
        <v>1.1601290541687892</v>
      </c>
    </row>
    <row r="21" spans="2:25" s="125" customFormat="1" ht="18" customHeight="1" x14ac:dyDescent="0.2">
      <c r="B21" s="32" t="s">
        <v>38</v>
      </c>
      <c r="C21" s="28"/>
      <c r="D21" s="156">
        <v>25578</v>
      </c>
      <c r="F21" s="157">
        <v>2149</v>
      </c>
      <c r="G21" s="181">
        <v>6.8877841448142387</v>
      </c>
      <c r="H21" s="157">
        <v>3630</v>
      </c>
      <c r="I21" s="181">
        <v>7.9655421046639594</v>
      </c>
      <c r="J21" s="157">
        <v>8792</v>
      </c>
      <c r="K21" s="181">
        <v>32.791924405145913</v>
      </c>
      <c r="L21" s="157">
        <v>3146</v>
      </c>
      <c r="M21" s="181">
        <v>12.428370839816326</v>
      </c>
      <c r="N21" s="157">
        <v>2630</v>
      </c>
      <c r="O21" s="181">
        <v>10.219726006603166</v>
      </c>
      <c r="P21" s="157">
        <v>4780</v>
      </c>
      <c r="Q21" s="181">
        <v>11.248149975333005</v>
      </c>
      <c r="R21" s="157">
        <v>6386</v>
      </c>
      <c r="S21" s="181">
        <v>18.30670562786991</v>
      </c>
      <c r="T21" s="157">
        <v>42</v>
      </c>
      <c r="U21" s="181">
        <v>0.15179689575348185</v>
      </c>
      <c r="V21" s="157">
        <f t="shared" si="0"/>
        <v>31555</v>
      </c>
      <c r="W21" s="181">
        <f t="shared" si="0"/>
        <v>100</v>
      </c>
      <c r="X21" s="154"/>
      <c r="Y21" s="158">
        <f t="shared" si="1"/>
        <v>1.2336773789975761</v>
      </c>
    </row>
    <row r="22" spans="2:25" s="125" customFormat="1" ht="21" customHeight="1" x14ac:dyDescent="0.2">
      <c r="B22" s="32" t="s">
        <v>45</v>
      </c>
      <c r="C22" s="28"/>
      <c r="D22" s="156">
        <v>66420</v>
      </c>
      <c r="F22" s="157">
        <v>2315</v>
      </c>
      <c r="G22" s="181">
        <v>2.5204128338771832</v>
      </c>
      <c r="H22" s="157">
        <v>27071</v>
      </c>
      <c r="I22" s="181">
        <v>25.114060861990048</v>
      </c>
      <c r="J22" s="157">
        <v>19793</v>
      </c>
      <c r="K22" s="181">
        <v>22.629084412420454</v>
      </c>
      <c r="L22" s="157">
        <v>7646</v>
      </c>
      <c r="M22" s="181">
        <v>9.9753421825859707</v>
      </c>
      <c r="N22" s="157">
        <v>7979</v>
      </c>
      <c r="O22" s="181">
        <v>9.2193659840240976</v>
      </c>
      <c r="P22" s="157">
        <v>9432</v>
      </c>
      <c r="Q22" s="181">
        <v>9.4349373218952568</v>
      </c>
      <c r="R22" s="157">
        <v>18525</v>
      </c>
      <c r="S22" s="181">
        <v>21.083172147001935</v>
      </c>
      <c r="T22" s="157">
        <v>16</v>
      </c>
      <c r="U22" s="181">
        <v>2.3624256205058543E-2</v>
      </c>
      <c r="V22" s="157">
        <f t="shared" si="0"/>
        <v>92777</v>
      </c>
      <c r="W22" s="181">
        <f t="shared" si="0"/>
        <v>100</v>
      </c>
      <c r="X22" s="154"/>
      <c r="Y22" s="158">
        <f t="shared" si="1"/>
        <v>1.3968232460102379</v>
      </c>
    </row>
    <row r="23" spans="2:25" s="125" customFormat="1" ht="18" customHeight="1" x14ac:dyDescent="0.2">
      <c r="B23" s="32" t="s">
        <v>46</v>
      </c>
      <c r="C23" s="28"/>
      <c r="D23" s="156">
        <v>16120</v>
      </c>
      <c r="F23" s="157">
        <v>1996</v>
      </c>
      <c r="G23" s="181">
        <v>10.863942058975686</v>
      </c>
      <c r="H23" s="157">
        <v>3132</v>
      </c>
      <c r="I23" s="181">
        <v>12.81945162959131</v>
      </c>
      <c r="J23" s="157">
        <v>966</v>
      </c>
      <c r="K23" s="181">
        <v>1.5468184169684429</v>
      </c>
      <c r="L23" s="157">
        <v>2003</v>
      </c>
      <c r="M23" s="181">
        <v>10.57941024314537</v>
      </c>
      <c r="N23" s="157">
        <v>2396</v>
      </c>
      <c r="O23" s="181">
        <v>11.810657009829281</v>
      </c>
      <c r="P23" s="157">
        <v>409</v>
      </c>
      <c r="Q23" s="181">
        <v>2.7728918779099843</v>
      </c>
      <c r="R23" s="157">
        <v>9549</v>
      </c>
      <c r="S23" s="181">
        <v>49.606828763579927</v>
      </c>
      <c r="T23" s="157">
        <v>0</v>
      </c>
      <c r="U23" s="181">
        <v>0</v>
      </c>
      <c r="V23" s="157">
        <f>F23+H23+J23+L23+N23+P23+R23+T23</f>
        <v>20451</v>
      </c>
      <c r="W23" s="181">
        <f t="shared" si="0"/>
        <v>100</v>
      </c>
      <c r="X23" s="154"/>
      <c r="Y23" s="158">
        <f t="shared" si="1"/>
        <v>1.2686724565756824</v>
      </c>
    </row>
    <row r="24" spans="2:25" s="125" customFormat="1" ht="22.5" customHeight="1" x14ac:dyDescent="0.2">
      <c r="B24" s="32" t="s">
        <v>47</v>
      </c>
      <c r="C24" s="28"/>
      <c r="D24" s="156">
        <v>6268</v>
      </c>
      <c r="F24" s="126">
        <v>488</v>
      </c>
      <c r="G24" s="183">
        <v>3.1306171360095867</v>
      </c>
      <c r="H24" s="126">
        <v>1106</v>
      </c>
      <c r="I24" s="181">
        <v>11.593768723786699</v>
      </c>
      <c r="J24" s="126">
        <v>317</v>
      </c>
      <c r="K24" s="181">
        <v>5.0179748352306772</v>
      </c>
      <c r="L24" s="126">
        <v>284</v>
      </c>
      <c r="M24" s="181">
        <v>1.6776512881965249</v>
      </c>
      <c r="N24" s="126">
        <v>1398</v>
      </c>
      <c r="O24" s="181">
        <v>14.679448771719592</v>
      </c>
      <c r="P24" s="126">
        <v>1394</v>
      </c>
      <c r="Q24" s="181">
        <v>12.732174955062911</v>
      </c>
      <c r="R24" s="126">
        <v>3194</v>
      </c>
      <c r="S24" s="181">
        <v>51.078490113840623</v>
      </c>
      <c r="T24" s="126">
        <v>16</v>
      </c>
      <c r="U24" s="181">
        <v>8.9874176153385263E-2</v>
      </c>
      <c r="V24" s="126">
        <f t="shared" si="0"/>
        <v>8197</v>
      </c>
      <c r="W24" s="181">
        <f t="shared" si="0"/>
        <v>100</v>
      </c>
      <c r="X24" s="154"/>
      <c r="Y24" s="158">
        <f t="shared" si="1"/>
        <v>1.3077536694320357</v>
      </c>
    </row>
    <row r="25" spans="2:25" s="125" customFormat="1" ht="18" customHeight="1" x14ac:dyDescent="0.2">
      <c r="B25" s="32" t="s">
        <v>48</v>
      </c>
      <c r="C25" s="28"/>
      <c r="D25" s="156">
        <v>22992</v>
      </c>
      <c r="F25" s="126">
        <v>358</v>
      </c>
      <c r="G25" s="183">
        <v>0.32482446354747685</v>
      </c>
      <c r="H25" s="126">
        <v>7844</v>
      </c>
      <c r="I25" s="181">
        <v>17.120545967583176</v>
      </c>
      <c r="J25" s="126">
        <v>1844</v>
      </c>
      <c r="K25" s="181">
        <v>6.9394317212415517</v>
      </c>
      <c r="L25" s="126">
        <v>3199</v>
      </c>
      <c r="M25" s="181">
        <v>10.256578515650633</v>
      </c>
      <c r="N25" s="126">
        <v>4734</v>
      </c>
      <c r="O25" s="181">
        <v>14.54163659032745</v>
      </c>
      <c r="P25" s="126">
        <v>678</v>
      </c>
      <c r="Q25" s="181">
        <v>1.9030120086619857</v>
      </c>
      <c r="R25" s="126">
        <v>12262</v>
      </c>
      <c r="S25" s="181">
        <v>42.788240698208547</v>
      </c>
      <c r="T25" s="126">
        <v>2424</v>
      </c>
      <c r="U25" s="181">
        <v>6.1257300347791848</v>
      </c>
      <c r="V25" s="126">
        <f t="shared" si="0"/>
        <v>33343</v>
      </c>
      <c r="W25" s="181">
        <f t="shared" si="0"/>
        <v>100</v>
      </c>
      <c r="X25" s="154"/>
      <c r="Y25" s="158">
        <f t="shared" si="1"/>
        <v>1.4502000695894224</v>
      </c>
    </row>
    <row r="26" spans="2:25" s="125" customFormat="1" ht="18" customHeight="1" x14ac:dyDescent="0.2">
      <c r="B26" s="32" t="s">
        <v>49</v>
      </c>
      <c r="C26" s="28"/>
      <c r="D26" s="156">
        <v>3881</v>
      </c>
      <c r="F26" s="126">
        <v>536</v>
      </c>
      <c r="G26" s="183">
        <v>7.345642247369466</v>
      </c>
      <c r="H26" s="126">
        <v>1224</v>
      </c>
      <c r="I26" s="181">
        <v>16.100853682747669</v>
      </c>
      <c r="J26" s="126">
        <v>1408</v>
      </c>
      <c r="K26" s="181">
        <v>24.200913242009133</v>
      </c>
      <c r="L26" s="126">
        <v>652</v>
      </c>
      <c r="M26" s="181">
        <v>8.9537423069287279</v>
      </c>
      <c r="N26" s="126">
        <v>1169</v>
      </c>
      <c r="O26" s="181">
        <v>17.272185824895772</v>
      </c>
      <c r="P26" s="126">
        <v>378</v>
      </c>
      <c r="Q26" s="181">
        <v>6.9088743299583086</v>
      </c>
      <c r="R26" s="126">
        <v>714</v>
      </c>
      <c r="S26" s="181">
        <v>19.217788366090929</v>
      </c>
      <c r="T26" s="126">
        <v>0</v>
      </c>
      <c r="U26" s="181">
        <v>0</v>
      </c>
      <c r="V26" s="126">
        <f t="shared" si="0"/>
        <v>6081</v>
      </c>
      <c r="W26" s="181">
        <f t="shared" si="0"/>
        <v>100</v>
      </c>
      <c r="X26" s="154"/>
      <c r="Y26" s="158">
        <f t="shared" si="1"/>
        <v>1.5668642102550889</v>
      </c>
    </row>
    <row r="27" spans="2:25" s="125" customFormat="1" ht="18" customHeight="1" x14ac:dyDescent="0.2">
      <c r="B27" s="32" t="s">
        <v>4</v>
      </c>
      <c r="C27" s="28"/>
      <c r="D27" s="156">
        <v>1249</v>
      </c>
      <c r="F27" s="126">
        <v>218</v>
      </c>
      <c r="G27" s="183">
        <v>8.9026915113871627</v>
      </c>
      <c r="H27" s="126">
        <v>259</v>
      </c>
      <c r="I27" s="181">
        <v>14.699792960662526</v>
      </c>
      <c r="J27" s="126">
        <v>396</v>
      </c>
      <c r="K27" s="181">
        <v>20.496894409937887</v>
      </c>
      <c r="L27" s="126">
        <v>28</v>
      </c>
      <c r="M27" s="181">
        <v>2.8985507246376812</v>
      </c>
      <c r="N27" s="126">
        <v>104</v>
      </c>
      <c r="O27" s="181">
        <v>10.420979986197377</v>
      </c>
      <c r="P27" s="126">
        <v>1</v>
      </c>
      <c r="Q27" s="181">
        <v>0.34506556245686681</v>
      </c>
      <c r="R27" s="126">
        <v>667</v>
      </c>
      <c r="S27" s="181">
        <v>42.236024844720497</v>
      </c>
      <c r="T27" s="126">
        <v>0</v>
      </c>
      <c r="U27" s="181">
        <v>0</v>
      </c>
      <c r="V27" s="157">
        <f t="shared" si="0"/>
        <v>1673</v>
      </c>
      <c r="W27" s="181">
        <f t="shared" si="0"/>
        <v>100</v>
      </c>
      <c r="X27" s="154"/>
      <c r="Y27" s="158">
        <f t="shared" si="1"/>
        <v>1.3394715772618095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544804</v>
      </c>
      <c r="E30" s="23"/>
      <c r="F30" s="65">
        <f>SUM(F10:F27)</f>
        <v>23811</v>
      </c>
      <c r="G30" s="67">
        <f>F30*100/$V30</f>
        <v>3.19723607125737</v>
      </c>
      <c r="H30" s="65">
        <f>SUM(H10:H27)</f>
        <v>161841</v>
      </c>
      <c r="I30" s="67">
        <f>H30*100/$V30</f>
        <v>21.731295746015036</v>
      </c>
      <c r="J30" s="65">
        <f>SUM(J10:J27)</f>
        <v>135428</v>
      </c>
      <c r="K30" s="67">
        <f>J30*100/$V30</f>
        <v>18.184674589821643</v>
      </c>
      <c r="L30" s="65">
        <f>SUM(L10:L27)</f>
        <v>46032</v>
      </c>
      <c r="M30" s="67">
        <f>L30*100/$V30</f>
        <v>6.180973954563826</v>
      </c>
      <c r="N30" s="65">
        <f>SUM(N10:N27)</f>
        <v>79890</v>
      </c>
      <c r="O30" s="67">
        <f>N30*100/$V30</f>
        <v>10.727276877609143</v>
      </c>
      <c r="P30" s="65">
        <f>SUM(P10:P27)</f>
        <v>75531</v>
      </c>
      <c r="Q30" s="67">
        <f>P30*100/$V30</f>
        <v>10.141969581207862</v>
      </c>
      <c r="R30" s="65">
        <f>SUM(R10:R27)</f>
        <v>218686</v>
      </c>
      <c r="S30" s="67">
        <f>R30*100/$V30</f>
        <v>29.364191654234986</v>
      </c>
      <c r="T30" s="65">
        <f>SUM(T10:T28)</f>
        <v>3518</v>
      </c>
      <c r="U30" s="67">
        <f>T30*100/$V30</f>
        <v>0.472381525290136</v>
      </c>
      <c r="V30" s="65">
        <f>SUM(V10:V27)</f>
        <v>744737</v>
      </c>
      <c r="W30" s="67">
        <f>G30+I30+K30+M30+O30+Q30+S30+U30</f>
        <v>100</v>
      </c>
      <c r="X30" s="174"/>
      <c r="Y30" s="175">
        <f>(V30/D30)</f>
        <v>1.3669815199594717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4" t="s">
        <v>429</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7" t="s">
        <v>55</v>
      </c>
      <c r="G6" s="1117"/>
      <c r="H6" s="1117"/>
      <c r="I6" s="1117"/>
      <c r="J6" s="1117"/>
      <c r="K6" s="1117"/>
      <c r="L6" s="1117"/>
      <c r="M6" s="1117"/>
      <c r="N6" s="1117"/>
      <c r="O6" s="1117"/>
      <c r="P6" s="1117"/>
      <c r="Q6" s="1117"/>
      <c r="R6" s="1117"/>
      <c r="S6" s="1117"/>
      <c r="T6" s="1117"/>
      <c r="U6" s="1117"/>
      <c r="V6" s="1117"/>
      <c r="W6" s="1117"/>
      <c r="X6" s="541"/>
      <c r="Y6" s="541"/>
    </row>
    <row r="7" spans="2:25" s="518" customFormat="1" ht="64.5" customHeight="1" x14ac:dyDescent="0.2">
      <c r="B7" s="1118" t="s">
        <v>15</v>
      </c>
      <c r="C7" s="542"/>
      <c r="D7" s="543" t="s">
        <v>56</v>
      </c>
      <c r="E7" s="542"/>
      <c r="F7" s="1119" t="s">
        <v>176</v>
      </c>
      <c r="G7" s="1119"/>
      <c r="H7" s="1119" t="s">
        <v>62</v>
      </c>
      <c r="I7" s="1119"/>
      <c r="J7" s="1119" t="s">
        <v>63</v>
      </c>
      <c r="K7" s="1119"/>
      <c r="L7" s="1119" t="s">
        <v>160</v>
      </c>
      <c r="M7" s="1119"/>
      <c r="N7" s="1119" t="s">
        <v>3</v>
      </c>
      <c r="O7" s="1119"/>
      <c r="P7" s="543"/>
      <c r="Q7" s="543" t="s">
        <v>65</v>
      </c>
    </row>
    <row r="8" spans="2:25" s="542" customFormat="1" ht="20.25" customHeight="1" x14ac:dyDescent="0.2">
      <c r="B8" s="111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131388</v>
      </c>
      <c r="F10" s="551">
        <f>'41bbenpreGII'!F10+'41bbenpreGII'!H10+'41bbenpreGII'!J10+'41bbenpreGII'!L10+'41bbenpreGII'!N10</f>
        <v>153087</v>
      </c>
      <c r="G10" s="552">
        <f t="shared" ref="G10:G27" si="0">F10*100/$N10</f>
        <v>79.046099510502515</v>
      </c>
      <c r="H10" s="551">
        <f>'41bbenpreGII'!P10</f>
        <v>2059</v>
      </c>
      <c r="I10" s="552">
        <f t="shared" ref="I10:I27" si="1">H10*100/$N10</f>
        <v>1.0631596340128466</v>
      </c>
      <c r="J10" s="551">
        <f>'41bbenpreGII'!R10</f>
        <v>38519</v>
      </c>
      <c r="K10" s="552">
        <f t="shared" ref="K10:K27" si="2">J10*100/$N10</f>
        <v>19.889191812793026</v>
      </c>
      <c r="L10" s="551">
        <f>'41bbenpreGII'!T10</f>
        <v>3</v>
      </c>
      <c r="M10" s="552">
        <f t="shared" ref="M10:M27" si="3">L10*100/$N10</f>
        <v>1.5490426916165809E-3</v>
      </c>
      <c r="N10" s="551">
        <f>F10+H10+J10+L10</f>
        <v>193668</v>
      </c>
      <c r="O10" s="552">
        <f>G10+I10+K10+M10</f>
        <v>100.00000000000001</v>
      </c>
      <c r="P10" s="553"/>
      <c r="Q10" s="553">
        <f t="shared" ref="Q10:Q27" si="4">N10/D10</f>
        <v>1.4740158918622706</v>
      </c>
    </row>
    <row r="11" spans="2:25" s="549" customFormat="1" ht="18" customHeight="1" x14ac:dyDescent="0.2">
      <c r="B11" s="531" t="s">
        <v>10</v>
      </c>
      <c r="C11" s="546"/>
      <c r="D11" s="550">
        <f>'41bbenpreGII'!D11</f>
        <v>14649</v>
      </c>
      <c r="F11" s="551">
        <f>'41bbenpreGII'!F11+'41bbenpreGII'!H11+'41bbenpreGII'!J11+'41bbenpreGII'!L11+'41bbenpreGII'!N11</f>
        <v>7478</v>
      </c>
      <c r="G11" s="552">
        <f t="shared" si="0"/>
        <v>40.193496371943027</v>
      </c>
      <c r="H11" s="551">
        <f>'41bbenpreGII'!P11</f>
        <v>3678</v>
      </c>
      <c r="I11" s="552">
        <f t="shared" si="1"/>
        <v>19.768879333512498</v>
      </c>
      <c r="J11" s="551">
        <f>'41bbenpreGII'!R11</f>
        <v>7449</v>
      </c>
      <c r="K11" s="552">
        <f t="shared" si="2"/>
        <v>40.037624294544479</v>
      </c>
      <c r="L11" s="551">
        <f>'41bbenpreGII'!T11</f>
        <v>0</v>
      </c>
      <c r="M11" s="552">
        <f t="shared" si="3"/>
        <v>0</v>
      </c>
      <c r="N11" s="551">
        <f t="shared" ref="N11:O27" si="5">F11+H11+J11+L11</f>
        <v>18605</v>
      </c>
      <c r="O11" s="552">
        <f t="shared" si="5"/>
        <v>100</v>
      </c>
      <c r="P11" s="553"/>
      <c r="Q11" s="553">
        <f t="shared" si="4"/>
        <v>1.270052563314902</v>
      </c>
    </row>
    <row r="12" spans="2:25" s="549" customFormat="1" ht="22.5" customHeight="1" x14ac:dyDescent="0.2">
      <c r="B12" s="531" t="s">
        <v>40</v>
      </c>
      <c r="C12" s="546"/>
      <c r="D12" s="550">
        <f>'41bbenpreGII'!D12</f>
        <v>10541</v>
      </c>
      <c r="F12" s="551">
        <f>'41bbenpreGII'!F12+'41bbenpreGII'!H12+'41bbenpreGII'!J12+'41bbenpreGII'!L12+'41bbenpreGII'!N12</f>
        <v>8380</v>
      </c>
      <c r="G12" s="552">
        <f t="shared" si="0"/>
        <v>59.113995485327315</v>
      </c>
      <c r="H12" s="551">
        <f>'41bbenpreGII'!P12</f>
        <v>1631</v>
      </c>
      <c r="I12" s="552">
        <f t="shared" si="1"/>
        <v>11.505361173814899</v>
      </c>
      <c r="J12" s="551">
        <f>'41bbenpreGII'!R12</f>
        <v>4162</v>
      </c>
      <c r="K12" s="552">
        <f t="shared" si="2"/>
        <v>29.359480812641085</v>
      </c>
      <c r="L12" s="551">
        <f>'41bbenpreGII'!T12</f>
        <v>3</v>
      </c>
      <c r="M12" s="552">
        <f t="shared" si="3"/>
        <v>2.116252821670429E-2</v>
      </c>
      <c r="N12" s="551">
        <f t="shared" si="5"/>
        <v>14176</v>
      </c>
      <c r="O12" s="552">
        <f t="shared" si="5"/>
        <v>100</v>
      </c>
      <c r="P12" s="553"/>
      <c r="Q12" s="553">
        <f t="shared" si="4"/>
        <v>1.3448439426999337</v>
      </c>
    </row>
    <row r="13" spans="2:25" s="549" customFormat="1" ht="18" customHeight="1" x14ac:dyDescent="0.2">
      <c r="B13" s="531" t="s">
        <v>41</v>
      </c>
      <c r="C13" s="546"/>
      <c r="D13" s="550">
        <f>'41bbenpreGII'!D13</f>
        <v>9931</v>
      </c>
      <c r="F13" s="551">
        <f>'41bbenpreGII'!F13+'41bbenpreGII'!H13+'41bbenpreGII'!J13+'41bbenpreGII'!L13+'41bbenpreGII'!N13</f>
        <v>8040</v>
      </c>
      <c r="G13" s="552">
        <f t="shared" si="0"/>
        <v>50.360162856248046</v>
      </c>
      <c r="H13" s="551">
        <f>'41bbenpreGII'!P13</f>
        <v>366</v>
      </c>
      <c r="I13" s="552">
        <f t="shared" si="1"/>
        <v>2.2925148762918885</v>
      </c>
      <c r="J13" s="551">
        <f>'41bbenpreGII'!R13</f>
        <v>7559</v>
      </c>
      <c r="K13" s="552">
        <f t="shared" si="2"/>
        <v>47.347322267460072</v>
      </c>
      <c r="L13" s="551">
        <f>'41bbenpreGII'!T13</f>
        <v>0</v>
      </c>
      <c r="M13" s="552">
        <f t="shared" si="3"/>
        <v>0</v>
      </c>
      <c r="N13" s="551">
        <f t="shared" si="5"/>
        <v>15965</v>
      </c>
      <c r="O13" s="552">
        <f t="shared" si="5"/>
        <v>100</v>
      </c>
      <c r="P13" s="553"/>
      <c r="Q13" s="553">
        <f t="shared" si="4"/>
        <v>1.6075923874735676</v>
      </c>
    </row>
    <row r="14" spans="2:25" s="549" customFormat="1" ht="18" customHeight="1" x14ac:dyDescent="0.2">
      <c r="B14" s="531" t="s">
        <v>9</v>
      </c>
      <c r="C14" s="546"/>
      <c r="D14" s="550">
        <f>'41bbenpreGII'!D14</f>
        <v>14311</v>
      </c>
      <c r="F14" s="551">
        <f>'41bbenpreGII'!F14+'41bbenpreGII'!H14+'41bbenpreGII'!J14+'41bbenpreGII'!L14+'41bbenpreGII'!N14</f>
        <v>5458</v>
      </c>
      <c r="G14" s="552">
        <f t="shared" si="0"/>
        <v>33.722582638245292</v>
      </c>
      <c r="H14" s="551">
        <f>'41bbenpreGII'!P14</f>
        <v>4446</v>
      </c>
      <c r="I14" s="552">
        <f t="shared" si="1"/>
        <v>27.46987951807229</v>
      </c>
      <c r="J14" s="551">
        <f>'41bbenpreGII'!R14</f>
        <v>6281</v>
      </c>
      <c r="K14" s="552">
        <f t="shared" si="2"/>
        <v>38.807537843682425</v>
      </c>
      <c r="L14" s="551">
        <f>'41bbenpreGII'!T14</f>
        <v>0</v>
      </c>
      <c r="M14" s="552">
        <f t="shared" si="3"/>
        <v>0</v>
      </c>
      <c r="N14" s="551">
        <f t="shared" si="5"/>
        <v>16185</v>
      </c>
      <c r="O14" s="552">
        <f t="shared" si="5"/>
        <v>100</v>
      </c>
      <c r="P14" s="553"/>
      <c r="Q14" s="553">
        <f t="shared" si="4"/>
        <v>1.1309482216476836</v>
      </c>
    </row>
    <row r="15" spans="2:25" s="549" customFormat="1" ht="18" customHeight="1" x14ac:dyDescent="0.2">
      <c r="B15" s="531" t="s">
        <v>8</v>
      </c>
      <c r="C15" s="546"/>
      <c r="D15" s="550">
        <f>'41bbenpreGII'!D15</f>
        <v>7403</v>
      </c>
      <c r="F15" s="551">
        <f>'41bbenpreGII'!F15+'41bbenpreGII'!H15+'41bbenpreGII'!J15+'41bbenpreGII'!L15+'41bbenpreGII'!N15</f>
        <v>8380</v>
      </c>
      <c r="G15" s="552">
        <f t="shared" si="0"/>
        <v>69.897405955459178</v>
      </c>
      <c r="H15" s="551">
        <f>'41bbenpreGII'!P15</f>
        <v>79</v>
      </c>
      <c r="I15" s="552">
        <f t="shared" si="1"/>
        <v>0.65893735924597552</v>
      </c>
      <c r="J15" s="551">
        <f>'41bbenpreGII'!R15</f>
        <v>3530</v>
      </c>
      <c r="K15" s="552">
        <f t="shared" si="2"/>
        <v>29.443656685294854</v>
      </c>
      <c r="L15" s="551">
        <f>'41bbenpreGII'!T15</f>
        <v>0</v>
      </c>
      <c r="M15" s="552">
        <f t="shared" si="3"/>
        <v>0</v>
      </c>
      <c r="N15" s="551">
        <f t="shared" si="5"/>
        <v>11989</v>
      </c>
      <c r="O15" s="552">
        <f t="shared" si="5"/>
        <v>100.00000000000001</v>
      </c>
      <c r="P15" s="553"/>
      <c r="Q15" s="553">
        <f t="shared" si="4"/>
        <v>1.6194785897609076</v>
      </c>
    </row>
    <row r="16" spans="2:25" s="549" customFormat="1" ht="18" customHeight="1" x14ac:dyDescent="0.2">
      <c r="B16" s="531" t="s">
        <v>7</v>
      </c>
      <c r="C16" s="546"/>
      <c r="D16" s="550">
        <f>'41bbenpreGII'!D16</f>
        <v>40393</v>
      </c>
      <c r="F16" s="551">
        <f>'41bbenpreGII'!F16+'41bbenpreGII'!H16+'41bbenpreGII'!J16+'41bbenpreGII'!L16+'41bbenpreGII'!N16</f>
        <v>26064</v>
      </c>
      <c r="G16" s="552">
        <f t="shared" si="0"/>
        <v>46.659505907626212</v>
      </c>
      <c r="H16" s="551">
        <f>'41bbenpreGII'!P16</f>
        <v>16923</v>
      </c>
      <c r="I16" s="552">
        <f t="shared" si="1"/>
        <v>30.295381310418904</v>
      </c>
      <c r="J16" s="551">
        <f>'41bbenpreGII'!R16</f>
        <v>12118</v>
      </c>
      <c r="K16" s="552">
        <f t="shared" si="2"/>
        <v>21.693519513068384</v>
      </c>
      <c r="L16" s="551">
        <f>'41bbenpreGII'!T16</f>
        <v>755</v>
      </c>
      <c r="M16" s="552">
        <f t="shared" si="3"/>
        <v>1.351593268886502</v>
      </c>
      <c r="N16" s="551">
        <f t="shared" si="5"/>
        <v>55860</v>
      </c>
      <c r="O16" s="552">
        <f t="shared" si="5"/>
        <v>100</v>
      </c>
      <c r="P16" s="553"/>
      <c r="Q16" s="553">
        <f t="shared" si="4"/>
        <v>1.3829128809447182</v>
      </c>
    </row>
    <row r="17" spans="2:25" s="549" customFormat="1" ht="18" customHeight="1" x14ac:dyDescent="0.2">
      <c r="B17" s="531" t="s">
        <v>43</v>
      </c>
      <c r="C17" s="546"/>
      <c r="D17" s="550">
        <f>'41bbenpreGII'!D17</f>
        <v>23757</v>
      </c>
      <c r="F17" s="551">
        <f>'41bbenpreGII'!F17+'41bbenpreGII'!H17+'41bbenpreGII'!J17+'41bbenpreGII'!L17+'41bbenpreGII'!N17</f>
        <v>20781</v>
      </c>
      <c r="G17" s="552">
        <f t="shared" si="0"/>
        <v>65.478778712543715</v>
      </c>
      <c r="H17" s="551">
        <f>'41bbenpreGII'!P17</f>
        <v>3910</v>
      </c>
      <c r="I17" s="552">
        <f t="shared" si="1"/>
        <v>12.320005041434287</v>
      </c>
      <c r="J17" s="551">
        <f>'41bbenpreGII'!R17</f>
        <v>7041</v>
      </c>
      <c r="K17" s="552">
        <f t="shared" si="2"/>
        <v>22.185461763871821</v>
      </c>
      <c r="L17" s="551">
        <f>'41bbenpreGII'!T17</f>
        <v>5</v>
      </c>
      <c r="M17" s="552">
        <f t="shared" si="3"/>
        <v>1.5754482150171722E-2</v>
      </c>
      <c r="N17" s="551">
        <f t="shared" si="5"/>
        <v>31737</v>
      </c>
      <c r="O17" s="552">
        <f t="shared" si="5"/>
        <v>99.999999999999986</v>
      </c>
      <c r="P17" s="553"/>
      <c r="Q17" s="553">
        <f t="shared" si="4"/>
        <v>1.3359009976007072</v>
      </c>
    </row>
    <row r="18" spans="2:25" s="549" customFormat="1" ht="18" customHeight="1" x14ac:dyDescent="0.2">
      <c r="B18" s="531" t="s">
        <v>44</v>
      </c>
      <c r="C18" s="546"/>
      <c r="D18" s="550">
        <f>'41bbenpreGII'!D18</f>
        <v>83239</v>
      </c>
      <c r="F18" s="551">
        <f>'41bbenpreGII'!F18+'41bbenpreGII'!H18+'41bbenpreGII'!J18+'41bbenpreGII'!L18+'41bbenpreGII'!N18</f>
        <v>50315</v>
      </c>
      <c r="G18" s="552">
        <f t="shared" si="0"/>
        <v>48.547857969895794</v>
      </c>
      <c r="H18" s="551">
        <f>'41bbenpreGII'!P18</f>
        <v>10913</v>
      </c>
      <c r="I18" s="552">
        <f t="shared" si="1"/>
        <v>10.529718255499807</v>
      </c>
      <c r="J18" s="551">
        <f>'41bbenpreGII'!R18</f>
        <v>42391</v>
      </c>
      <c r="K18" s="552">
        <f t="shared" si="2"/>
        <v>40.902161327672715</v>
      </c>
      <c r="L18" s="551">
        <f>'41bbenpreGII'!T18</f>
        <v>21</v>
      </c>
      <c r="M18" s="552">
        <f t="shared" si="3"/>
        <v>2.0262446931686606E-2</v>
      </c>
      <c r="N18" s="551">
        <f t="shared" si="5"/>
        <v>103640</v>
      </c>
      <c r="O18" s="552">
        <f t="shared" si="5"/>
        <v>100</v>
      </c>
      <c r="P18" s="553"/>
      <c r="Q18" s="553">
        <f t="shared" si="4"/>
        <v>1.2450894412474922</v>
      </c>
    </row>
    <row r="19" spans="2:25" s="549" customFormat="1" ht="18" customHeight="1" x14ac:dyDescent="0.2">
      <c r="B19" s="531" t="s">
        <v>6</v>
      </c>
      <c r="C19" s="546"/>
      <c r="D19" s="550">
        <f>'41bbenpreGII'!D19</f>
        <v>54906</v>
      </c>
      <c r="F19" s="551">
        <f>'41bbenpreGII'!F19+'41bbenpreGII'!H19+'41bbenpreGII'!J19+'41bbenpreGII'!L19+'41bbenpreGII'!N19</f>
        <v>30817</v>
      </c>
      <c r="G19" s="552">
        <f t="shared" si="0"/>
        <v>40.995862766226338</v>
      </c>
      <c r="H19" s="551">
        <f>'41bbenpreGII'!P19</f>
        <v>8291</v>
      </c>
      <c r="I19" s="552">
        <f>H19*100/$N19</f>
        <v>11.029519362520121</v>
      </c>
      <c r="J19" s="551">
        <f>'41bbenpreGII'!R19</f>
        <v>35830</v>
      </c>
      <c r="K19" s="552">
        <f>J19*100/$N19</f>
        <v>47.66465791329103</v>
      </c>
      <c r="L19" s="551">
        <f>'41bbenpreGII'!T19</f>
        <v>233</v>
      </c>
      <c r="M19" s="552">
        <f t="shared" si="3"/>
        <v>0.30995995796251213</v>
      </c>
      <c r="N19" s="551">
        <f t="shared" si="5"/>
        <v>75171</v>
      </c>
      <c r="O19" s="552">
        <f t="shared" si="5"/>
        <v>100</v>
      </c>
      <c r="P19" s="553"/>
      <c r="Q19" s="553">
        <f t="shared" si="4"/>
        <v>1.3690853458638401</v>
      </c>
    </row>
    <row r="20" spans="2:25" s="549" customFormat="1" ht="18" customHeight="1" x14ac:dyDescent="0.2">
      <c r="B20" s="531" t="s">
        <v>5</v>
      </c>
      <c r="C20" s="546"/>
      <c r="D20" s="550">
        <f>'41bbenpreGII'!D20</f>
        <v>11778</v>
      </c>
      <c r="F20" s="551">
        <f>'41bbenpreGII'!F20+'41bbenpreGII'!H20+'41bbenpreGII'!J20+'41bbenpreGII'!L20+'41bbenpreGII'!N20</f>
        <v>4992</v>
      </c>
      <c r="G20" s="552">
        <f t="shared" si="0"/>
        <v>36.533957845433257</v>
      </c>
      <c r="H20" s="551">
        <f>'41bbenpreGII'!P20</f>
        <v>6163</v>
      </c>
      <c r="I20" s="552">
        <f>H20*100/$N20</f>
        <v>45.103922716627636</v>
      </c>
      <c r="J20" s="551">
        <f>'41bbenpreGII'!R20</f>
        <v>2509</v>
      </c>
      <c r="K20" s="552">
        <f>J20*100/$N20</f>
        <v>18.362119437939111</v>
      </c>
      <c r="L20" s="551">
        <f>'41bbenpreGII'!T20</f>
        <v>0</v>
      </c>
      <c r="M20" s="552">
        <f t="shared" si="3"/>
        <v>0</v>
      </c>
      <c r="N20" s="551">
        <f t="shared" si="5"/>
        <v>13664</v>
      </c>
      <c r="O20" s="552">
        <f t="shared" si="5"/>
        <v>100.00000000000001</v>
      </c>
      <c r="P20" s="553"/>
      <c r="Q20" s="553">
        <f t="shared" si="4"/>
        <v>1.1601290541687892</v>
      </c>
    </row>
    <row r="21" spans="2:25" s="549" customFormat="1" ht="18" customHeight="1" x14ac:dyDescent="0.2">
      <c r="B21" s="531" t="s">
        <v>38</v>
      </c>
      <c r="C21" s="546"/>
      <c r="D21" s="550">
        <f>'41bbenpreGII'!D21</f>
        <v>25578</v>
      </c>
      <c r="F21" s="551">
        <f>'41bbenpreGII'!F21+'41bbenpreGII'!H21+'41bbenpreGII'!J21+'41bbenpreGII'!L21+'41bbenpreGII'!N21</f>
        <v>20347</v>
      </c>
      <c r="G21" s="552">
        <f t="shared" si="0"/>
        <v>64.481064807479001</v>
      </c>
      <c r="H21" s="551">
        <f>'41bbenpreGII'!P21</f>
        <v>4780</v>
      </c>
      <c r="I21" s="552">
        <f>H21*100/$N21</f>
        <v>15.14815401679607</v>
      </c>
      <c r="J21" s="551">
        <f>'41bbenpreGII'!R21</f>
        <v>6386</v>
      </c>
      <c r="K21" s="552">
        <f>J21*100/$N21</f>
        <v>20.237680240849311</v>
      </c>
      <c r="L21" s="551">
        <f>'41bbenpreGII'!T21</f>
        <v>42</v>
      </c>
      <c r="M21" s="552">
        <f t="shared" si="3"/>
        <v>0.133100934875614</v>
      </c>
      <c r="N21" s="551">
        <f t="shared" si="5"/>
        <v>31555</v>
      </c>
      <c r="O21" s="552">
        <f t="shared" si="5"/>
        <v>100</v>
      </c>
      <c r="P21" s="553"/>
      <c r="Q21" s="553">
        <f t="shared" si="4"/>
        <v>1.2336773789975761</v>
      </c>
    </row>
    <row r="22" spans="2:25" s="549" customFormat="1" ht="21" customHeight="1" x14ac:dyDescent="0.2">
      <c r="B22" s="531" t="s">
        <v>45</v>
      </c>
      <c r="C22" s="546"/>
      <c r="D22" s="550">
        <f>'41bbenpreGII'!D22</f>
        <v>66420</v>
      </c>
      <c r="F22" s="551">
        <f>'41bbenpreGII'!F22+'41bbenpreGII'!H22+'41bbenpreGII'!J22+'41bbenpreGII'!L22+'41bbenpreGII'!N22</f>
        <v>64804</v>
      </c>
      <c r="G22" s="552">
        <f t="shared" si="0"/>
        <v>69.849208316716428</v>
      </c>
      <c r="H22" s="551">
        <f>'41bbenpreGII'!P22</f>
        <v>9432</v>
      </c>
      <c r="I22" s="552">
        <f>H22*100/$N22</f>
        <v>10.166312771484312</v>
      </c>
      <c r="J22" s="551">
        <f>'41bbenpreGII'!R22</f>
        <v>18525</v>
      </c>
      <c r="K22" s="552">
        <f>J22*100/$N22</f>
        <v>19.967233258242885</v>
      </c>
      <c r="L22" s="551">
        <f>'41bbenpreGII'!T22</f>
        <v>16</v>
      </c>
      <c r="M22" s="552">
        <f t="shared" si="3"/>
        <v>1.7245653556377118E-2</v>
      </c>
      <c r="N22" s="551">
        <f t="shared" si="5"/>
        <v>92777</v>
      </c>
      <c r="O22" s="552">
        <f t="shared" si="5"/>
        <v>100</v>
      </c>
      <c r="P22" s="553"/>
      <c r="Q22" s="553">
        <f t="shared" si="4"/>
        <v>1.3968232460102379</v>
      </c>
    </row>
    <row r="23" spans="2:25" s="549" customFormat="1" ht="18" customHeight="1" x14ac:dyDescent="0.2">
      <c r="B23" s="531" t="s">
        <v>46</v>
      </c>
      <c r="C23" s="546"/>
      <c r="D23" s="550">
        <f>'41bbenpreGII'!D23</f>
        <v>16120</v>
      </c>
      <c r="F23" s="551">
        <f>'41bbenpreGII'!F23+'41bbenpreGII'!H23+'41bbenpreGII'!J23+'41bbenpreGII'!L23+'41bbenpreGII'!N23</f>
        <v>10493</v>
      </c>
      <c r="G23" s="552">
        <f t="shared" si="0"/>
        <v>51.30800449855753</v>
      </c>
      <c r="H23" s="551">
        <f>'41bbenpreGII'!P23</f>
        <v>409</v>
      </c>
      <c r="I23" s="552">
        <f>H23*100/$N23</f>
        <v>1.9999022052711359</v>
      </c>
      <c r="J23" s="551">
        <f>'41bbenpreGII'!R23</f>
        <v>9549</v>
      </c>
      <c r="K23" s="552">
        <f>J23*100/$N23</f>
        <v>46.692093296171336</v>
      </c>
      <c r="L23" s="551">
        <f>'41bbenpreGII'!T23</f>
        <v>0</v>
      </c>
      <c r="M23" s="552">
        <f t="shared" si="3"/>
        <v>0</v>
      </c>
      <c r="N23" s="551">
        <f t="shared" si="5"/>
        <v>20451</v>
      </c>
      <c r="O23" s="552">
        <f t="shared" si="5"/>
        <v>100</v>
      </c>
      <c r="P23" s="553"/>
      <c r="Q23" s="553">
        <f t="shared" si="4"/>
        <v>1.2686724565756824</v>
      </c>
    </row>
    <row r="24" spans="2:25" s="549" customFormat="1" ht="22.5" customHeight="1" x14ac:dyDescent="0.2">
      <c r="B24" s="531" t="s">
        <v>47</v>
      </c>
      <c r="C24" s="546"/>
      <c r="D24" s="550">
        <f>'41bbenpreGII'!D24</f>
        <v>6268</v>
      </c>
      <c r="F24" s="551">
        <f>'41bbenpreGII'!F24+'41bbenpreGII'!H24+'41bbenpreGII'!J24+'41bbenpreGII'!L24+'41bbenpreGII'!N24</f>
        <v>3593</v>
      </c>
      <c r="G24" s="554">
        <f t="shared" si="0"/>
        <v>43.833109674271071</v>
      </c>
      <c r="H24" s="551">
        <f>'41bbenpreGII'!P24</f>
        <v>1394</v>
      </c>
      <c r="I24" s="552">
        <f t="shared" si="1"/>
        <v>17.006221788459193</v>
      </c>
      <c r="J24" s="551">
        <f>'41bbenpreGII'!R24</f>
        <v>3194</v>
      </c>
      <c r="K24" s="552">
        <f t="shared" si="2"/>
        <v>38.965475173844091</v>
      </c>
      <c r="L24" s="551">
        <f>'41bbenpreGII'!T24</f>
        <v>16</v>
      </c>
      <c r="M24" s="552">
        <f t="shared" si="3"/>
        <v>0.19519336342564353</v>
      </c>
      <c r="N24" s="550">
        <f t="shared" si="5"/>
        <v>8197</v>
      </c>
      <c r="O24" s="552">
        <f t="shared" si="5"/>
        <v>100</v>
      </c>
      <c r="P24" s="553"/>
      <c r="Q24" s="553">
        <f t="shared" si="4"/>
        <v>1.3077536694320357</v>
      </c>
    </row>
    <row r="25" spans="2:25" s="549" customFormat="1" ht="18" customHeight="1" x14ac:dyDescent="0.2">
      <c r="B25" s="531" t="s">
        <v>48</v>
      </c>
      <c r="C25" s="546"/>
      <c r="D25" s="550">
        <f>'41bbenpreGII'!D25</f>
        <v>22992</v>
      </c>
      <c r="F25" s="551">
        <f>'41bbenpreGII'!F25+'41bbenpreGII'!H25+'41bbenpreGII'!J25+'41bbenpreGII'!L25+'41bbenpreGII'!N25</f>
        <v>17979</v>
      </c>
      <c r="G25" s="554">
        <f t="shared" si="0"/>
        <v>53.921362804786611</v>
      </c>
      <c r="H25" s="551">
        <f>'41bbenpreGII'!P25</f>
        <v>678</v>
      </c>
      <c r="I25" s="552">
        <f t="shared" si="1"/>
        <v>2.0334103110098072</v>
      </c>
      <c r="J25" s="551">
        <f>'41bbenpreGII'!R25</f>
        <v>12262</v>
      </c>
      <c r="K25" s="552">
        <f t="shared" si="2"/>
        <v>36.775335152805688</v>
      </c>
      <c r="L25" s="551">
        <f>'41bbenpreGII'!T25</f>
        <v>2424</v>
      </c>
      <c r="M25" s="552">
        <f t="shared" si="3"/>
        <v>7.2698917313978946</v>
      </c>
      <c r="N25" s="550">
        <f t="shared" si="5"/>
        <v>33343</v>
      </c>
      <c r="O25" s="552">
        <f t="shared" si="5"/>
        <v>100</v>
      </c>
      <c r="P25" s="553"/>
      <c r="Q25" s="553">
        <f t="shared" si="4"/>
        <v>1.4502000695894224</v>
      </c>
    </row>
    <row r="26" spans="2:25" s="549" customFormat="1" ht="18" customHeight="1" x14ac:dyDescent="0.2">
      <c r="B26" s="531" t="s">
        <v>49</v>
      </c>
      <c r="C26" s="546"/>
      <c r="D26" s="550">
        <f>'41bbenpreGII'!D26</f>
        <v>3881</v>
      </c>
      <c r="F26" s="551">
        <f>'41bbenpreGII'!F26+'41bbenpreGII'!H26+'41bbenpreGII'!J26+'41bbenpreGII'!L26+'41bbenpreGII'!N26</f>
        <v>4989</v>
      </c>
      <c r="G26" s="554">
        <f t="shared" si="0"/>
        <v>82.042427232363096</v>
      </c>
      <c r="H26" s="551">
        <f>'41bbenpreGII'!P26</f>
        <v>378</v>
      </c>
      <c r="I26" s="552">
        <f t="shared" si="1"/>
        <v>6.2160828811050814</v>
      </c>
      <c r="J26" s="551">
        <f>'41bbenpreGII'!R26</f>
        <v>714</v>
      </c>
      <c r="K26" s="552">
        <f t="shared" si="2"/>
        <v>11.74148988653182</v>
      </c>
      <c r="L26" s="551">
        <f>'41bbenpreGII'!T26</f>
        <v>0</v>
      </c>
      <c r="M26" s="552">
        <f t="shared" si="3"/>
        <v>0</v>
      </c>
      <c r="N26" s="550">
        <f t="shared" si="5"/>
        <v>6081</v>
      </c>
      <c r="O26" s="552">
        <f t="shared" si="5"/>
        <v>100</v>
      </c>
      <c r="P26" s="553"/>
      <c r="Q26" s="553">
        <f t="shared" si="4"/>
        <v>1.5668642102550889</v>
      </c>
    </row>
    <row r="27" spans="2:25" s="549" customFormat="1" ht="18" customHeight="1" x14ac:dyDescent="0.2">
      <c r="B27" s="531" t="s">
        <v>4</v>
      </c>
      <c r="C27" s="546"/>
      <c r="D27" s="550">
        <f>'41bbenpreGII'!D27</f>
        <v>1249</v>
      </c>
      <c r="F27" s="551">
        <f>'41bbenpreGII'!F27+'41bbenpreGII'!H27+'41bbenpreGII'!J27+'41bbenpreGII'!L27+'41bbenpreGII'!N27</f>
        <v>1005</v>
      </c>
      <c r="G27" s="554">
        <f t="shared" si="0"/>
        <v>60.071727435744172</v>
      </c>
      <c r="H27" s="551">
        <f>'41bbenpreGII'!P27</f>
        <v>1</v>
      </c>
      <c r="I27" s="552">
        <f t="shared" si="1"/>
        <v>5.9772863120143453E-2</v>
      </c>
      <c r="J27" s="551">
        <f>'41bbenpreGII'!R27</f>
        <v>667</v>
      </c>
      <c r="K27" s="552">
        <f t="shared" si="2"/>
        <v>39.868499701135683</v>
      </c>
      <c r="L27" s="551">
        <f>'41bbenpreGII'!T27</f>
        <v>0</v>
      </c>
      <c r="M27" s="552">
        <f t="shared" si="3"/>
        <v>0</v>
      </c>
      <c r="N27" s="551">
        <f t="shared" si="5"/>
        <v>1673</v>
      </c>
      <c r="O27" s="552">
        <f t="shared" si="5"/>
        <v>100</v>
      </c>
      <c r="P27" s="553"/>
      <c r="Q27" s="553">
        <f t="shared" si="4"/>
        <v>1.3394715772618095</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544804</v>
      </c>
      <c r="E30" s="561"/>
      <c r="F30" s="532">
        <f>SUM(F10:F27)</f>
        <v>447002</v>
      </c>
      <c r="G30" s="562">
        <f>F30*100/$N30</f>
        <v>60.021457239267015</v>
      </c>
      <c r="H30" s="532">
        <f>SUM(H10:H27)</f>
        <v>75531</v>
      </c>
      <c r="I30" s="562">
        <f>H30*100/$N30</f>
        <v>10.141969581207862</v>
      </c>
      <c r="J30" s="532">
        <f>SUM(J10:J27)</f>
        <v>218686</v>
      </c>
      <c r="K30" s="562">
        <f>J30*100/$N30</f>
        <v>29.364191654234986</v>
      </c>
      <c r="L30" s="532">
        <f>SUM(L10:L28)</f>
        <v>3518</v>
      </c>
      <c r="M30" s="562">
        <f>L30*100/$N30</f>
        <v>0.472381525290136</v>
      </c>
      <c r="N30" s="532">
        <f>F30+H30+J30+L30</f>
        <v>744737</v>
      </c>
      <c r="O30" s="562">
        <f>G30+I30+K30+M30</f>
        <v>100</v>
      </c>
      <c r="P30" s="563"/>
      <c r="Q30" s="563">
        <f>(N30/D30)</f>
        <v>1.3669815199594717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3" t="s">
        <v>428</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2" t="s">
        <v>55</v>
      </c>
      <c r="G6" s="1133"/>
      <c r="H6" s="1133"/>
      <c r="I6" s="1133"/>
      <c r="J6" s="1133"/>
      <c r="K6" s="1133"/>
      <c r="L6" s="1133"/>
      <c r="M6" s="1133"/>
      <c r="N6" s="1133"/>
      <c r="O6" s="1133"/>
      <c r="P6" s="1133"/>
      <c r="Q6" s="1133"/>
      <c r="R6" s="1133"/>
      <c r="S6" s="1133"/>
      <c r="T6" s="1133"/>
      <c r="U6" s="1133"/>
      <c r="V6" s="1133"/>
      <c r="W6" s="1134"/>
      <c r="X6" s="133"/>
      <c r="Y6" s="133"/>
    </row>
    <row r="7" spans="2:25" s="7" customFormat="1" ht="64.5" customHeight="1" x14ac:dyDescent="0.2">
      <c r="B7" s="1115" t="s">
        <v>15</v>
      </c>
      <c r="C7" s="194"/>
      <c r="D7" s="195" t="s">
        <v>261</v>
      </c>
      <c r="E7" s="194"/>
      <c r="F7" s="1135" t="s">
        <v>57</v>
      </c>
      <c r="G7" s="1136"/>
      <c r="H7" s="1135" t="s">
        <v>58</v>
      </c>
      <c r="I7" s="1136"/>
      <c r="J7" s="1135" t="s">
        <v>59</v>
      </c>
      <c r="K7" s="1136"/>
      <c r="L7" s="1135" t="s">
        <v>60</v>
      </c>
      <c r="M7" s="1136"/>
      <c r="N7" s="1135" t="s">
        <v>61</v>
      </c>
      <c r="O7" s="1136"/>
      <c r="P7" s="1135" t="s">
        <v>62</v>
      </c>
      <c r="Q7" s="1136"/>
      <c r="R7" s="1135" t="s">
        <v>63</v>
      </c>
      <c r="S7" s="1136"/>
      <c r="T7" s="1135" t="s">
        <v>64</v>
      </c>
      <c r="U7" s="1136"/>
      <c r="V7" s="1137" t="s">
        <v>3</v>
      </c>
      <c r="W7" s="1138"/>
      <c r="X7" s="51"/>
      <c r="Y7" s="195" t="s">
        <v>260</v>
      </c>
    </row>
    <row r="8" spans="2:25" s="124" customFormat="1" ht="20.25" customHeight="1" x14ac:dyDescent="0.2">
      <c r="B8" s="111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75705</v>
      </c>
      <c r="E10" s="125"/>
      <c r="F10" s="153">
        <v>604</v>
      </c>
      <c r="G10" s="75">
        <v>4.012173471975653</v>
      </c>
      <c r="H10" s="153">
        <v>46066</v>
      </c>
      <c r="I10" s="75">
        <v>61.699213796601569</v>
      </c>
      <c r="J10" s="153">
        <v>51535</v>
      </c>
      <c r="K10" s="75">
        <v>18.062389043875221</v>
      </c>
      <c r="L10" s="153">
        <v>360</v>
      </c>
      <c r="M10" s="75">
        <v>0.90540197818919599</v>
      </c>
      <c r="N10" s="153">
        <v>99</v>
      </c>
      <c r="O10" s="75">
        <v>0.39817397920365205</v>
      </c>
      <c r="P10" s="153">
        <v>92</v>
      </c>
      <c r="Q10" s="75">
        <v>2.5361399949277198E-3</v>
      </c>
      <c r="R10" s="153">
        <v>16967</v>
      </c>
      <c r="S10" s="75">
        <v>14.920111590159777</v>
      </c>
      <c r="T10" s="153">
        <v>0</v>
      </c>
      <c r="U10" s="75">
        <v>0</v>
      </c>
      <c r="V10" s="153">
        <f>F10+H10+J10+L10+N10+P10+R10+T10</f>
        <v>115723</v>
      </c>
      <c r="W10" s="75">
        <f t="shared" ref="V10:W27" si="0">G10+I10+K10+M10+O10+Q10+S10+U10</f>
        <v>99.999999999999986</v>
      </c>
      <c r="X10" s="154"/>
      <c r="Y10" s="155">
        <f t="shared" ref="Y10:Y27" si="1">V10/D10</f>
        <v>1.5286044514893335</v>
      </c>
    </row>
    <row r="11" spans="2:25" s="125" customFormat="1" ht="18" customHeight="1" x14ac:dyDescent="0.2">
      <c r="B11" s="32" t="s">
        <v>10</v>
      </c>
      <c r="C11" s="28"/>
      <c r="D11" s="156">
        <v>13766</v>
      </c>
      <c r="F11" s="157">
        <v>1005</v>
      </c>
      <c r="G11" s="181">
        <v>9.5502617241747672</v>
      </c>
      <c r="H11" s="157">
        <v>3849</v>
      </c>
      <c r="I11" s="181">
        <v>13.652387565431043</v>
      </c>
      <c r="J11" s="157">
        <v>3107</v>
      </c>
      <c r="K11" s="181">
        <v>21.664352099134707</v>
      </c>
      <c r="L11" s="157">
        <v>635</v>
      </c>
      <c r="M11" s="181">
        <v>5.0849268240572592</v>
      </c>
      <c r="N11" s="157">
        <v>112</v>
      </c>
      <c r="O11" s="181">
        <v>1.6023929067407328</v>
      </c>
      <c r="P11" s="157">
        <v>1266</v>
      </c>
      <c r="Q11" s="181">
        <v>2.4676850763807288</v>
      </c>
      <c r="R11" s="157">
        <v>8165</v>
      </c>
      <c r="S11" s="181">
        <v>45.977993804080761</v>
      </c>
      <c r="T11" s="157">
        <v>0</v>
      </c>
      <c r="U11" s="181">
        <v>0</v>
      </c>
      <c r="V11" s="157">
        <f t="shared" si="0"/>
        <v>18139</v>
      </c>
      <c r="W11" s="181">
        <f t="shared" si="0"/>
        <v>100</v>
      </c>
      <c r="X11" s="154"/>
      <c r="Y11" s="158">
        <f t="shared" si="1"/>
        <v>1.317666715095162</v>
      </c>
    </row>
    <row r="12" spans="2:25" s="125" customFormat="1" ht="22.5" customHeight="1" x14ac:dyDescent="0.2">
      <c r="B12" s="32" t="s">
        <v>40</v>
      </c>
      <c r="C12" s="28"/>
      <c r="D12" s="156">
        <v>12902</v>
      </c>
      <c r="F12" s="126">
        <v>2606</v>
      </c>
      <c r="G12" s="181">
        <v>22.562277580071175</v>
      </c>
      <c r="H12" s="126">
        <v>1973</v>
      </c>
      <c r="I12" s="181">
        <v>8.1748856126080334</v>
      </c>
      <c r="J12" s="126">
        <v>4457</v>
      </c>
      <c r="K12" s="181">
        <v>24.789018810371125</v>
      </c>
      <c r="L12" s="126">
        <v>809</v>
      </c>
      <c r="M12" s="181">
        <v>8.8764616166751402</v>
      </c>
      <c r="N12" s="126">
        <v>88</v>
      </c>
      <c r="O12" s="181">
        <v>1.4234875444839858</v>
      </c>
      <c r="P12" s="126">
        <v>1275</v>
      </c>
      <c r="Q12" s="181">
        <v>5.2567361464158617</v>
      </c>
      <c r="R12" s="126">
        <v>4466</v>
      </c>
      <c r="S12" s="181">
        <v>28.917132689374682</v>
      </c>
      <c r="T12" s="126">
        <v>8</v>
      </c>
      <c r="U12" s="181">
        <v>0</v>
      </c>
      <c r="V12" s="157">
        <f t="shared" si="0"/>
        <v>15682</v>
      </c>
      <c r="W12" s="181">
        <f t="shared" si="0"/>
        <v>100.00000000000001</v>
      </c>
      <c r="X12" s="154"/>
      <c r="Y12" s="158">
        <f t="shared" si="1"/>
        <v>1.215470469694621</v>
      </c>
    </row>
    <row r="13" spans="2:25" s="125" customFormat="1" ht="18" customHeight="1" x14ac:dyDescent="0.2">
      <c r="B13" s="32" t="s">
        <v>41</v>
      </c>
      <c r="C13" s="28"/>
      <c r="D13" s="156">
        <v>11602</v>
      </c>
      <c r="F13" s="157">
        <v>3288</v>
      </c>
      <c r="G13" s="181">
        <v>21.067835441777071</v>
      </c>
      <c r="H13" s="157">
        <v>7201</v>
      </c>
      <c r="I13" s="181">
        <v>23.637812531128599</v>
      </c>
      <c r="J13" s="157">
        <v>797</v>
      </c>
      <c r="K13" s="181">
        <v>3.117840422352824</v>
      </c>
      <c r="L13" s="157">
        <v>179</v>
      </c>
      <c r="M13" s="181">
        <v>1.8926187867317461</v>
      </c>
      <c r="N13" s="157">
        <v>6</v>
      </c>
      <c r="O13" s="181">
        <v>0.28887339376431914</v>
      </c>
      <c r="P13" s="157">
        <v>43</v>
      </c>
      <c r="Q13" s="181">
        <v>0.29883454527343362</v>
      </c>
      <c r="R13" s="157">
        <v>9814</v>
      </c>
      <c r="S13" s="181">
        <v>49.696184878972012</v>
      </c>
      <c r="T13" s="157">
        <v>0</v>
      </c>
      <c r="U13" s="181">
        <v>0</v>
      </c>
      <c r="V13" s="157">
        <f t="shared" si="0"/>
        <v>21328</v>
      </c>
      <c r="W13" s="181">
        <f t="shared" si="0"/>
        <v>100</v>
      </c>
      <c r="X13" s="154"/>
      <c r="Y13" s="158">
        <f t="shared" si="1"/>
        <v>1.8383037407343561</v>
      </c>
    </row>
    <row r="14" spans="2:25" s="125" customFormat="1" ht="18" customHeight="1" x14ac:dyDescent="0.2">
      <c r="B14" s="32" t="s">
        <v>9</v>
      </c>
      <c r="C14" s="28"/>
      <c r="D14" s="156">
        <v>12778</v>
      </c>
      <c r="F14" s="157">
        <v>532</v>
      </c>
      <c r="G14" s="181">
        <v>1.1223131063344112</v>
      </c>
      <c r="H14" s="157">
        <v>1026</v>
      </c>
      <c r="I14" s="181">
        <v>5.0218755944455014</v>
      </c>
      <c r="J14" s="157">
        <v>256</v>
      </c>
      <c r="K14" s="181">
        <v>0</v>
      </c>
      <c r="L14" s="157">
        <v>2287</v>
      </c>
      <c r="M14" s="181">
        <v>29.922008750237779</v>
      </c>
      <c r="N14" s="157">
        <v>82</v>
      </c>
      <c r="O14" s="181">
        <v>2.4538710291040515</v>
      </c>
      <c r="P14" s="157">
        <v>5535</v>
      </c>
      <c r="Q14" s="181">
        <v>21.742438653224273</v>
      </c>
      <c r="R14" s="157">
        <v>4798</v>
      </c>
      <c r="S14" s="181">
        <v>39.737492866653987</v>
      </c>
      <c r="T14" s="157">
        <v>0</v>
      </c>
      <c r="U14" s="181">
        <v>0</v>
      </c>
      <c r="V14" s="157">
        <f t="shared" si="0"/>
        <v>14516</v>
      </c>
      <c r="W14" s="181">
        <f t="shared" si="0"/>
        <v>100</v>
      </c>
      <c r="X14" s="154"/>
      <c r="Y14" s="158">
        <f t="shared" si="1"/>
        <v>1.1360150258256378</v>
      </c>
    </row>
    <row r="15" spans="2:25" s="125" customFormat="1" ht="18" customHeight="1" x14ac:dyDescent="0.2">
      <c r="B15" s="32" t="s">
        <v>8</v>
      </c>
      <c r="C15" s="28"/>
      <c r="D15" s="156">
        <v>4508</v>
      </c>
      <c r="F15" s="126">
        <v>612</v>
      </c>
      <c r="G15" s="181">
        <v>0</v>
      </c>
      <c r="H15" s="126">
        <v>1486</v>
      </c>
      <c r="I15" s="181">
        <v>19.530493707647629</v>
      </c>
      <c r="J15" s="126">
        <v>439</v>
      </c>
      <c r="K15" s="181">
        <v>7.5750242013552755</v>
      </c>
      <c r="L15" s="126">
        <v>481</v>
      </c>
      <c r="M15" s="181">
        <v>11.302032913843176</v>
      </c>
      <c r="N15" s="126">
        <v>49</v>
      </c>
      <c r="O15" s="181">
        <v>2.1539206195546949</v>
      </c>
      <c r="P15" s="126">
        <v>0</v>
      </c>
      <c r="Q15" s="181">
        <v>0</v>
      </c>
      <c r="R15" s="126">
        <v>3143</v>
      </c>
      <c r="S15" s="181">
        <v>59.438528557599227</v>
      </c>
      <c r="T15" s="126">
        <v>0</v>
      </c>
      <c r="U15" s="181">
        <v>0</v>
      </c>
      <c r="V15" s="157">
        <f t="shared" si="0"/>
        <v>6210</v>
      </c>
      <c r="W15" s="181">
        <f t="shared" si="0"/>
        <v>100</v>
      </c>
      <c r="X15" s="154"/>
      <c r="Y15" s="158">
        <f t="shared" si="1"/>
        <v>1.3775510204081634</v>
      </c>
    </row>
    <row r="16" spans="2:25" s="128" customFormat="1" ht="18" customHeight="1" x14ac:dyDescent="0.2">
      <c r="B16" s="127" t="s">
        <v>7</v>
      </c>
      <c r="C16" s="129"/>
      <c r="D16" s="159">
        <v>47251</v>
      </c>
      <c r="E16" s="160"/>
      <c r="F16" s="161">
        <v>3468</v>
      </c>
      <c r="G16" s="182">
        <v>7.7071171283070425</v>
      </c>
      <c r="H16" s="161">
        <v>15280</v>
      </c>
      <c r="I16" s="182">
        <v>15.824121227176748</v>
      </c>
      <c r="J16" s="161">
        <v>11637</v>
      </c>
      <c r="K16" s="182">
        <v>26.553637229329691</v>
      </c>
      <c r="L16" s="161">
        <v>3466</v>
      </c>
      <c r="M16" s="182">
        <v>6.8666418250320875</v>
      </c>
      <c r="N16" s="161">
        <v>4</v>
      </c>
      <c r="O16" s="182">
        <v>1.1427151906595454</v>
      </c>
      <c r="P16" s="161">
        <v>19046</v>
      </c>
      <c r="Q16" s="182">
        <v>25.539270483997846</v>
      </c>
      <c r="R16" s="161">
        <v>11620</v>
      </c>
      <c r="S16" s="182">
        <v>15.629528422970232</v>
      </c>
      <c r="T16" s="161">
        <v>934</v>
      </c>
      <c r="U16" s="182">
        <v>0.73696849252680829</v>
      </c>
      <c r="V16" s="161">
        <f t="shared" si="0"/>
        <v>65455</v>
      </c>
      <c r="W16" s="182">
        <f t="shared" si="0"/>
        <v>100</v>
      </c>
      <c r="X16" s="162"/>
      <c r="Y16" s="158">
        <f t="shared" si="1"/>
        <v>1.3852616875833317</v>
      </c>
    </row>
    <row r="17" spans="2:25" s="128" customFormat="1" ht="18" customHeight="1" x14ac:dyDescent="0.2">
      <c r="B17" s="127" t="s">
        <v>43</v>
      </c>
      <c r="C17" s="129"/>
      <c r="D17" s="159">
        <v>26439</v>
      </c>
      <c r="E17" s="160"/>
      <c r="F17" s="161">
        <v>3811</v>
      </c>
      <c r="G17" s="182">
        <v>13.305587605076644</v>
      </c>
      <c r="H17" s="161">
        <v>15283</v>
      </c>
      <c r="I17" s="182">
        <v>29.339047305093128</v>
      </c>
      <c r="J17" s="161">
        <v>8300</v>
      </c>
      <c r="K17" s="182">
        <v>36.084555793637712</v>
      </c>
      <c r="L17" s="161">
        <v>983</v>
      </c>
      <c r="M17" s="182">
        <v>3.7127080929619254</v>
      </c>
      <c r="N17" s="161">
        <v>1505</v>
      </c>
      <c r="O17" s="182">
        <v>5.6576561727377612</v>
      </c>
      <c r="P17" s="161">
        <v>3005</v>
      </c>
      <c r="Q17" s="182">
        <v>8.2330641173561894</v>
      </c>
      <c r="R17" s="161">
        <v>2525</v>
      </c>
      <c r="S17" s="182">
        <v>3.6302950387341353</v>
      </c>
      <c r="T17" s="161">
        <v>4</v>
      </c>
      <c r="U17" s="182">
        <v>3.708587440250536E-2</v>
      </c>
      <c r="V17" s="161">
        <f t="shared" si="0"/>
        <v>35416</v>
      </c>
      <c r="W17" s="182">
        <f t="shared" si="0"/>
        <v>100</v>
      </c>
      <c r="X17" s="162"/>
      <c r="Y17" s="158">
        <f t="shared" si="1"/>
        <v>1.3395362910851394</v>
      </c>
    </row>
    <row r="18" spans="2:25" s="128" customFormat="1" ht="18" customHeight="1" x14ac:dyDescent="0.2">
      <c r="B18" s="127" t="s">
        <v>44</v>
      </c>
      <c r="C18" s="129"/>
      <c r="D18" s="159">
        <v>73810</v>
      </c>
      <c r="E18" s="160"/>
      <c r="F18" s="161">
        <v>7</v>
      </c>
      <c r="G18" s="182">
        <v>0.11792867955081494</v>
      </c>
      <c r="H18" s="161">
        <v>13241</v>
      </c>
      <c r="I18" s="182">
        <v>17.203506178054706</v>
      </c>
      <c r="J18" s="161">
        <v>15053</v>
      </c>
      <c r="K18" s="182">
        <v>23.951842855634176</v>
      </c>
      <c r="L18" s="161">
        <v>3321</v>
      </c>
      <c r="M18" s="182">
        <v>4.6309008343014044</v>
      </c>
      <c r="N18" s="161">
        <v>3220</v>
      </c>
      <c r="O18" s="182">
        <v>4.7998732706727214</v>
      </c>
      <c r="P18" s="161">
        <v>6973</v>
      </c>
      <c r="Q18" s="182">
        <v>6.3575879184707995</v>
      </c>
      <c r="R18" s="161">
        <v>45289</v>
      </c>
      <c r="S18" s="182">
        <v>42.934840004224313</v>
      </c>
      <c r="T18" s="161">
        <v>7</v>
      </c>
      <c r="U18" s="182">
        <v>3.5202590910691028E-3</v>
      </c>
      <c r="V18" s="161">
        <f t="shared" si="0"/>
        <v>87111</v>
      </c>
      <c r="W18" s="182">
        <f t="shared" si="0"/>
        <v>100.00000000000001</v>
      </c>
      <c r="X18" s="162"/>
      <c r="Y18" s="158">
        <f t="shared" si="1"/>
        <v>1.1802059341552635</v>
      </c>
    </row>
    <row r="19" spans="2:25" s="128" customFormat="1" ht="18" customHeight="1" x14ac:dyDescent="0.2">
      <c r="B19" s="127" t="s">
        <v>6</v>
      </c>
      <c r="C19" s="129"/>
      <c r="D19" s="159">
        <v>47844</v>
      </c>
      <c r="E19" s="160"/>
      <c r="F19" s="161">
        <v>1133</v>
      </c>
      <c r="G19" s="182">
        <v>2.6363906960921888</v>
      </c>
      <c r="H19" s="161">
        <v>20037</v>
      </c>
      <c r="I19" s="182">
        <v>2.1814006888633752</v>
      </c>
      <c r="J19" s="161">
        <v>2632</v>
      </c>
      <c r="K19" s="182">
        <v>0.29340477101671131</v>
      </c>
      <c r="L19" s="161">
        <v>2142</v>
      </c>
      <c r="M19" s="182">
        <v>6.7525619764425731</v>
      </c>
      <c r="N19" s="161">
        <v>955</v>
      </c>
      <c r="O19" s="182">
        <v>4.8262958710719905</v>
      </c>
      <c r="P19" s="161">
        <v>6745</v>
      </c>
      <c r="Q19" s="182">
        <v>19.628353956712164</v>
      </c>
      <c r="R19" s="161">
        <v>33448</v>
      </c>
      <c r="S19" s="182">
        <v>63.673087553684567</v>
      </c>
      <c r="T19" s="161">
        <v>98</v>
      </c>
      <c r="U19" s="182">
        <v>8.5044861164264157E-3</v>
      </c>
      <c r="V19" s="161">
        <f t="shared" si="0"/>
        <v>67190</v>
      </c>
      <c r="W19" s="182">
        <f t="shared" si="0"/>
        <v>99.999999999999986</v>
      </c>
      <c r="X19" s="162"/>
      <c r="Y19" s="158">
        <f t="shared" si="1"/>
        <v>1.4043558230917148</v>
      </c>
    </row>
    <row r="20" spans="2:25" s="125" customFormat="1" ht="18" customHeight="1" x14ac:dyDescent="0.2">
      <c r="B20" s="127" t="s">
        <v>5</v>
      </c>
      <c r="C20" s="28"/>
      <c r="D20" s="156">
        <v>11349</v>
      </c>
      <c r="F20" s="157">
        <v>847</v>
      </c>
      <c r="G20" s="181">
        <v>8.8888888888888893</v>
      </c>
      <c r="H20" s="157">
        <v>2966</v>
      </c>
      <c r="I20" s="181">
        <v>7.0230607966457024</v>
      </c>
      <c r="J20" s="157">
        <v>479</v>
      </c>
      <c r="K20" s="181">
        <v>5.2725366876310273</v>
      </c>
      <c r="L20" s="157">
        <v>687</v>
      </c>
      <c r="M20" s="181">
        <v>6.6876310272536692</v>
      </c>
      <c r="N20" s="157">
        <v>42</v>
      </c>
      <c r="O20" s="181">
        <v>1.519916142557652</v>
      </c>
      <c r="P20" s="157">
        <v>6792</v>
      </c>
      <c r="Q20" s="181">
        <v>53.574423480083858</v>
      </c>
      <c r="R20" s="157">
        <v>1940</v>
      </c>
      <c r="S20" s="181">
        <v>17.033542976939202</v>
      </c>
      <c r="T20" s="157">
        <v>0</v>
      </c>
      <c r="U20" s="181">
        <v>0</v>
      </c>
      <c r="V20" s="157">
        <f t="shared" si="0"/>
        <v>13753</v>
      </c>
      <c r="W20" s="181">
        <f t="shared" si="0"/>
        <v>100</v>
      </c>
      <c r="X20" s="154"/>
      <c r="Y20" s="158">
        <f t="shared" si="1"/>
        <v>1.2118248303815313</v>
      </c>
    </row>
    <row r="21" spans="2:25" s="125" customFormat="1" ht="18" customHeight="1" x14ac:dyDescent="0.2">
      <c r="B21" s="32" t="s">
        <v>38</v>
      </c>
      <c r="C21" s="28"/>
      <c r="D21" s="156">
        <v>21846</v>
      </c>
      <c r="F21" s="157">
        <v>2224</v>
      </c>
      <c r="G21" s="181">
        <v>9.48509485094851</v>
      </c>
      <c r="H21" s="157">
        <v>4071</v>
      </c>
      <c r="I21" s="181">
        <v>13.467175488081411</v>
      </c>
      <c r="J21" s="157">
        <v>7389</v>
      </c>
      <c r="K21" s="181">
        <v>37.735744704385816</v>
      </c>
      <c r="L21" s="157">
        <v>3622</v>
      </c>
      <c r="M21" s="181">
        <v>10.646535036778939</v>
      </c>
      <c r="N21" s="157">
        <v>166</v>
      </c>
      <c r="O21" s="181">
        <v>5.0992754825507438</v>
      </c>
      <c r="P21" s="157">
        <v>4321</v>
      </c>
      <c r="Q21" s="181">
        <v>7.2838891654222664</v>
      </c>
      <c r="R21" s="157">
        <v>6111</v>
      </c>
      <c r="S21" s="181">
        <v>16.276754604280736</v>
      </c>
      <c r="T21" s="157">
        <v>4</v>
      </c>
      <c r="U21" s="181">
        <v>5.5306675515734748E-3</v>
      </c>
      <c r="V21" s="157">
        <f t="shared" si="0"/>
        <v>27908</v>
      </c>
      <c r="W21" s="181">
        <f t="shared" si="0"/>
        <v>99.999999999999986</v>
      </c>
      <c r="X21" s="154"/>
      <c r="Y21" s="158">
        <f t="shared" si="1"/>
        <v>1.2774878696328846</v>
      </c>
    </row>
    <row r="22" spans="2:25" s="125" customFormat="1" ht="21" customHeight="1" x14ac:dyDescent="0.2">
      <c r="B22" s="32" t="s">
        <v>45</v>
      </c>
      <c r="C22" s="28"/>
      <c r="D22" s="156">
        <v>51057</v>
      </c>
      <c r="F22" s="157">
        <v>829</v>
      </c>
      <c r="G22" s="181">
        <v>0.68948988809615985</v>
      </c>
      <c r="H22" s="157">
        <v>29406</v>
      </c>
      <c r="I22" s="181">
        <v>38.969083568386701</v>
      </c>
      <c r="J22" s="157">
        <v>18254</v>
      </c>
      <c r="K22" s="181">
        <v>31.722065519974926</v>
      </c>
      <c r="L22" s="157">
        <v>3394</v>
      </c>
      <c r="M22" s="181">
        <v>6.2533414449790756</v>
      </c>
      <c r="N22" s="157">
        <v>1370</v>
      </c>
      <c r="O22" s="181">
        <v>2.9736555868960051</v>
      </c>
      <c r="P22" s="157">
        <v>4945</v>
      </c>
      <c r="Q22" s="181">
        <v>4.5664878417491659</v>
      </c>
      <c r="R22" s="157">
        <v>12234</v>
      </c>
      <c r="S22" s="181">
        <v>14.824032594067438</v>
      </c>
      <c r="T22" s="157">
        <v>0</v>
      </c>
      <c r="U22" s="181">
        <v>1.8435558505244917E-3</v>
      </c>
      <c r="V22" s="157">
        <f t="shared" si="0"/>
        <v>70432</v>
      </c>
      <c r="W22" s="181">
        <f t="shared" si="0"/>
        <v>99.999999999999986</v>
      </c>
      <c r="X22" s="154"/>
      <c r="Y22" s="158">
        <f t="shared" si="1"/>
        <v>1.3794778384942319</v>
      </c>
    </row>
    <row r="23" spans="2:25" s="125" customFormat="1" ht="18" customHeight="1" x14ac:dyDescent="0.2">
      <c r="B23" s="32" t="s">
        <v>46</v>
      </c>
      <c r="C23" s="28"/>
      <c r="D23" s="156">
        <v>11180</v>
      </c>
      <c r="F23" s="157">
        <v>540</v>
      </c>
      <c r="G23" s="181">
        <v>5.7716568544995797</v>
      </c>
      <c r="H23" s="157">
        <v>3933</v>
      </c>
      <c r="I23" s="181">
        <v>26.377207737594617</v>
      </c>
      <c r="J23" s="157">
        <v>1663</v>
      </c>
      <c r="K23" s="181">
        <v>6.8544995794785537</v>
      </c>
      <c r="L23" s="157">
        <v>645</v>
      </c>
      <c r="M23" s="181">
        <v>5.6244743481917574</v>
      </c>
      <c r="N23" s="157">
        <v>25</v>
      </c>
      <c r="O23" s="181">
        <v>0.48359966358284273</v>
      </c>
      <c r="P23" s="157">
        <v>165</v>
      </c>
      <c r="Q23" s="181">
        <v>7.0962994112699747</v>
      </c>
      <c r="R23" s="157">
        <v>7072</v>
      </c>
      <c r="S23" s="181">
        <v>47.792262405382672</v>
      </c>
      <c r="T23" s="157">
        <v>1</v>
      </c>
      <c r="U23" s="181">
        <v>0</v>
      </c>
      <c r="V23" s="157">
        <f>F23+H23+J23+L23+N23+P23+R23+T23</f>
        <v>14044</v>
      </c>
      <c r="W23" s="181">
        <f t="shared" si="0"/>
        <v>100</v>
      </c>
      <c r="X23" s="154"/>
      <c r="Y23" s="158">
        <f t="shared" si="1"/>
        <v>1.2561717352415027</v>
      </c>
    </row>
    <row r="24" spans="2:25" s="125" customFormat="1" ht="22.5" customHeight="1" x14ac:dyDescent="0.2">
      <c r="B24" s="32" t="s">
        <v>47</v>
      </c>
      <c r="C24" s="28"/>
      <c r="D24" s="156">
        <v>6375</v>
      </c>
      <c r="F24" s="126">
        <v>1221</v>
      </c>
      <c r="G24" s="183">
        <v>7.9028995279838163</v>
      </c>
      <c r="H24" s="126">
        <v>1735</v>
      </c>
      <c r="I24" s="181">
        <v>17.80175320296696</v>
      </c>
      <c r="J24" s="126">
        <v>549</v>
      </c>
      <c r="K24" s="181">
        <v>7.026298044504383</v>
      </c>
      <c r="L24" s="126">
        <v>227</v>
      </c>
      <c r="M24" s="181">
        <v>1.2946729602157789</v>
      </c>
      <c r="N24" s="126">
        <v>90</v>
      </c>
      <c r="O24" s="181">
        <v>2.4679703304113283</v>
      </c>
      <c r="P24" s="126">
        <v>704</v>
      </c>
      <c r="Q24" s="181">
        <v>3.236682400539447</v>
      </c>
      <c r="R24" s="126">
        <v>5040</v>
      </c>
      <c r="S24" s="181">
        <v>60.229265003371545</v>
      </c>
      <c r="T24" s="126">
        <v>10</v>
      </c>
      <c r="U24" s="181">
        <v>4.0458530006743092E-2</v>
      </c>
      <c r="V24" s="126">
        <f t="shared" si="0"/>
        <v>9576</v>
      </c>
      <c r="W24" s="181">
        <f t="shared" si="0"/>
        <v>99.999999999999986</v>
      </c>
      <c r="X24" s="154"/>
      <c r="Y24" s="158">
        <f t="shared" si="1"/>
        <v>1.5021176470588236</v>
      </c>
    </row>
    <row r="25" spans="2:25" s="125" customFormat="1" ht="18" customHeight="1" x14ac:dyDescent="0.2">
      <c r="B25" s="32" t="s">
        <v>48</v>
      </c>
      <c r="C25" s="28"/>
      <c r="D25" s="156">
        <v>27542</v>
      </c>
      <c r="F25" s="126">
        <v>335</v>
      </c>
      <c r="G25" s="183">
        <v>0.14814347853495555</v>
      </c>
      <c r="H25" s="126">
        <v>11994</v>
      </c>
      <c r="I25" s="181">
        <v>26.640610225052008</v>
      </c>
      <c r="J25" s="126">
        <v>2605</v>
      </c>
      <c r="K25" s="181">
        <v>10.29754775263191</v>
      </c>
      <c r="L25" s="126">
        <v>2463</v>
      </c>
      <c r="M25" s="181">
        <v>7.0888230473428733</v>
      </c>
      <c r="N25" s="126">
        <v>2342</v>
      </c>
      <c r="O25" s="181">
        <v>6.2819138876631158</v>
      </c>
      <c r="P25" s="126">
        <v>39</v>
      </c>
      <c r="Q25" s="181">
        <v>0.15444745634495366</v>
      </c>
      <c r="R25" s="126">
        <v>15319</v>
      </c>
      <c r="S25" s="181">
        <v>42.274475193847316</v>
      </c>
      <c r="T25" s="126">
        <v>2403</v>
      </c>
      <c r="U25" s="181">
        <v>7.1140389585828654</v>
      </c>
      <c r="V25" s="126">
        <f t="shared" si="0"/>
        <v>37500</v>
      </c>
      <c r="W25" s="181">
        <f t="shared" si="0"/>
        <v>100</v>
      </c>
      <c r="X25" s="154"/>
      <c r="Y25" s="158">
        <f t="shared" si="1"/>
        <v>1.3615568949241159</v>
      </c>
    </row>
    <row r="26" spans="2:25" s="125" customFormat="1" ht="18" customHeight="1" x14ac:dyDescent="0.2">
      <c r="B26" s="32" t="s">
        <v>49</v>
      </c>
      <c r="C26" s="28"/>
      <c r="D26" s="156">
        <v>2875</v>
      </c>
      <c r="F26" s="126">
        <v>178</v>
      </c>
      <c r="G26" s="183">
        <v>4.0505508749189891</v>
      </c>
      <c r="H26" s="126">
        <v>1876</v>
      </c>
      <c r="I26" s="181">
        <v>34.348671419313028</v>
      </c>
      <c r="J26" s="126">
        <v>1641</v>
      </c>
      <c r="K26" s="181">
        <v>46.953985742060922</v>
      </c>
      <c r="L26" s="126">
        <v>263</v>
      </c>
      <c r="M26" s="181">
        <v>6.675307841866494</v>
      </c>
      <c r="N26" s="126">
        <v>110</v>
      </c>
      <c r="O26" s="181">
        <v>3.6292935839274141</v>
      </c>
      <c r="P26" s="126">
        <v>26</v>
      </c>
      <c r="Q26" s="181">
        <v>4.2125729099157487</v>
      </c>
      <c r="R26" s="126">
        <v>6</v>
      </c>
      <c r="S26" s="181">
        <v>0.12961762799740764</v>
      </c>
      <c r="T26" s="126">
        <v>0</v>
      </c>
      <c r="U26" s="181">
        <v>0</v>
      </c>
      <c r="V26" s="126">
        <f t="shared" si="0"/>
        <v>4100</v>
      </c>
      <c r="W26" s="181">
        <f t="shared" si="0"/>
        <v>100.00000000000001</v>
      </c>
      <c r="X26" s="154"/>
      <c r="Y26" s="158">
        <f t="shared" si="1"/>
        <v>1.4260869565217391</v>
      </c>
    </row>
    <row r="27" spans="2:25" s="125" customFormat="1" ht="18" customHeight="1" x14ac:dyDescent="0.2">
      <c r="B27" s="32" t="s">
        <v>4</v>
      </c>
      <c r="C27" s="28"/>
      <c r="D27" s="156">
        <v>1004</v>
      </c>
      <c r="F27" s="126">
        <v>216</v>
      </c>
      <c r="G27" s="183">
        <v>16.482582837723026</v>
      </c>
      <c r="H27" s="126">
        <v>283</v>
      </c>
      <c r="I27" s="181">
        <v>25.06372132540357</v>
      </c>
      <c r="J27" s="126">
        <v>453</v>
      </c>
      <c r="K27" s="181">
        <v>33.389974511469838</v>
      </c>
      <c r="L27" s="126">
        <v>19</v>
      </c>
      <c r="M27" s="181">
        <v>2.2090059473237043</v>
      </c>
      <c r="N27" s="126">
        <v>0</v>
      </c>
      <c r="O27" s="181">
        <v>0.16992353440951571</v>
      </c>
      <c r="P27" s="126">
        <v>1</v>
      </c>
      <c r="Q27" s="181">
        <v>8.4961767204757857E-2</v>
      </c>
      <c r="R27" s="126">
        <v>415</v>
      </c>
      <c r="S27" s="181">
        <v>22.59983007646559</v>
      </c>
      <c r="T27" s="126">
        <v>0</v>
      </c>
      <c r="U27" s="181">
        <v>0</v>
      </c>
      <c r="V27" s="157">
        <f t="shared" si="0"/>
        <v>1387</v>
      </c>
      <c r="W27" s="181">
        <f t="shared" si="0"/>
        <v>100</v>
      </c>
      <c r="X27" s="154"/>
      <c r="Y27" s="158">
        <f t="shared" si="1"/>
        <v>1.3814741035856575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459833</v>
      </c>
      <c r="E30" s="23"/>
      <c r="F30" s="65">
        <f>SUM(F10:F27)</f>
        <v>23456</v>
      </c>
      <c r="G30" s="67">
        <f>F30*100/$V30</f>
        <v>3.7501398947991111</v>
      </c>
      <c r="H30" s="65">
        <f>SUM(H10:H27)</f>
        <v>181706</v>
      </c>
      <c r="I30" s="67">
        <f>H30*100/$V30</f>
        <v>29.051113562600925</v>
      </c>
      <c r="J30" s="65">
        <f>SUM(J10:J27)</f>
        <v>131246</v>
      </c>
      <c r="K30" s="67">
        <f>J30*100/$V30</f>
        <v>20.98358034757862</v>
      </c>
      <c r="L30" s="65">
        <f>SUM(L10:L27)</f>
        <v>25983</v>
      </c>
      <c r="M30" s="67">
        <f>L30*100/$V30</f>
        <v>4.1541560746318771</v>
      </c>
      <c r="N30" s="65">
        <f>SUM(N10:N27)</f>
        <v>10265</v>
      </c>
      <c r="O30" s="67">
        <f>N30*100/$V30</f>
        <v>1.6411658432858491</v>
      </c>
      <c r="P30" s="65">
        <f>SUM(P10:P27)</f>
        <v>60973</v>
      </c>
      <c r="Q30" s="67">
        <f>P30*100/$V30</f>
        <v>9.7483492413704891</v>
      </c>
      <c r="R30" s="65">
        <f>SUM(R10:R27)</f>
        <v>188372</v>
      </c>
      <c r="S30" s="67">
        <f>R30*100/$V30</f>
        <v>30.116872112171645</v>
      </c>
      <c r="T30" s="65">
        <f>SUM(T10:T28)</f>
        <v>3469</v>
      </c>
      <c r="U30" s="67">
        <f>T30*100/$V30</f>
        <v>0.5546229235614818</v>
      </c>
      <c r="V30" s="65">
        <f>SUM(V10:V27)</f>
        <v>625470</v>
      </c>
      <c r="W30" s="67">
        <f>G30+I30+K30+M30+O30+Q30+S30+U30</f>
        <v>100</v>
      </c>
      <c r="X30" s="174"/>
      <c r="Y30" s="175">
        <f>(V30/D30)</f>
        <v>1.3602112071121473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4" t="s">
        <v>427</v>
      </c>
      <c r="C3" s="1044"/>
      <c r="D3" s="1044"/>
      <c r="E3" s="1044"/>
      <c r="F3" s="1044"/>
      <c r="G3" s="1044"/>
      <c r="H3" s="1044"/>
      <c r="I3" s="1044"/>
      <c r="J3" s="1044"/>
      <c r="K3" s="1044"/>
      <c r="L3" s="1044"/>
      <c r="M3" s="1044"/>
      <c r="N3" s="1044"/>
      <c r="O3" s="1044"/>
      <c r="P3" s="1044"/>
      <c r="Q3" s="1044"/>
      <c r="R3" s="1044"/>
      <c r="S3" s="1044"/>
      <c r="T3" s="1044"/>
      <c r="U3" s="1044"/>
      <c r="V3" s="1044"/>
      <c r="W3" s="1044"/>
      <c r="X3" s="1044"/>
      <c r="Y3" s="13"/>
    </row>
    <row r="4" spans="2:25" s="7" customFormat="1" ht="14.25" customHeight="1" x14ac:dyDescent="0.2">
      <c r="B4" s="1047" t="str">
        <f>porsaad!B6</f>
        <v>Situación a 31 de diciembre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7" t="s">
        <v>55</v>
      </c>
      <c r="G6" s="1117"/>
      <c r="H6" s="1117"/>
      <c r="I6" s="1117"/>
      <c r="J6" s="1117"/>
      <c r="K6" s="1117"/>
      <c r="L6" s="1117"/>
      <c r="M6" s="1117"/>
      <c r="N6" s="1117"/>
      <c r="O6" s="1117"/>
      <c r="P6" s="1117"/>
      <c r="Q6" s="1117"/>
      <c r="R6" s="1117"/>
      <c r="S6" s="1117"/>
      <c r="T6" s="1117"/>
      <c r="U6" s="1117"/>
      <c r="V6" s="1117"/>
      <c r="W6" s="1117"/>
      <c r="X6" s="541"/>
      <c r="Y6" s="541"/>
    </row>
    <row r="7" spans="2:25" s="518" customFormat="1" ht="64.5" customHeight="1" x14ac:dyDescent="0.2">
      <c r="B7" s="1118" t="s">
        <v>15</v>
      </c>
      <c r="C7" s="542"/>
      <c r="D7" s="543" t="s">
        <v>56</v>
      </c>
      <c r="E7" s="542"/>
      <c r="F7" s="1119" t="s">
        <v>176</v>
      </c>
      <c r="G7" s="1119"/>
      <c r="H7" s="1119" t="s">
        <v>62</v>
      </c>
      <c r="I7" s="1119"/>
      <c r="J7" s="1119" t="s">
        <v>63</v>
      </c>
      <c r="K7" s="1119"/>
      <c r="L7" s="1119" t="s">
        <v>160</v>
      </c>
      <c r="M7" s="1119"/>
      <c r="N7" s="1119" t="s">
        <v>3</v>
      </c>
      <c r="O7" s="1119"/>
      <c r="P7" s="543"/>
      <c r="Q7" s="543" t="s">
        <v>65</v>
      </c>
    </row>
    <row r="8" spans="2:25" s="542" customFormat="1" ht="20.25" customHeight="1" x14ac:dyDescent="0.2">
      <c r="B8" s="111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75705</v>
      </c>
      <c r="F10" s="551">
        <f>'41cbenpreGI'!F10+'41cbenpreGI'!H10+'41cbenpreGI'!J10+'41cbenpreGI'!L10+'41cbenpreGI'!N10</f>
        <v>98664</v>
      </c>
      <c r="G10" s="552">
        <f t="shared" ref="G10:G27" si="0">F10*100/$N10</f>
        <v>85.258764463416952</v>
      </c>
      <c r="H10" s="551">
        <f>'41cbenpreGI'!P10</f>
        <v>92</v>
      </c>
      <c r="I10" s="552">
        <f t="shared" ref="I10:I27" si="1">H10*100/$N10</f>
        <v>7.9500185788477659E-2</v>
      </c>
      <c r="J10" s="551">
        <f>'41cbenpreGI'!R10</f>
        <v>16967</v>
      </c>
      <c r="K10" s="552">
        <f t="shared" ref="K10:K27" si="2">J10*100/$N10</f>
        <v>14.66173535079457</v>
      </c>
      <c r="L10" s="551">
        <f>'41cbenpreGI'!T10</f>
        <v>0</v>
      </c>
      <c r="M10" s="552">
        <f t="shared" ref="M10:M27" si="3">L10*100/$N10</f>
        <v>0</v>
      </c>
      <c r="N10" s="551">
        <f>F10+H10+J10+L10</f>
        <v>115723</v>
      </c>
      <c r="O10" s="552">
        <f>G10+I10+K10+M10</f>
        <v>100</v>
      </c>
      <c r="P10" s="553"/>
      <c r="Q10" s="553">
        <f t="shared" ref="Q10:Q27" si="4">N10/D10</f>
        <v>1.5286044514893335</v>
      </c>
    </row>
    <row r="11" spans="2:25" s="549" customFormat="1" ht="18" customHeight="1" x14ac:dyDescent="0.2">
      <c r="B11" s="531" t="s">
        <v>10</v>
      </c>
      <c r="C11" s="546"/>
      <c r="D11" s="550">
        <f>'41cbenpreGI'!D11</f>
        <v>13766</v>
      </c>
      <c r="F11" s="551">
        <f>'41cbenpreGI'!F11+'41cbenpreGI'!H11+'41cbenpreGI'!J11+'41cbenpreGI'!L11+'41cbenpreGI'!N11</f>
        <v>8708</v>
      </c>
      <c r="G11" s="552">
        <f t="shared" si="0"/>
        <v>48.007056618336179</v>
      </c>
      <c r="H11" s="551">
        <f>'41cbenpreGI'!P11</f>
        <v>1266</v>
      </c>
      <c r="I11" s="552">
        <f t="shared" si="1"/>
        <v>6.9794365731297203</v>
      </c>
      <c r="J11" s="551">
        <f>'41cbenpreGI'!R11</f>
        <v>8165</v>
      </c>
      <c r="K11" s="552">
        <f t="shared" si="2"/>
        <v>45.013506808534096</v>
      </c>
      <c r="L11" s="551">
        <f>'41cbenpreGI'!T11</f>
        <v>0</v>
      </c>
      <c r="M11" s="552">
        <f t="shared" si="3"/>
        <v>0</v>
      </c>
      <c r="N11" s="551">
        <f t="shared" ref="N11:O27" si="5">F11+H11+J11+L11</f>
        <v>18139</v>
      </c>
      <c r="O11" s="552">
        <f t="shared" si="5"/>
        <v>100</v>
      </c>
      <c r="P11" s="553"/>
      <c r="Q11" s="553">
        <f t="shared" si="4"/>
        <v>1.317666715095162</v>
      </c>
    </row>
    <row r="12" spans="2:25" s="549" customFormat="1" ht="22.5" customHeight="1" x14ac:dyDescent="0.2">
      <c r="B12" s="531" t="s">
        <v>40</v>
      </c>
      <c r="C12" s="546"/>
      <c r="D12" s="550">
        <f>'41cbenpreGI'!D12</f>
        <v>12902</v>
      </c>
      <c r="F12" s="551">
        <f>'41cbenpreGI'!F12+'41cbenpreGI'!H12+'41cbenpreGI'!J12+'41cbenpreGI'!L12+'41cbenpreGI'!N12</f>
        <v>9933</v>
      </c>
      <c r="G12" s="552">
        <f t="shared" si="0"/>
        <v>63.340135186838417</v>
      </c>
      <c r="H12" s="551">
        <f>'41cbenpreGI'!P12</f>
        <v>1275</v>
      </c>
      <c r="I12" s="552">
        <f t="shared" si="1"/>
        <v>8.1303405177910975</v>
      </c>
      <c r="J12" s="551">
        <f>'41cbenpreGI'!R12</f>
        <v>4466</v>
      </c>
      <c r="K12" s="552">
        <f t="shared" si="2"/>
        <v>28.478510394082388</v>
      </c>
      <c r="L12" s="551">
        <f>'41cbenpreGI'!T12</f>
        <v>8</v>
      </c>
      <c r="M12" s="552">
        <f t="shared" si="3"/>
        <v>5.1013901288101009E-2</v>
      </c>
      <c r="N12" s="551">
        <f t="shared" si="5"/>
        <v>15682</v>
      </c>
      <c r="O12" s="552">
        <f t="shared" si="5"/>
        <v>100</v>
      </c>
      <c r="P12" s="553"/>
      <c r="Q12" s="553">
        <f t="shared" si="4"/>
        <v>1.215470469694621</v>
      </c>
    </row>
    <row r="13" spans="2:25" s="549" customFormat="1" ht="18" customHeight="1" x14ac:dyDescent="0.2">
      <c r="B13" s="531" t="s">
        <v>41</v>
      </c>
      <c r="C13" s="546"/>
      <c r="D13" s="550">
        <f>'41cbenpreGI'!D13</f>
        <v>11602</v>
      </c>
      <c r="F13" s="551">
        <f>'41cbenpreGI'!F13+'41cbenpreGI'!H13+'41cbenpreGI'!J13+'41cbenpreGI'!L13+'41cbenpreGI'!N13</f>
        <v>11471</v>
      </c>
      <c r="G13" s="552">
        <f t="shared" si="0"/>
        <v>53.783758439609905</v>
      </c>
      <c r="H13" s="551">
        <f>'41cbenpreGI'!P13</f>
        <v>43</v>
      </c>
      <c r="I13" s="552">
        <f t="shared" si="1"/>
        <v>0.20161290322580644</v>
      </c>
      <c r="J13" s="551">
        <f>'41cbenpreGI'!R13</f>
        <v>9814</v>
      </c>
      <c r="K13" s="552">
        <f t="shared" si="2"/>
        <v>46.014628657164295</v>
      </c>
      <c r="L13" s="551">
        <f>'41cbenpreGI'!T13</f>
        <v>0</v>
      </c>
      <c r="M13" s="552">
        <f t="shared" si="3"/>
        <v>0</v>
      </c>
      <c r="N13" s="551">
        <f t="shared" si="5"/>
        <v>21328</v>
      </c>
      <c r="O13" s="552">
        <f t="shared" si="5"/>
        <v>100</v>
      </c>
      <c r="P13" s="553"/>
      <c r="Q13" s="553">
        <f t="shared" si="4"/>
        <v>1.8383037407343561</v>
      </c>
    </row>
    <row r="14" spans="2:25" s="549" customFormat="1" ht="18" customHeight="1" x14ac:dyDescent="0.2">
      <c r="B14" s="531" t="s">
        <v>9</v>
      </c>
      <c r="C14" s="546"/>
      <c r="D14" s="550">
        <f>'41cbenpreGI'!D14</f>
        <v>12778</v>
      </c>
      <c r="F14" s="551">
        <f>'41cbenpreGI'!F14+'41cbenpreGI'!H14+'41cbenpreGI'!J14+'41cbenpreGI'!L14+'41cbenpreGI'!N14</f>
        <v>4183</v>
      </c>
      <c r="G14" s="552">
        <f t="shared" si="0"/>
        <v>28.816478368696611</v>
      </c>
      <c r="H14" s="551">
        <f>'41cbenpreGI'!P14</f>
        <v>5535</v>
      </c>
      <c r="I14" s="552">
        <f t="shared" si="1"/>
        <v>38.130338936346099</v>
      </c>
      <c r="J14" s="551">
        <f>'41cbenpreGI'!R14</f>
        <v>4798</v>
      </c>
      <c r="K14" s="552">
        <f t="shared" si="2"/>
        <v>33.053182694957286</v>
      </c>
      <c r="L14" s="551">
        <f>'41cbenpreGI'!T14</f>
        <v>0</v>
      </c>
      <c r="M14" s="552">
        <f t="shared" si="3"/>
        <v>0</v>
      </c>
      <c r="N14" s="551">
        <f t="shared" si="5"/>
        <v>14516</v>
      </c>
      <c r="O14" s="552">
        <f t="shared" si="5"/>
        <v>100</v>
      </c>
      <c r="P14" s="553"/>
      <c r="Q14" s="553">
        <f t="shared" si="4"/>
        <v>1.1360150258256378</v>
      </c>
    </row>
    <row r="15" spans="2:25" s="549" customFormat="1" ht="18" customHeight="1" x14ac:dyDescent="0.2">
      <c r="B15" s="531" t="s">
        <v>8</v>
      </c>
      <c r="C15" s="546"/>
      <c r="D15" s="550">
        <f>'41cbenpreGI'!D15</f>
        <v>4508</v>
      </c>
      <c r="F15" s="551">
        <f>'41cbenpreGI'!F15+'41cbenpreGI'!H15+'41cbenpreGI'!J15+'41cbenpreGI'!L15+'41cbenpreGI'!N15</f>
        <v>3067</v>
      </c>
      <c r="G15" s="552">
        <f t="shared" si="0"/>
        <v>49.388083735909824</v>
      </c>
      <c r="H15" s="551">
        <f>'41cbenpreGI'!P15</f>
        <v>0</v>
      </c>
      <c r="I15" s="552">
        <f t="shared" si="1"/>
        <v>0</v>
      </c>
      <c r="J15" s="551">
        <f>'41cbenpreGI'!R15</f>
        <v>3143</v>
      </c>
      <c r="K15" s="552">
        <f t="shared" si="2"/>
        <v>50.611916264090176</v>
      </c>
      <c r="L15" s="551">
        <f>'41cbenpreGI'!T15</f>
        <v>0</v>
      </c>
      <c r="M15" s="552">
        <f t="shared" si="3"/>
        <v>0</v>
      </c>
      <c r="N15" s="551">
        <f t="shared" si="5"/>
        <v>6210</v>
      </c>
      <c r="O15" s="552">
        <f t="shared" si="5"/>
        <v>100</v>
      </c>
      <c r="P15" s="553"/>
      <c r="Q15" s="553">
        <f t="shared" si="4"/>
        <v>1.3775510204081634</v>
      </c>
    </row>
    <row r="16" spans="2:25" s="549" customFormat="1" ht="18" customHeight="1" x14ac:dyDescent="0.2">
      <c r="B16" s="531" t="s">
        <v>7</v>
      </c>
      <c r="C16" s="546"/>
      <c r="D16" s="550">
        <f>'41cbenpreGI'!D16</f>
        <v>47251</v>
      </c>
      <c r="F16" s="551">
        <f>'41cbenpreGI'!F16+'41cbenpreGI'!H16+'41cbenpreGI'!J16+'41cbenpreGI'!L16+'41cbenpreGI'!N16</f>
        <v>33855</v>
      </c>
      <c r="G16" s="552">
        <f t="shared" si="0"/>
        <v>51.722557482239708</v>
      </c>
      <c r="H16" s="551">
        <f>'41cbenpreGI'!P16</f>
        <v>19046</v>
      </c>
      <c r="I16" s="552">
        <f t="shared" si="1"/>
        <v>29.09785348712856</v>
      </c>
      <c r="J16" s="551">
        <f>'41cbenpreGI'!R16</f>
        <v>11620</v>
      </c>
      <c r="K16" s="552">
        <f t="shared" si="2"/>
        <v>17.752654495454891</v>
      </c>
      <c r="L16" s="551">
        <f>'41cbenpreGI'!T16</f>
        <v>934</v>
      </c>
      <c r="M16" s="552">
        <f t="shared" si="3"/>
        <v>1.426934535176839</v>
      </c>
      <c r="N16" s="551">
        <f t="shared" si="5"/>
        <v>65455</v>
      </c>
      <c r="O16" s="552">
        <f t="shared" si="5"/>
        <v>100</v>
      </c>
      <c r="P16" s="553"/>
      <c r="Q16" s="553">
        <f t="shared" si="4"/>
        <v>1.3852616875833317</v>
      </c>
    </row>
    <row r="17" spans="2:25" s="549" customFormat="1" ht="18" customHeight="1" x14ac:dyDescent="0.2">
      <c r="B17" s="531" t="s">
        <v>43</v>
      </c>
      <c r="C17" s="546"/>
      <c r="D17" s="550">
        <f>'41cbenpreGI'!D17</f>
        <v>26439</v>
      </c>
      <c r="F17" s="551">
        <f>'41cbenpreGI'!F17+'41cbenpreGI'!H17+'41cbenpreGI'!J17+'41cbenpreGI'!L17+'41cbenpreGI'!N17</f>
        <v>29882</v>
      </c>
      <c r="G17" s="552">
        <f t="shared" si="0"/>
        <v>84.374294104359606</v>
      </c>
      <c r="H17" s="551">
        <f>'41cbenpreGI'!P17</f>
        <v>3005</v>
      </c>
      <c r="I17" s="552">
        <f t="shared" si="1"/>
        <v>8.4848655974700709</v>
      </c>
      <c r="J17" s="551">
        <f>'41cbenpreGI'!R17</f>
        <v>2525</v>
      </c>
      <c r="K17" s="552">
        <f t="shared" si="2"/>
        <v>7.129545967924102</v>
      </c>
      <c r="L17" s="551">
        <f>'41cbenpreGI'!T17</f>
        <v>4</v>
      </c>
      <c r="M17" s="552">
        <f t="shared" si="3"/>
        <v>1.12943302462164E-2</v>
      </c>
      <c r="N17" s="551">
        <f t="shared" si="5"/>
        <v>35416</v>
      </c>
      <c r="O17" s="552">
        <f t="shared" si="5"/>
        <v>100</v>
      </c>
      <c r="P17" s="553"/>
      <c r="Q17" s="553">
        <f t="shared" si="4"/>
        <v>1.3395362910851394</v>
      </c>
    </row>
    <row r="18" spans="2:25" s="549" customFormat="1" ht="18" customHeight="1" x14ac:dyDescent="0.2">
      <c r="B18" s="531" t="s">
        <v>44</v>
      </c>
      <c r="C18" s="546"/>
      <c r="D18" s="550">
        <f>'41cbenpreGI'!D18</f>
        <v>73810</v>
      </c>
      <c r="F18" s="551">
        <f>'41cbenpreGI'!F18+'41cbenpreGI'!H18+'41cbenpreGI'!J18+'41cbenpreGI'!L18+'41cbenpreGI'!N18</f>
        <v>34842</v>
      </c>
      <c r="G18" s="552">
        <f t="shared" si="0"/>
        <v>39.997244894445018</v>
      </c>
      <c r="H18" s="551">
        <f>'41cbenpreGI'!P18</f>
        <v>6973</v>
      </c>
      <c r="I18" s="552">
        <f t="shared" si="1"/>
        <v>8.0047295978693853</v>
      </c>
      <c r="J18" s="551">
        <f>'41cbenpreGI'!R18</f>
        <v>45289</v>
      </c>
      <c r="K18" s="552">
        <f t="shared" si="2"/>
        <v>51.989989783150236</v>
      </c>
      <c r="L18" s="551">
        <f>'41cbenpreGI'!T18</f>
        <v>7</v>
      </c>
      <c r="M18" s="552">
        <f t="shared" si="3"/>
        <v>8.0357245353629269E-3</v>
      </c>
      <c r="N18" s="551">
        <f t="shared" si="5"/>
        <v>87111</v>
      </c>
      <c r="O18" s="552">
        <f t="shared" si="5"/>
        <v>100</v>
      </c>
      <c r="P18" s="553"/>
      <c r="Q18" s="553">
        <f t="shared" si="4"/>
        <v>1.1802059341552635</v>
      </c>
    </row>
    <row r="19" spans="2:25" s="549" customFormat="1" ht="18" customHeight="1" x14ac:dyDescent="0.2">
      <c r="B19" s="531" t="s">
        <v>6</v>
      </c>
      <c r="C19" s="546"/>
      <c r="D19" s="550">
        <f>'41cbenpreGI'!D19</f>
        <v>47844</v>
      </c>
      <c r="F19" s="551">
        <f>'41cbenpreGI'!F19+'41cbenpreGI'!H19+'41cbenpreGI'!J19+'41cbenpreGI'!L19+'41cbenpreGI'!N19</f>
        <v>26899</v>
      </c>
      <c r="G19" s="552">
        <f t="shared" si="0"/>
        <v>40.034231284417324</v>
      </c>
      <c r="H19" s="551">
        <f>'41cbenpreGI'!P19</f>
        <v>6745</v>
      </c>
      <c r="I19" s="552">
        <f>H19*100/$N19</f>
        <v>10.038696234558714</v>
      </c>
      <c r="J19" s="551">
        <f>'41cbenpreGI'!R19</f>
        <v>33448</v>
      </c>
      <c r="K19" s="552">
        <f>J19*100/$N19</f>
        <v>49.781217443071888</v>
      </c>
      <c r="L19" s="551">
        <f>'41cbenpreGI'!T19</f>
        <v>98</v>
      </c>
      <c r="M19" s="552">
        <f t="shared" si="3"/>
        <v>0.14585503795207619</v>
      </c>
      <c r="N19" s="551">
        <f t="shared" si="5"/>
        <v>67190</v>
      </c>
      <c r="O19" s="552">
        <f t="shared" si="5"/>
        <v>100</v>
      </c>
      <c r="P19" s="553"/>
      <c r="Q19" s="553">
        <f t="shared" si="4"/>
        <v>1.4043558230917148</v>
      </c>
    </row>
    <row r="20" spans="2:25" s="549" customFormat="1" ht="18" customHeight="1" x14ac:dyDescent="0.2">
      <c r="B20" s="531" t="s">
        <v>5</v>
      </c>
      <c r="C20" s="546"/>
      <c r="D20" s="550">
        <f>'41cbenpreGI'!D20</f>
        <v>11349</v>
      </c>
      <c r="F20" s="551">
        <f>'41cbenpreGI'!F20+'41cbenpreGI'!H20+'41cbenpreGI'!J20+'41cbenpreGI'!L20+'41cbenpreGI'!N20</f>
        <v>5021</v>
      </c>
      <c r="G20" s="552">
        <f t="shared" si="0"/>
        <v>36.50839816767251</v>
      </c>
      <c r="H20" s="551">
        <f>'41cbenpreGI'!P20</f>
        <v>6792</v>
      </c>
      <c r="I20" s="552">
        <f>H20*100/$N20</f>
        <v>49.385588598851157</v>
      </c>
      <c r="J20" s="551">
        <f>'41cbenpreGI'!R20</f>
        <v>1940</v>
      </c>
      <c r="K20" s="552">
        <f>J20*100/$N20</f>
        <v>14.106013233476332</v>
      </c>
      <c r="L20" s="551">
        <f>'41cbenpreGI'!T20</f>
        <v>0</v>
      </c>
      <c r="M20" s="552">
        <f t="shared" si="3"/>
        <v>0</v>
      </c>
      <c r="N20" s="551">
        <f t="shared" si="5"/>
        <v>13753</v>
      </c>
      <c r="O20" s="552">
        <f t="shared" si="5"/>
        <v>100</v>
      </c>
      <c r="P20" s="553"/>
      <c r="Q20" s="553">
        <f t="shared" si="4"/>
        <v>1.2118248303815313</v>
      </c>
    </row>
    <row r="21" spans="2:25" s="549" customFormat="1" ht="18" customHeight="1" x14ac:dyDescent="0.2">
      <c r="B21" s="531" t="s">
        <v>38</v>
      </c>
      <c r="C21" s="546"/>
      <c r="D21" s="550">
        <f>'41cbenpreGI'!D21</f>
        <v>21846</v>
      </c>
      <c r="F21" s="551">
        <f>'41cbenpreGI'!F21+'41cbenpreGI'!H21+'41cbenpreGI'!J21+'41cbenpreGI'!L21+'41cbenpreGI'!N21</f>
        <v>17472</v>
      </c>
      <c r="G21" s="552">
        <f t="shared" si="0"/>
        <v>62.605704457503222</v>
      </c>
      <c r="H21" s="551">
        <f>'41cbenpreGI'!P21</f>
        <v>4321</v>
      </c>
      <c r="I21" s="552">
        <f>H21*100/$N21</f>
        <v>15.483015622760499</v>
      </c>
      <c r="J21" s="551">
        <f>'41cbenpreGI'!R21</f>
        <v>6111</v>
      </c>
      <c r="K21" s="552">
        <f>J21*100/$N21</f>
        <v>21.89694711193923</v>
      </c>
      <c r="L21" s="551">
        <f>'41cbenpreGI'!T21</f>
        <v>4</v>
      </c>
      <c r="M21" s="552">
        <f t="shared" si="3"/>
        <v>1.4332807797047441E-2</v>
      </c>
      <c r="N21" s="551">
        <f t="shared" si="5"/>
        <v>27908</v>
      </c>
      <c r="O21" s="552">
        <f t="shared" si="5"/>
        <v>100</v>
      </c>
      <c r="P21" s="553"/>
      <c r="Q21" s="553">
        <f t="shared" si="4"/>
        <v>1.2774878696328846</v>
      </c>
    </row>
    <row r="22" spans="2:25" s="549" customFormat="1" ht="21" customHeight="1" x14ac:dyDescent="0.2">
      <c r="B22" s="531" t="s">
        <v>45</v>
      </c>
      <c r="C22" s="546"/>
      <c r="D22" s="550">
        <f>'41cbenpreGI'!D22</f>
        <v>51057</v>
      </c>
      <c r="F22" s="551">
        <f>'41cbenpreGI'!F22+'41cbenpreGI'!H22+'41cbenpreGI'!J22+'41cbenpreGI'!L22+'41cbenpreGI'!N22</f>
        <v>53253</v>
      </c>
      <c r="G22" s="552">
        <f t="shared" si="0"/>
        <v>75.609098137210353</v>
      </c>
      <c r="H22" s="551">
        <f>'41cbenpreGI'!P22</f>
        <v>4945</v>
      </c>
      <c r="I22" s="552">
        <f>H22*100/$N22</f>
        <v>7.020956383462063</v>
      </c>
      <c r="J22" s="551">
        <f>'41cbenpreGI'!R22</f>
        <v>12234</v>
      </c>
      <c r="K22" s="552">
        <f>J22*100/$N22</f>
        <v>17.36994547932758</v>
      </c>
      <c r="L22" s="551">
        <f>'41cbenpreGI'!T22</f>
        <v>0</v>
      </c>
      <c r="M22" s="552">
        <f t="shared" si="3"/>
        <v>0</v>
      </c>
      <c r="N22" s="551">
        <f t="shared" si="5"/>
        <v>70432</v>
      </c>
      <c r="O22" s="552">
        <f t="shared" si="5"/>
        <v>100</v>
      </c>
      <c r="P22" s="553"/>
      <c r="Q22" s="553">
        <f t="shared" si="4"/>
        <v>1.3794778384942319</v>
      </c>
    </row>
    <row r="23" spans="2:25" s="549" customFormat="1" ht="18" customHeight="1" x14ac:dyDescent="0.2">
      <c r="B23" s="531" t="s">
        <v>46</v>
      </c>
      <c r="C23" s="546"/>
      <c r="D23" s="550">
        <f>'41cbenpreGI'!D23</f>
        <v>11180</v>
      </c>
      <c r="F23" s="551">
        <f>'41cbenpreGI'!F23+'41cbenpreGI'!H23+'41cbenpreGI'!J23+'41cbenpreGI'!L23+'41cbenpreGI'!N23</f>
        <v>6806</v>
      </c>
      <c r="G23" s="552">
        <f t="shared" si="0"/>
        <v>48.461976644830536</v>
      </c>
      <c r="H23" s="551">
        <f>'41cbenpreGI'!P23</f>
        <v>165</v>
      </c>
      <c r="I23" s="552">
        <f>H23*100/$N23</f>
        <v>1.1748789518655653</v>
      </c>
      <c r="J23" s="551">
        <f>'41cbenpreGI'!R23</f>
        <v>7072</v>
      </c>
      <c r="K23" s="552">
        <f>J23*100/$N23</f>
        <v>50.356023924807744</v>
      </c>
      <c r="L23" s="551">
        <f>'41cbenpreGI'!T23</f>
        <v>1</v>
      </c>
      <c r="M23" s="552">
        <f t="shared" si="3"/>
        <v>7.1204784961549413E-3</v>
      </c>
      <c r="N23" s="551">
        <f t="shared" si="5"/>
        <v>14044</v>
      </c>
      <c r="O23" s="552">
        <f t="shared" si="5"/>
        <v>100</v>
      </c>
      <c r="P23" s="553"/>
      <c r="Q23" s="553">
        <f t="shared" si="4"/>
        <v>1.2561717352415027</v>
      </c>
    </row>
    <row r="24" spans="2:25" s="549" customFormat="1" ht="22.5" customHeight="1" x14ac:dyDescent="0.2">
      <c r="B24" s="531" t="s">
        <v>47</v>
      </c>
      <c r="C24" s="546"/>
      <c r="D24" s="550">
        <f>'41cbenpreGI'!D24</f>
        <v>6375</v>
      </c>
      <c r="F24" s="551">
        <f>'41cbenpreGI'!F24+'41cbenpreGI'!H24+'41cbenpreGI'!J24+'41cbenpreGI'!L24+'41cbenpreGI'!N24</f>
        <v>3822</v>
      </c>
      <c r="G24" s="554">
        <f t="shared" si="0"/>
        <v>39.912280701754383</v>
      </c>
      <c r="H24" s="551">
        <f>'41cbenpreGI'!P24</f>
        <v>704</v>
      </c>
      <c r="I24" s="552">
        <f t="shared" si="1"/>
        <v>7.3517126148705092</v>
      </c>
      <c r="J24" s="551">
        <f>'41cbenpreGI'!R24</f>
        <v>5040</v>
      </c>
      <c r="K24" s="552">
        <f t="shared" si="2"/>
        <v>52.631578947368418</v>
      </c>
      <c r="L24" s="551">
        <f>'41cbenpreGI'!T24</f>
        <v>10</v>
      </c>
      <c r="M24" s="552">
        <f t="shared" si="3"/>
        <v>0.10442773600668337</v>
      </c>
      <c r="N24" s="550">
        <f t="shared" si="5"/>
        <v>9576</v>
      </c>
      <c r="O24" s="552">
        <f t="shared" si="5"/>
        <v>99.999999999999986</v>
      </c>
      <c r="P24" s="553"/>
      <c r="Q24" s="553">
        <f t="shared" si="4"/>
        <v>1.5021176470588236</v>
      </c>
    </row>
    <row r="25" spans="2:25" s="549" customFormat="1" ht="18" customHeight="1" x14ac:dyDescent="0.2">
      <c r="B25" s="531" t="s">
        <v>48</v>
      </c>
      <c r="C25" s="546"/>
      <c r="D25" s="550">
        <f>'41cbenpreGI'!D25</f>
        <v>27542</v>
      </c>
      <c r="F25" s="551">
        <f>'41cbenpreGI'!F25+'41cbenpreGI'!H25+'41cbenpreGI'!J25+'41cbenpreGI'!L25+'41cbenpreGI'!N25</f>
        <v>19739</v>
      </c>
      <c r="G25" s="554">
        <f t="shared" si="0"/>
        <v>52.637333333333331</v>
      </c>
      <c r="H25" s="551">
        <f>'41cbenpreGI'!P25</f>
        <v>39</v>
      </c>
      <c r="I25" s="552">
        <f t="shared" si="1"/>
        <v>0.104</v>
      </c>
      <c r="J25" s="551">
        <f>'41cbenpreGI'!R25</f>
        <v>15319</v>
      </c>
      <c r="K25" s="552">
        <f t="shared" si="2"/>
        <v>40.850666666666669</v>
      </c>
      <c r="L25" s="551">
        <f>'41cbenpreGI'!T25</f>
        <v>2403</v>
      </c>
      <c r="M25" s="552">
        <f t="shared" si="3"/>
        <v>6.4080000000000004</v>
      </c>
      <c r="N25" s="550">
        <f t="shared" si="5"/>
        <v>37500</v>
      </c>
      <c r="O25" s="552">
        <f t="shared" si="5"/>
        <v>100</v>
      </c>
      <c r="P25" s="553"/>
      <c r="Q25" s="553">
        <f t="shared" si="4"/>
        <v>1.3615568949241159</v>
      </c>
    </row>
    <row r="26" spans="2:25" s="549" customFormat="1" ht="18" customHeight="1" x14ac:dyDescent="0.2">
      <c r="B26" s="531" t="s">
        <v>49</v>
      </c>
      <c r="C26" s="546"/>
      <c r="D26" s="550">
        <f>'41cbenpreGI'!D26</f>
        <v>2875</v>
      </c>
      <c r="F26" s="551">
        <f>'41cbenpreGI'!F26+'41cbenpreGI'!H26+'41cbenpreGI'!J26+'41cbenpreGI'!L26+'41cbenpreGI'!N26</f>
        <v>4068</v>
      </c>
      <c r="G26" s="554">
        <f t="shared" si="0"/>
        <v>99.219512195121951</v>
      </c>
      <c r="H26" s="551">
        <f>'41cbenpreGI'!P26</f>
        <v>26</v>
      </c>
      <c r="I26" s="552">
        <f t="shared" si="1"/>
        <v>0.63414634146341464</v>
      </c>
      <c r="J26" s="551">
        <f>'41cbenpreGI'!R26</f>
        <v>6</v>
      </c>
      <c r="K26" s="552">
        <f t="shared" si="2"/>
        <v>0.14634146341463414</v>
      </c>
      <c r="L26" s="551">
        <f>'41cbenpreGI'!T26</f>
        <v>0</v>
      </c>
      <c r="M26" s="552">
        <f t="shared" si="3"/>
        <v>0</v>
      </c>
      <c r="N26" s="550">
        <f t="shared" si="5"/>
        <v>4100</v>
      </c>
      <c r="O26" s="552">
        <f t="shared" si="5"/>
        <v>100</v>
      </c>
      <c r="P26" s="553"/>
      <c r="Q26" s="553">
        <f t="shared" si="4"/>
        <v>1.4260869565217391</v>
      </c>
    </row>
    <row r="27" spans="2:25" s="549" customFormat="1" ht="18" customHeight="1" x14ac:dyDescent="0.2">
      <c r="B27" s="531" t="s">
        <v>4</v>
      </c>
      <c r="C27" s="546"/>
      <c r="D27" s="550">
        <f>'41cbenpreGI'!D27</f>
        <v>1004</v>
      </c>
      <c r="F27" s="551">
        <f>'41cbenpreGI'!F27+'41cbenpreGI'!H27+'41cbenpreGI'!J27+'41cbenpreGI'!L27+'41cbenpreGI'!N27</f>
        <v>971</v>
      </c>
      <c r="G27" s="554">
        <f t="shared" si="0"/>
        <v>70.007209805335251</v>
      </c>
      <c r="H27" s="551">
        <f>'41cbenpreGI'!P27</f>
        <v>1</v>
      </c>
      <c r="I27" s="552">
        <f t="shared" si="1"/>
        <v>7.2098053352559477E-2</v>
      </c>
      <c r="J27" s="551">
        <f>'41cbenpreGI'!R27</f>
        <v>415</v>
      </c>
      <c r="K27" s="552">
        <f t="shared" si="2"/>
        <v>29.920692141312184</v>
      </c>
      <c r="L27" s="551">
        <f>'41cbenpreGI'!T27</f>
        <v>0</v>
      </c>
      <c r="M27" s="552">
        <f t="shared" si="3"/>
        <v>0</v>
      </c>
      <c r="N27" s="551">
        <f t="shared" si="5"/>
        <v>1387</v>
      </c>
      <c r="O27" s="552">
        <f t="shared" si="5"/>
        <v>100</v>
      </c>
      <c r="P27" s="553"/>
      <c r="Q27" s="553">
        <f t="shared" si="4"/>
        <v>1.3814741035856575</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459833</v>
      </c>
      <c r="E30" s="561"/>
      <c r="F30" s="532">
        <f>SUM(F10:F27)</f>
        <v>372656</v>
      </c>
      <c r="G30" s="562">
        <f>F30*100/$N30</f>
        <v>59.580155722896379</v>
      </c>
      <c r="H30" s="532">
        <f>SUM(H10:H27)</f>
        <v>60973</v>
      </c>
      <c r="I30" s="562">
        <f>H30*100/$N30</f>
        <v>9.7483492413704891</v>
      </c>
      <c r="J30" s="532">
        <f>SUM(J10:J27)</f>
        <v>188372</v>
      </c>
      <c r="K30" s="562">
        <f>J30*100/$N30</f>
        <v>30.116872112171645</v>
      </c>
      <c r="L30" s="532">
        <f>SUM(L10:L28)</f>
        <v>3469</v>
      </c>
      <c r="M30" s="562">
        <f>L30*100/$N30</f>
        <v>0.5546229235614818</v>
      </c>
      <c r="N30" s="532">
        <f>F30+H30+J30+L30</f>
        <v>625470</v>
      </c>
      <c r="O30" s="562">
        <f>G30+I30+K30+M30</f>
        <v>100</v>
      </c>
      <c r="P30" s="563"/>
      <c r="Q30" s="563">
        <f>(N30/D30)</f>
        <v>1.3602112071121473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6"/>
      <c r="C3" s="1046"/>
      <c r="D3" s="1046"/>
      <c r="E3" s="1046"/>
      <c r="F3" s="1046"/>
      <c r="G3" s="1046"/>
      <c r="H3" s="1046"/>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22" t="s">
        <v>432</v>
      </c>
      <c r="B4" s="1122"/>
      <c r="C4" s="1122"/>
      <c r="D4" s="1122"/>
      <c r="E4" s="1122"/>
      <c r="F4" s="1122"/>
      <c r="G4" s="1122"/>
      <c r="H4" s="1122"/>
      <c r="I4" s="1122"/>
      <c r="J4" s="1122"/>
      <c r="K4" s="1122"/>
      <c r="L4" s="1122"/>
      <c r="M4" s="1122"/>
      <c r="N4" s="1122"/>
      <c r="O4" s="1122"/>
      <c r="P4" s="1122"/>
      <c r="Q4" s="1122"/>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7" t="str">
        <f>porsaad!B6</f>
        <v>Situación a 31 de diciembre de 2023</v>
      </c>
      <c r="C5" s="1047"/>
      <c r="D5" s="1047"/>
      <c r="E5" s="1047"/>
      <c r="F5" s="1047"/>
      <c r="G5" s="1047"/>
      <c r="H5" s="1047"/>
      <c r="I5" s="1047"/>
      <c r="J5" s="1047"/>
      <c r="K5" s="1047"/>
      <c r="L5" s="1047"/>
      <c r="M5" s="1047"/>
      <c r="N5" s="1047"/>
      <c r="O5" s="1047"/>
      <c r="P5" s="1047"/>
      <c r="Q5" s="1047"/>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7" t="s">
        <v>115</v>
      </c>
      <c r="D8" s="1056"/>
      <c r="E8" s="211"/>
      <c r="F8" s="1057" t="s">
        <v>116</v>
      </c>
      <c r="G8" s="1056"/>
      <c r="H8" s="211"/>
      <c r="I8" s="1057" t="s">
        <v>262</v>
      </c>
      <c r="J8" s="1055"/>
      <c r="K8" s="1056"/>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286600</v>
      </c>
      <c r="J11" s="412">
        <f>I11*100/C11</f>
        <v>3.3716905286907219</v>
      </c>
      <c r="K11" s="228">
        <f>I11*100/F11</f>
        <v>27.144521371811749</v>
      </c>
      <c r="L11" s="278"/>
      <c r="M11" s="278">
        <f>_xlfn.RANK.EQ(K11,K$11:K$31,0)</f>
        <v>2</v>
      </c>
      <c r="N11" s="278">
        <v>1</v>
      </c>
      <c r="O11" s="278">
        <f>MATCH(N11,M$11:M$31,0)</f>
        <v>7</v>
      </c>
      <c r="P11" s="279" t="str">
        <f t="shared" ref="P11:P29" si="0">INDEX(B$11:B$31,O11,1)</f>
        <v>Castilla y León</v>
      </c>
      <c r="Q11" s="280">
        <f>INDEX(K$11:K$31,O11,1)</f>
        <v>29.12087912087912</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40334</v>
      </c>
      <c r="J12" s="413">
        <f t="shared" ref="J12:J28" si="1">I12*100/C12</f>
        <v>3.0410573657087494</v>
      </c>
      <c r="K12" s="235">
        <f t="shared" ref="K12:K28" si="2">I12*100/F12</f>
        <v>20.747728932829908</v>
      </c>
      <c r="L12" s="278"/>
      <c r="M12" s="278">
        <f t="shared" ref="M12:M31" si="3">_xlfn.RANK.EQ(K12,K$11:K$31,0)</f>
        <v>9</v>
      </c>
      <c r="N12" s="278">
        <v>2</v>
      </c>
      <c r="O12" s="278">
        <f t="shared" ref="O12:O29" si="4">MATCH(N12,M$11:M$31,0)</f>
        <v>1</v>
      </c>
      <c r="P12" s="279" t="str">
        <f t="shared" si="0"/>
        <v>Andalucía</v>
      </c>
      <c r="Q12" s="280">
        <f t="shared" ref="Q12:Q29" si="5">INDEX(K$11:K$31,O12,1)</f>
        <v>27.144521371811749</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31214</v>
      </c>
      <c r="J13" s="413">
        <f t="shared" si="1"/>
        <v>3.1068413414738534</v>
      </c>
      <c r="K13" s="235">
        <f t="shared" si="2"/>
        <v>16.131099420161032</v>
      </c>
      <c r="L13" s="278"/>
      <c r="M13" s="278">
        <f t="shared" si="3"/>
        <v>17</v>
      </c>
      <c r="N13" s="278">
        <v>3</v>
      </c>
      <c r="O13" s="278">
        <f>MATCH(N13,M$11:M$31,0)</f>
        <v>8</v>
      </c>
      <c r="P13" s="279" t="str">
        <f t="shared" si="0"/>
        <v>Castilla - La Mancha</v>
      </c>
      <c r="Q13" s="280">
        <f t="shared" si="5"/>
        <v>24.956283304878681</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29233</v>
      </c>
      <c r="J14" s="413">
        <f t="shared" si="1"/>
        <v>2.48440712219938</v>
      </c>
      <c r="K14" s="235">
        <f t="shared" si="2"/>
        <v>23.901134839912352</v>
      </c>
      <c r="L14" s="278"/>
      <c r="M14" s="278">
        <f t="shared" si="3"/>
        <v>4</v>
      </c>
      <c r="N14" s="278">
        <v>4</v>
      </c>
      <c r="O14" s="278">
        <f t="shared" si="4"/>
        <v>4</v>
      </c>
      <c r="P14" s="279" t="str">
        <f t="shared" si="0"/>
        <v>Balears, Illes</v>
      </c>
      <c r="Q14" s="280">
        <f t="shared" si="5"/>
        <v>23.901134839912352</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40697</v>
      </c>
      <c r="J15" s="413">
        <f t="shared" si="1"/>
        <v>1.8688056808533402</v>
      </c>
      <c r="K15" s="235">
        <f t="shared" si="2"/>
        <v>16.485461748478933</v>
      </c>
      <c r="L15" s="278"/>
      <c r="M15" s="278">
        <f t="shared" si="3"/>
        <v>16</v>
      </c>
      <c r="N15" s="278">
        <v>5</v>
      </c>
      <c r="O15" s="278">
        <f t="shared" si="4"/>
        <v>10</v>
      </c>
      <c r="P15" s="279" t="str">
        <f t="shared" si="0"/>
        <v>Comunitat Valenciana</v>
      </c>
      <c r="Q15" s="280">
        <f t="shared" si="5"/>
        <v>22.291232074750063</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17166</v>
      </c>
      <c r="J16" s="413">
        <f t="shared" si="1"/>
        <v>2.9323439277624606</v>
      </c>
      <c r="K16" s="235">
        <f t="shared" si="2"/>
        <v>17.221453078914102</v>
      </c>
      <c r="L16" s="278"/>
      <c r="M16" s="278">
        <f t="shared" si="3"/>
        <v>15</v>
      </c>
      <c r="N16" s="278">
        <v>6</v>
      </c>
      <c r="O16" s="278">
        <f t="shared" si="4"/>
        <v>13</v>
      </c>
      <c r="P16" s="279" t="str">
        <f t="shared" si="0"/>
        <v>Madrid, Comunidad de</v>
      </c>
      <c r="Q16" s="283">
        <f t="shared" si="5"/>
        <v>22.125446596903593</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122589</v>
      </c>
      <c r="J17" s="414">
        <f t="shared" si="1"/>
        <v>5.1667762492413516</v>
      </c>
      <c r="K17" s="287">
        <f t="shared" si="2"/>
        <v>29.12087912087912</v>
      </c>
      <c r="L17" s="278"/>
      <c r="M17" s="278">
        <f t="shared" si="3"/>
        <v>1</v>
      </c>
      <c r="N17" s="278">
        <v>7</v>
      </c>
      <c r="O17" s="278">
        <f t="shared" si="4"/>
        <v>11</v>
      </c>
      <c r="P17" s="279" t="str">
        <f t="shared" si="0"/>
        <v>Extremadura</v>
      </c>
      <c r="Q17" s="280">
        <f t="shared" si="5"/>
        <v>22.123943732604499</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72357</v>
      </c>
      <c r="J18" s="414">
        <f t="shared" si="1"/>
        <v>3.5238890230883717</v>
      </c>
      <c r="K18" s="287">
        <f t="shared" si="2"/>
        <v>24.956283304878681</v>
      </c>
      <c r="L18" s="278"/>
      <c r="M18" s="278">
        <f t="shared" si="3"/>
        <v>3</v>
      </c>
      <c r="N18" s="278">
        <v>8</v>
      </c>
      <c r="O18" s="278">
        <f t="shared" si="4"/>
        <v>21</v>
      </c>
      <c r="P18" s="279" t="str">
        <f t="shared" si="0"/>
        <v>TOTAL</v>
      </c>
      <c r="Q18" s="280">
        <f t="shared" si="5"/>
        <v>21.767410107635566</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201720</v>
      </c>
      <c r="J19" s="414">
        <f t="shared" si="1"/>
        <v>2.5886060525798094</v>
      </c>
      <c r="K19" s="287">
        <f t="shared" si="2"/>
        <v>18.857482602728968</v>
      </c>
      <c r="L19" s="278"/>
      <c r="M19" s="278">
        <f t="shared" si="3"/>
        <v>14</v>
      </c>
      <c r="N19" s="278">
        <v>9</v>
      </c>
      <c r="O19" s="278">
        <f>MATCH(N19,M$11:M$31,0)</f>
        <v>2</v>
      </c>
      <c r="P19" s="279" t="str">
        <f t="shared" si="0"/>
        <v>Aragón</v>
      </c>
      <c r="Q19" s="280">
        <f t="shared" si="5"/>
        <v>20.747728932829908</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146290</v>
      </c>
      <c r="J20" s="414">
        <f t="shared" si="1"/>
        <v>2.869575264021913</v>
      </c>
      <c r="K20" s="287">
        <f>I20*100/F20</f>
        <v>22.291232074750063</v>
      </c>
      <c r="L20" s="278"/>
      <c r="M20" s="278">
        <f t="shared" si="3"/>
        <v>5</v>
      </c>
      <c r="N20" s="278">
        <v>10</v>
      </c>
      <c r="O20" s="278">
        <f t="shared" si="4"/>
        <v>17</v>
      </c>
      <c r="P20" s="279" t="str">
        <f t="shared" si="0"/>
        <v>Rioja, La</v>
      </c>
      <c r="Q20" s="280">
        <f t="shared" si="5"/>
        <v>20.34078571270302</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35293</v>
      </c>
      <c r="J21" s="413">
        <f t="shared" si="1"/>
        <v>3.34601849112987</v>
      </c>
      <c r="K21" s="235">
        <f t="shared" si="2"/>
        <v>22.123943732604499</v>
      </c>
      <c r="L21" s="278"/>
      <c r="M21" s="278">
        <f t="shared" si="3"/>
        <v>7</v>
      </c>
      <c r="N21" s="278">
        <v>11</v>
      </c>
      <c r="O21" s="278">
        <f t="shared" si="4"/>
        <v>16</v>
      </c>
      <c r="P21" s="279" t="str">
        <f t="shared" si="0"/>
        <v>País Vasco</v>
      </c>
      <c r="Q21" s="280">
        <f t="shared" si="5"/>
        <v>20.10421370344844</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73691</v>
      </c>
      <c r="J22" s="413">
        <f t="shared" si="1"/>
        <v>2.7389699323239411</v>
      </c>
      <c r="K22" s="235">
        <f t="shared" si="2"/>
        <v>15.176559751873103</v>
      </c>
      <c r="L22" s="278"/>
      <c r="M22" s="278">
        <f t="shared" si="3"/>
        <v>19</v>
      </c>
      <c r="N22" s="278">
        <v>12</v>
      </c>
      <c r="O22" s="278">
        <f t="shared" si="4"/>
        <v>14</v>
      </c>
      <c r="P22" s="279" t="str">
        <f t="shared" si="0"/>
        <v>Murcia, Región de</v>
      </c>
      <c r="Q22" s="280">
        <f t="shared" si="5"/>
        <v>20.09899564597886</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177795</v>
      </c>
      <c r="J23" s="413">
        <f t="shared" si="1"/>
        <v>2.6338688918596054</v>
      </c>
      <c r="K23" s="235">
        <f t="shared" si="2"/>
        <v>22.125446596903593</v>
      </c>
      <c r="L23" s="278"/>
      <c r="M23" s="278">
        <f t="shared" si="3"/>
        <v>6</v>
      </c>
      <c r="N23" s="278">
        <v>13</v>
      </c>
      <c r="O23" s="278">
        <f t="shared" si="4"/>
        <v>15</v>
      </c>
      <c r="P23" s="279" t="str">
        <f t="shared" si="0"/>
        <v>Navarra, Comunidad Foral de</v>
      </c>
      <c r="Q23" s="280">
        <f t="shared" si="5"/>
        <v>19.546395747308768</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40484</v>
      </c>
      <c r="J24" s="413">
        <f t="shared" si="1"/>
        <v>2.6427692022471763</v>
      </c>
      <c r="K24" s="235">
        <f>I24*100/F24</f>
        <v>20.09899564597886</v>
      </c>
      <c r="L24" s="278"/>
      <c r="M24" s="278">
        <f t="shared" si="3"/>
        <v>12</v>
      </c>
      <c r="N24" s="278">
        <v>14</v>
      </c>
      <c r="O24" s="278">
        <f t="shared" si="4"/>
        <v>9</v>
      </c>
      <c r="P24" s="279" t="str">
        <f t="shared" si="0"/>
        <v>Cataluña</v>
      </c>
      <c r="Q24" s="280">
        <f t="shared" si="5"/>
        <v>18.857482602728968</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16142</v>
      </c>
      <c r="J25" s="413">
        <f t="shared" si="1"/>
        <v>2.4305958136894552</v>
      </c>
      <c r="K25" s="235">
        <f t="shared" si="2"/>
        <v>19.546395747308768</v>
      </c>
      <c r="L25" s="278"/>
      <c r="M25" s="278">
        <f t="shared" si="3"/>
        <v>13</v>
      </c>
      <c r="N25" s="278">
        <v>15</v>
      </c>
      <c r="O25" s="278">
        <f t="shared" si="4"/>
        <v>6</v>
      </c>
      <c r="P25" s="279" t="str">
        <f t="shared" si="0"/>
        <v>Cantabria</v>
      </c>
      <c r="Q25" s="283">
        <f t="shared" si="5"/>
        <v>17.221453078914102</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67674</v>
      </c>
      <c r="J26" s="413">
        <f t="shared" si="1"/>
        <v>3.0647041401628674</v>
      </c>
      <c r="K26" s="235">
        <f t="shared" si="2"/>
        <v>20.10421370344844</v>
      </c>
      <c r="L26" s="278"/>
      <c r="M26" s="278">
        <f t="shared" si="3"/>
        <v>11</v>
      </c>
      <c r="N26" s="278">
        <v>16</v>
      </c>
      <c r="O26" s="278">
        <f t="shared" si="4"/>
        <v>5</v>
      </c>
      <c r="P26" s="279" t="str">
        <f t="shared" si="0"/>
        <v>Canarias</v>
      </c>
      <c r="Q26" s="280">
        <f t="shared" si="5"/>
        <v>16.485461748478933</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9180</v>
      </c>
      <c r="J27" s="413">
        <f t="shared" si="1"/>
        <v>2.8697185300038761</v>
      </c>
      <c r="K27" s="242">
        <f t="shared" si="2"/>
        <v>20.34078571270302</v>
      </c>
      <c r="L27" s="278"/>
      <c r="M27" s="278">
        <f t="shared" si="3"/>
        <v>10</v>
      </c>
      <c r="N27" s="278">
        <v>17</v>
      </c>
      <c r="O27" s="278">
        <f t="shared" si="4"/>
        <v>3</v>
      </c>
      <c r="P27" s="279" t="str">
        <f t="shared" si="0"/>
        <v>Asturias, Principado de</v>
      </c>
      <c r="Q27" s="280">
        <f t="shared" si="5"/>
        <v>16.131099420161032</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3407</v>
      </c>
      <c r="J28" s="413">
        <f t="shared" si="1"/>
        <v>2.0245176395086966</v>
      </c>
      <c r="K28" s="242">
        <f t="shared" si="2"/>
        <v>15.297234195402298</v>
      </c>
      <c r="L28" s="278"/>
      <c r="M28" s="278">
        <f t="shared" si="3"/>
        <v>18</v>
      </c>
      <c r="N28" s="278">
        <v>18</v>
      </c>
      <c r="O28" s="278">
        <f t="shared" si="4"/>
        <v>18</v>
      </c>
      <c r="P28" s="279" t="str">
        <f t="shared" si="0"/>
        <v>Ceuta y Melilla</v>
      </c>
      <c r="Q28" s="280">
        <f t="shared" si="5"/>
        <v>15.297234195402298</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12</v>
      </c>
      <c r="P29" s="279" t="str">
        <f t="shared" si="0"/>
        <v>Galicia</v>
      </c>
      <c r="Q29" s="280">
        <f t="shared" si="5"/>
        <v>15.176559751873103</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1411866</v>
      </c>
      <c r="J31" s="409">
        <f>I31*100/C31</f>
        <v>2.9738883826620177</v>
      </c>
      <c r="K31" s="254">
        <f>I31*100/F31</f>
        <v>21.767410107635566</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69" t="str">
        <f>'22solcasaadpot'!B32:M32</f>
        <v>(1) Cifras INE de población referidas al 01/01/2022. Real Decreto 1037/2022, de 20 de diciembre BOE 21.12.22.</v>
      </c>
      <c r="C33" s="1083"/>
      <c r="D33" s="1083"/>
      <c r="E33" s="1083"/>
      <c r="F33" s="1083"/>
      <c r="G33" s="1083"/>
      <c r="H33" s="1083"/>
      <c r="I33" s="1083"/>
      <c r="J33" s="1083"/>
      <c r="K33" s="1083"/>
      <c r="L33" s="1083"/>
      <c r="M33" s="1083"/>
      <c r="N33" s="1083"/>
      <c r="O33" s="1083"/>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76" t="str">
        <f>'22solcasaadpot'!B33:Q33</f>
        <v>(2) Cifras de Población Potencialmente Dependiente calculadas según lo explicado en la metodología</v>
      </c>
      <c r="C34" s="1120"/>
      <c r="D34" s="1120"/>
      <c r="E34" s="1120"/>
      <c r="F34" s="1120"/>
      <c r="G34" s="1120"/>
      <c r="H34" s="1120"/>
      <c r="I34" s="1120"/>
      <c r="J34" s="1120"/>
      <c r="K34" s="1120"/>
      <c r="L34" s="1120"/>
      <c r="M34" s="1120"/>
      <c r="N34" s="1120"/>
      <c r="O34" s="1120"/>
      <c r="P34" s="1120"/>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262</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263</v>
      </c>
      <c r="K8" s="1055"/>
      <c r="L8" s="1055"/>
      <c r="M8" s="1055"/>
      <c r="N8" s="1055"/>
      <c r="O8" s="1056"/>
      <c r="P8" s="211"/>
      <c r="Q8" s="1057" t="s">
        <v>264</v>
      </c>
      <c r="R8" s="1055"/>
      <c r="S8" s="1055"/>
      <c r="T8" s="1055"/>
      <c r="U8" s="1055"/>
      <c r="V8" s="1056"/>
      <c r="W8" s="211"/>
      <c r="X8" s="1057" t="s">
        <v>265</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233</v>
      </c>
      <c r="L9" s="1060" t="s">
        <v>27</v>
      </c>
      <c r="M9" s="1061"/>
      <c r="N9" s="1061" t="s">
        <v>26</v>
      </c>
      <c r="O9" s="1062"/>
      <c r="P9" s="211"/>
      <c r="Q9" s="1063" t="s">
        <v>12</v>
      </c>
      <c r="R9" s="1065" t="s">
        <v>233</v>
      </c>
      <c r="S9" s="1060" t="s">
        <v>27</v>
      </c>
      <c r="T9" s="1061"/>
      <c r="U9" s="1061" t="s">
        <v>26</v>
      </c>
      <c r="V9" s="1062"/>
      <c r="W9" s="211"/>
      <c r="X9" s="1063" t="s">
        <v>12</v>
      </c>
      <c r="Y9" s="1065" t="s">
        <v>233</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233</v>
      </c>
      <c r="G10" s="408" t="s">
        <v>12</v>
      </c>
      <c r="H10" s="218" t="s">
        <v>233</v>
      </c>
      <c r="I10" s="216"/>
      <c r="J10" s="1064"/>
      <c r="K10" s="1066"/>
      <c r="L10" s="408" t="s">
        <v>12</v>
      </c>
      <c r="M10" s="408" t="s">
        <v>233</v>
      </c>
      <c r="N10" s="408" t="s">
        <v>12</v>
      </c>
      <c r="O10" s="218" t="s">
        <v>233</v>
      </c>
      <c r="P10" s="216"/>
      <c r="Q10" s="1064"/>
      <c r="R10" s="1066"/>
      <c r="S10" s="408" t="s">
        <v>12</v>
      </c>
      <c r="T10" s="408" t="s">
        <v>233</v>
      </c>
      <c r="U10" s="408" t="s">
        <v>12</v>
      </c>
      <c r="V10" s="218" t="s">
        <v>233</v>
      </c>
      <c r="W10" s="216"/>
      <c r="X10" s="1064"/>
      <c r="Y10" s="1066"/>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286600</v>
      </c>
      <c r="E12" s="739">
        <f>L12+S12+Z12</f>
        <v>180870</v>
      </c>
      <c r="F12" s="748">
        <f>E12/$D12*100</f>
        <v>63.108862526168878</v>
      </c>
      <c r="G12" s="739">
        <f>N12+U12+AB12</f>
        <v>105730</v>
      </c>
      <c r="H12" s="230">
        <f>G12/$D12*100</f>
        <v>36.891137473831122</v>
      </c>
      <c r="I12" s="226"/>
      <c r="J12" s="227">
        <v>85910</v>
      </c>
      <c r="K12" s="751">
        <v>29.975575715282627</v>
      </c>
      <c r="L12" s="745">
        <v>35161</v>
      </c>
      <c r="M12" s="748">
        <v>40.927715050634383</v>
      </c>
      <c r="N12" s="745">
        <v>50749</v>
      </c>
      <c r="O12" s="228">
        <v>59.072284949365617</v>
      </c>
      <c r="P12" s="226"/>
      <c r="Q12" s="227">
        <v>59596</v>
      </c>
      <c r="R12" s="751">
        <v>20.794138171667832</v>
      </c>
      <c r="S12" s="745">
        <v>39517</v>
      </c>
      <c r="T12" s="748">
        <v>66.308141486005766</v>
      </c>
      <c r="U12" s="745">
        <v>20079</v>
      </c>
      <c r="V12" s="228">
        <v>33.691858513994227</v>
      </c>
      <c r="W12" s="226"/>
      <c r="X12" s="227">
        <v>141094</v>
      </c>
      <c r="Y12" s="751">
        <v>49.230286113049551</v>
      </c>
      <c r="Z12" s="745">
        <v>106192</v>
      </c>
      <c r="AA12" s="748">
        <v>75.263299644208828</v>
      </c>
      <c r="AB12" s="745">
        <v>34902</v>
      </c>
      <c r="AC12" s="228">
        <f t="shared" ref="AC12:AC29" si="0">AB12/$X12*100</f>
        <v>24.736700355791175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40334</v>
      </c>
      <c r="E13" s="740">
        <f t="shared" ref="E13:E29" si="2">L13+S13+Z13</f>
        <v>26067</v>
      </c>
      <c r="F13" s="577">
        <f t="shared" ref="F13:H29" si="3">E13/$D13*100</f>
        <v>64.627857390786929</v>
      </c>
      <c r="G13" s="740">
        <f t="shared" ref="G13:G29" si="4">N13+U13+AB13</f>
        <v>14267</v>
      </c>
      <c r="H13" s="237">
        <f t="shared" si="3"/>
        <v>35.372142609213071</v>
      </c>
      <c r="I13" s="226"/>
      <c r="J13" s="234">
        <v>8308</v>
      </c>
      <c r="K13" s="752">
        <v>20.598006644518271</v>
      </c>
      <c r="L13" s="746">
        <v>3501</v>
      </c>
      <c r="M13" s="749">
        <v>42.140105922002888</v>
      </c>
      <c r="N13" s="746">
        <v>4807</v>
      </c>
      <c r="O13" s="235">
        <v>57.859894077997112</v>
      </c>
      <c r="P13" s="226"/>
      <c r="Q13" s="234">
        <v>7290</v>
      </c>
      <c r="R13" s="752">
        <v>18.074081420141816</v>
      </c>
      <c r="S13" s="746">
        <v>4424</v>
      </c>
      <c r="T13" s="749">
        <v>60.685871056241425</v>
      </c>
      <c r="U13" s="746">
        <v>2866</v>
      </c>
      <c r="V13" s="235">
        <v>39.314128943758575</v>
      </c>
      <c r="W13" s="226"/>
      <c r="X13" s="234">
        <v>24736</v>
      </c>
      <c r="Y13" s="752">
        <v>61.327911935339905</v>
      </c>
      <c r="Z13" s="746">
        <v>18142</v>
      </c>
      <c r="AA13" s="749">
        <v>73.342496765847343</v>
      </c>
      <c r="AB13" s="746">
        <v>6594</v>
      </c>
      <c r="AC13" s="235">
        <f t="shared" si="0"/>
        <v>26.657503234152653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31214</v>
      </c>
      <c r="E14" s="740">
        <f t="shared" si="2"/>
        <v>20297</v>
      </c>
      <c r="F14" s="577">
        <f t="shared" si="3"/>
        <v>65.025309156147884</v>
      </c>
      <c r="G14" s="740">
        <f t="shared" si="4"/>
        <v>10917</v>
      </c>
      <c r="H14" s="237">
        <f t="shared" si="3"/>
        <v>34.974690843852116</v>
      </c>
      <c r="I14" s="226"/>
      <c r="J14" s="234">
        <v>7578</v>
      </c>
      <c r="K14" s="752">
        <v>24.27756775805728</v>
      </c>
      <c r="L14" s="746">
        <v>3093</v>
      </c>
      <c r="M14" s="749">
        <v>40.815518606492482</v>
      </c>
      <c r="N14" s="746">
        <v>4485</v>
      </c>
      <c r="O14" s="235">
        <v>59.184481393507525</v>
      </c>
      <c r="P14" s="226"/>
      <c r="Q14" s="234">
        <v>6376</v>
      </c>
      <c r="R14" s="752">
        <v>20.426731594797207</v>
      </c>
      <c r="S14" s="746">
        <v>3787</v>
      </c>
      <c r="T14" s="749">
        <v>59.394604767879542</v>
      </c>
      <c r="U14" s="746">
        <v>2589</v>
      </c>
      <c r="V14" s="235">
        <v>40.605395232120451</v>
      </c>
      <c r="W14" s="226"/>
      <c r="X14" s="234">
        <v>17260</v>
      </c>
      <c r="Y14" s="752">
        <v>55.295700647145509</v>
      </c>
      <c r="Z14" s="746">
        <v>13417</v>
      </c>
      <c r="AA14" s="749">
        <v>77.734646581691763</v>
      </c>
      <c r="AB14" s="746">
        <v>3843</v>
      </c>
      <c r="AC14" s="235">
        <f t="shared" si="0"/>
        <v>22.265353418308226</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29233</v>
      </c>
      <c r="E15" s="740">
        <f t="shared" si="2"/>
        <v>18287</v>
      </c>
      <c r="F15" s="577">
        <f t="shared" si="3"/>
        <v>62.5560154619779</v>
      </c>
      <c r="G15" s="740">
        <f t="shared" si="4"/>
        <v>10946</v>
      </c>
      <c r="H15" s="237">
        <f t="shared" si="3"/>
        <v>37.443984538022093</v>
      </c>
      <c r="I15" s="226"/>
      <c r="J15" s="234">
        <v>7797</v>
      </c>
      <c r="K15" s="752">
        <v>26.671911880409127</v>
      </c>
      <c r="L15" s="746">
        <v>3303</v>
      </c>
      <c r="M15" s="749">
        <v>42.362447095036551</v>
      </c>
      <c r="N15" s="746">
        <v>4494</v>
      </c>
      <c r="O15" s="235">
        <v>57.637552904963449</v>
      </c>
      <c r="P15" s="226"/>
      <c r="Q15" s="234">
        <v>6316</v>
      </c>
      <c r="R15" s="752">
        <v>21.605719563506995</v>
      </c>
      <c r="S15" s="746">
        <v>3785</v>
      </c>
      <c r="T15" s="749">
        <v>59.927169094363521</v>
      </c>
      <c r="U15" s="746">
        <v>2531</v>
      </c>
      <c r="V15" s="235">
        <v>40.072830905636479</v>
      </c>
      <c r="W15" s="226"/>
      <c r="X15" s="234">
        <v>15120</v>
      </c>
      <c r="Y15" s="752">
        <v>51.722368556083879</v>
      </c>
      <c r="Z15" s="746">
        <v>11199</v>
      </c>
      <c r="AA15" s="749">
        <v>74.067460317460316</v>
      </c>
      <c r="AB15" s="746">
        <v>3921</v>
      </c>
      <c r="AC15" s="235">
        <f t="shared" si="0"/>
        <v>25.932539682539684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40697</v>
      </c>
      <c r="E16" s="740">
        <f t="shared" si="2"/>
        <v>24028</v>
      </c>
      <c r="F16" s="577">
        <f t="shared" si="3"/>
        <v>59.041206968572624</v>
      </c>
      <c r="G16" s="740">
        <f t="shared" si="4"/>
        <v>16669</v>
      </c>
      <c r="H16" s="237">
        <f t="shared" si="3"/>
        <v>40.958793031427376</v>
      </c>
      <c r="I16" s="226"/>
      <c r="J16" s="234">
        <v>16080</v>
      </c>
      <c r="K16" s="752">
        <v>39.511511905054427</v>
      </c>
      <c r="L16" s="746">
        <v>6637</v>
      </c>
      <c r="M16" s="749">
        <v>41.274875621890551</v>
      </c>
      <c r="N16" s="746">
        <v>9443</v>
      </c>
      <c r="O16" s="235">
        <v>58.725124378109449</v>
      </c>
      <c r="P16" s="226"/>
      <c r="Q16" s="234">
        <v>8175</v>
      </c>
      <c r="R16" s="752">
        <v>20.087475735312186</v>
      </c>
      <c r="S16" s="746">
        <v>4949</v>
      </c>
      <c r="T16" s="749">
        <v>60.538226299694188</v>
      </c>
      <c r="U16" s="746">
        <v>3226</v>
      </c>
      <c r="V16" s="235">
        <v>39.461773700305805</v>
      </c>
      <c r="W16" s="226"/>
      <c r="X16" s="234">
        <v>16442</v>
      </c>
      <c r="Y16" s="752">
        <v>40.401012359633384</v>
      </c>
      <c r="Z16" s="746">
        <v>12442</v>
      </c>
      <c r="AA16" s="749">
        <v>75.672059360175155</v>
      </c>
      <c r="AB16" s="746">
        <v>4000</v>
      </c>
      <c r="AC16" s="235">
        <f t="shared" si="0"/>
        <v>24.327940639824838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17166</v>
      </c>
      <c r="E17" s="741">
        <f t="shared" si="2"/>
        <v>10704</v>
      </c>
      <c r="F17" s="578">
        <f t="shared" si="3"/>
        <v>62.355819643481304</v>
      </c>
      <c r="G17" s="741">
        <f t="shared" si="4"/>
        <v>6462</v>
      </c>
      <c r="H17" s="237">
        <f t="shared" si="3"/>
        <v>37.644180356518696</v>
      </c>
      <c r="I17" s="226"/>
      <c r="J17" s="238">
        <v>4458</v>
      </c>
      <c r="K17" s="753">
        <v>25.969940580216704</v>
      </c>
      <c r="L17" s="741">
        <v>1834</v>
      </c>
      <c r="M17" s="578">
        <v>41.139524450426201</v>
      </c>
      <c r="N17" s="741">
        <v>2624</v>
      </c>
      <c r="O17" s="235">
        <v>58.860475549573799</v>
      </c>
      <c r="P17" s="226"/>
      <c r="Q17" s="238">
        <v>3576</v>
      </c>
      <c r="R17" s="753">
        <v>20.831876966095773</v>
      </c>
      <c r="S17" s="741">
        <v>1974</v>
      </c>
      <c r="T17" s="578">
        <v>55.201342281879192</v>
      </c>
      <c r="U17" s="741">
        <v>1602</v>
      </c>
      <c r="V17" s="235">
        <v>44.798657718120808</v>
      </c>
      <c r="W17" s="226"/>
      <c r="X17" s="238">
        <v>9132</v>
      </c>
      <c r="Y17" s="753">
        <v>53.198182453687522</v>
      </c>
      <c r="Z17" s="741">
        <v>6896</v>
      </c>
      <c r="AA17" s="578">
        <v>75.514673674989055</v>
      </c>
      <c r="AB17" s="741">
        <v>2236</v>
      </c>
      <c r="AC17" s="235">
        <f t="shared" si="0"/>
        <v>24.485326325010952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122589</v>
      </c>
      <c r="E18" s="740">
        <f t="shared" si="2"/>
        <v>77792</v>
      </c>
      <c r="F18" s="577">
        <f t="shared" si="3"/>
        <v>63.457569602492882</v>
      </c>
      <c r="G18" s="740">
        <f t="shared" si="4"/>
        <v>44797</v>
      </c>
      <c r="H18" s="237">
        <f t="shared" si="3"/>
        <v>36.542430397507118</v>
      </c>
      <c r="I18" s="226"/>
      <c r="J18" s="234">
        <v>25318</v>
      </c>
      <c r="K18" s="752">
        <v>20.652750246759496</v>
      </c>
      <c r="L18" s="746">
        <v>10592</v>
      </c>
      <c r="M18" s="749">
        <v>41.835848013271196</v>
      </c>
      <c r="N18" s="746">
        <v>14726</v>
      </c>
      <c r="O18" s="235">
        <v>58.164151986728804</v>
      </c>
      <c r="P18" s="226"/>
      <c r="Q18" s="234">
        <v>21066</v>
      </c>
      <c r="R18" s="752">
        <v>17.184249810341871</v>
      </c>
      <c r="S18" s="746">
        <v>12098</v>
      </c>
      <c r="T18" s="749">
        <v>57.429032564321659</v>
      </c>
      <c r="U18" s="746">
        <v>8968</v>
      </c>
      <c r="V18" s="235">
        <v>42.570967435678341</v>
      </c>
      <c r="W18" s="226"/>
      <c r="X18" s="234">
        <v>76205</v>
      </c>
      <c r="Y18" s="752">
        <v>62.162999942898637</v>
      </c>
      <c r="Z18" s="746">
        <v>55102</v>
      </c>
      <c r="AA18" s="749">
        <v>72.307591365395979</v>
      </c>
      <c r="AB18" s="746">
        <v>21103</v>
      </c>
      <c r="AC18" s="235">
        <f t="shared" si="0"/>
        <v>27.692408634604028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72357</v>
      </c>
      <c r="E19" s="740">
        <f t="shared" si="2"/>
        <v>46245</v>
      </c>
      <c r="F19" s="577">
        <f t="shared" si="3"/>
        <v>63.912268336166512</v>
      </c>
      <c r="G19" s="740">
        <f t="shared" si="4"/>
        <v>26112</v>
      </c>
      <c r="H19" s="237">
        <f t="shared" si="3"/>
        <v>36.087731663833495</v>
      </c>
      <c r="I19" s="226"/>
      <c r="J19" s="234">
        <v>16488</v>
      </c>
      <c r="K19" s="752">
        <v>22.787014386997804</v>
      </c>
      <c r="L19" s="746">
        <v>6782</v>
      </c>
      <c r="M19" s="749">
        <v>41.13294517224648</v>
      </c>
      <c r="N19" s="746">
        <v>9706</v>
      </c>
      <c r="O19" s="235">
        <v>58.86705482775352</v>
      </c>
      <c r="P19" s="226"/>
      <c r="Q19" s="234">
        <v>12669</v>
      </c>
      <c r="R19" s="752">
        <v>17.509017786807082</v>
      </c>
      <c r="S19" s="746">
        <v>7897</v>
      </c>
      <c r="T19" s="749">
        <v>62.333254400505169</v>
      </c>
      <c r="U19" s="746">
        <v>4772</v>
      </c>
      <c r="V19" s="235">
        <v>37.666745599494824</v>
      </c>
      <c r="W19" s="226"/>
      <c r="X19" s="234">
        <v>43200</v>
      </c>
      <c r="Y19" s="752">
        <v>59.703967826195111</v>
      </c>
      <c r="Z19" s="746">
        <v>31566</v>
      </c>
      <c r="AA19" s="749">
        <v>73.069444444444443</v>
      </c>
      <c r="AB19" s="746">
        <v>11634</v>
      </c>
      <c r="AC19" s="235">
        <f t="shared" si="0"/>
        <v>26.930555555555557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201720</v>
      </c>
      <c r="E20" s="740">
        <f t="shared" si="2"/>
        <v>128082</v>
      </c>
      <c r="F20" s="577">
        <f t="shared" si="3"/>
        <v>63.494943486020226</v>
      </c>
      <c r="G20" s="740">
        <f t="shared" si="4"/>
        <v>73638</v>
      </c>
      <c r="H20" s="237">
        <f t="shared" si="3"/>
        <v>36.505056513979774</v>
      </c>
      <c r="I20" s="226"/>
      <c r="J20" s="234">
        <v>54606</v>
      </c>
      <c r="K20" s="752">
        <v>27.070196311719215</v>
      </c>
      <c r="L20" s="746">
        <v>23275</v>
      </c>
      <c r="M20" s="749">
        <v>42.623521224773839</v>
      </c>
      <c r="N20" s="746">
        <v>31331</v>
      </c>
      <c r="O20" s="235">
        <v>57.376478775226168</v>
      </c>
      <c r="P20" s="226"/>
      <c r="Q20" s="234">
        <v>40322</v>
      </c>
      <c r="R20" s="752">
        <v>19.989093793376959</v>
      </c>
      <c r="S20" s="746">
        <v>24666</v>
      </c>
      <c r="T20" s="749">
        <v>61.172560884876745</v>
      </c>
      <c r="U20" s="746">
        <v>15656</v>
      </c>
      <c r="V20" s="235">
        <v>38.827439115123255</v>
      </c>
      <c r="W20" s="226"/>
      <c r="X20" s="234">
        <v>106792</v>
      </c>
      <c r="Y20" s="752">
        <v>52.940709894903826</v>
      </c>
      <c r="Z20" s="746">
        <v>80141</v>
      </c>
      <c r="AA20" s="749">
        <v>75.044010787324893</v>
      </c>
      <c r="AB20" s="746">
        <v>26651</v>
      </c>
      <c r="AC20" s="235">
        <f t="shared" si="0"/>
        <v>24.955989212675107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146290</v>
      </c>
      <c r="E21" s="740">
        <f t="shared" si="2"/>
        <v>91738</v>
      </c>
      <c r="F21" s="577">
        <f t="shared" si="3"/>
        <v>62.709686239660947</v>
      </c>
      <c r="G21" s="740">
        <f t="shared" si="4"/>
        <v>54552</v>
      </c>
      <c r="H21" s="237">
        <f t="shared" si="3"/>
        <v>37.290313760339053</v>
      </c>
      <c r="I21" s="226"/>
      <c r="J21" s="234">
        <v>39159</v>
      </c>
      <c r="K21" s="752">
        <v>26.76806343564153</v>
      </c>
      <c r="L21" s="746">
        <v>15718</v>
      </c>
      <c r="M21" s="749">
        <v>40.138920810030896</v>
      </c>
      <c r="N21" s="746">
        <v>23441</v>
      </c>
      <c r="O21" s="235">
        <v>59.861079189969104</v>
      </c>
      <c r="P21" s="226"/>
      <c r="Q21" s="234">
        <v>29414</v>
      </c>
      <c r="R21" s="752">
        <v>20.106637500854468</v>
      </c>
      <c r="S21" s="746">
        <v>18036</v>
      </c>
      <c r="T21" s="749">
        <v>61.317739851771272</v>
      </c>
      <c r="U21" s="746">
        <v>11378</v>
      </c>
      <c r="V21" s="235">
        <v>38.682260148228735</v>
      </c>
      <c r="W21" s="226"/>
      <c r="X21" s="234">
        <v>77717</v>
      </c>
      <c r="Y21" s="752">
        <v>53.125299063503995</v>
      </c>
      <c r="Z21" s="746">
        <v>57984</v>
      </c>
      <c r="AA21" s="749">
        <v>74.609158871289424</v>
      </c>
      <c r="AB21" s="746">
        <v>19733</v>
      </c>
      <c r="AC21" s="235">
        <f t="shared" si="0"/>
        <v>25.39084112871058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35293</v>
      </c>
      <c r="E22" s="740">
        <f t="shared" si="2"/>
        <v>22758</v>
      </c>
      <c r="F22" s="577">
        <f t="shared" si="3"/>
        <v>64.483041962995486</v>
      </c>
      <c r="G22" s="740">
        <f t="shared" si="4"/>
        <v>12535</v>
      </c>
      <c r="H22" s="237">
        <f t="shared" si="3"/>
        <v>35.516958037004507</v>
      </c>
      <c r="I22" s="226"/>
      <c r="J22" s="234">
        <v>8659</v>
      </c>
      <c r="K22" s="752">
        <v>24.534610262658319</v>
      </c>
      <c r="L22" s="746">
        <v>3654</v>
      </c>
      <c r="M22" s="749">
        <v>42.19886822958771</v>
      </c>
      <c r="N22" s="746">
        <v>5005</v>
      </c>
      <c r="O22" s="235">
        <v>57.801131770412283</v>
      </c>
      <c r="P22" s="226"/>
      <c r="Q22" s="234">
        <v>6646</v>
      </c>
      <c r="R22" s="752">
        <v>18.83092964610546</v>
      </c>
      <c r="S22" s="746">
        <v>4169</v>
      </c>
      <c r="T22" s="749">
        <v>62.729461330123385</v>
      </c>
      <c r="U22" s="746">
        <v>2477</v>
      </c>
      <c r="V22" s="235">
        <v>37.270538669876615</v>
      </c>
      <c r="W22" s="226"/>
      <c r="X22" s="234">
        <v>19988</v>
      </c>
      <c r="Y22" s="752">
        <v>56.634460091236228</v>
      </c>
      <c r="Z22" s="746">
        <v>14935</v>
      </c>
      <c r="AA22" s="749">
        <v>74.719831899139493</v>
      </c>
      <c r="AB22" s="746">
        <v>5053</v>
      </c>
      <c r="AC22" s="235">
        <f t="shared" si="0"/>
        <v>25.280168100860518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73691</v>
      </c>
      <c r="E23" s="740">
        <f t="shared" si="2"/>
        <v>46189</v>
      </c>
      <c r="F23" s="577">
        <f t="shared" si="3"/>
        <v>62.679295979156201</v>
      </c>
      <c r="G23" s="740">
        <f t="shared" si="4"/>
        <v>27502</v>
      </c>
      <c r="H23" s="237">
        <f t="shared" si="3"/>
        <v>37.320704020843792</v>
      </c>
      <c r="I23" s="226"/>
      <c r="J23" s="234">
        <v>20602</v>
      </c>
      <c r="K23" s="752">
        <v>27.957281079100571</v>
      </c>
      <c r="L23" s="746">
        <v>8024</v>
      </c>
      <c r="M23" s="749">
        <v>38.94767498301136</v>
      </c>
      <c r="N23" s="746">
        <v>12578</v>
      </c>
      <c r="O23" s="235">
        <v>61.05232501698864</v>
      </c>
      <c r="P23" s="226"/>
      <c r="Q23" s="234">
        <v>13126</v>
      </c>
      <c r="R23" s="752">
        <v>17.812215874394429</v>
      </c>
      <c r="S23" s="746">
        <v>7664</v>
      </c>
      <c r="T23" s="749">
        <v>58.387932348011581</v>
      </c>
      <c r="U23" s="746">
        <v>5462</v>
      </c>
      <c r="V23" s="235">
        <v>41.612067651988419</v>
      </c>
      <c r="W23" s="226"/>
      <c r="X23" s="234">
        <v>39963</v>
      </c>
      <c r="Y23" s="752">
        <v>54.230503046505</v>
      </c>
      <c r="Z23" s="746">
        <v>30501</v>
      </c>
      <c r="AA23" s="749">
        <v>76.32309886645146</v>
      </c>
      <c r="AB23" s="746">
        <v>9462</v>
      </c>
      <c r="AC23" s="235">
        <f t="shared" si="0"/>
        <v>23.676901133548533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177795</v>
      </c>
      <c r="E24" s="740">
        <f t="shared" si="2"/>
        <v>117405</v>
      </c>
      <c r="F24" s="577">
        <f t="shared" si="3"/>
        <v>66.033915464439389</v>
      </c>
      <c r="G24" s="740">
        <f t="shared" si="4"/>
        <v>60390</v>
      </c>
      <c r="H24" s="237">
        <f t="shared" si="3"/>
        <v>33.966084535560618</v>
      </c>
      <c r="I24" s="226"/>
      <c r="J24" s="234">
        <v>46883</v>
      </c>
      <c r="K24" s="752">
        <v>26.369132990241575</v>
      </c>
      <c r="L24" s="746">
        <v>21963</v>
      </c>
      <c r="M24" s="749">
        <v>46.84640488023377</v>
      </c>
      <c r="N24" s="746">
        <v>24920</v>
      </c>
      <c r="O24" s="235">
        <v>53.15359511976623</v>
      </c>
      <c r="P24" s="226"/>
      <c r="Q24" s="234">
        <v>31698</v>
      </c>
      <c r="R24" s="752">
        <v>17.828397873955961</v>
      </c>
      <c r="S24" s="746">
        <v>20230</v>
      </c>
      <c r="T24" s="749">
        <v>63.821061265695</v>
      </c>
      <c r="U24" s="746">
        <v>11468</v>
      </c>
      <c r="V24" s="235">
        <v>36.178938734305007</v>
      </c>
      <c r="W24" s="226"/>
      <c r="X24" s="234">
        <v>99214</v>
      </c>
      <c r="Y24" s="752">
        <v>55.802469135802468</v>
      </c>
      <c r="Z24" s="746">
        <v>75212</v>
      </c>
      <c r="AA24" s="749">
        <v>75.807849698631244</v>
      </c>
      <c r="AB24" s="746">
        <v>24002</v>
      </c>
      <c r="AC24" s="235">
        <f t="shared" si="0"/>
        <v>24.192150301368759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40484</v>
      </c>
      <c r="E25" s="740">
        <f t="shared" si="2"/>
        <v>23658</v>
      </c>
      <c r="F25" s="577">
        <f t="shared" si="3"/>
        <v>58.437901393142965</v>
      </c>
      <c r="G25" s="740">
        <f t="shared" si="4"/>
        <v>16826</v>
      </c>
      <c r="H25" s="237">
        <f t="shared" si="3"/>
        <v>41.562098606857028</v>
      </c>
      <c r="I25" s="226"/>
      <c r="J25" s="234">
        <v>15032</v>
      </c>
      <c r="K25" s="752">
        <v>37.130718308467543</v>
      </c>
      <c r="L25" s="746">
        <v>5605</v>
      </c>
      <c r="M25" s="749">
        <v>37.287120808940927</v>
      </c>
      <c r="N25" s="746">
        <v>9427</v>
      </c>
      <c r="O25" s="235">
        <v>62.712879191059081</v>
      </c>
      <c r="P25" s="226"/>
      <c r="Q25" s="234">
        <v>7849</v>
      </c>
      <c r="R25" s="752">
        <v>19.387906333366267</v>
      </c>
      <c r="S25" s="746">
        <v>4839</v>
      </c>
      <c r="T25" s="749">
        <v>61.65116575359918</v>
      </c>
      <c r="U25" s="746">
        <v>3010</v>
      </c>
      <c r="V25" s="235">
        <v>38.348834246400813</v>
      </c>
      <c r="W25" s="226"/>
      <c r="X25" s="234">
        <v>17603</v>
      </c>
      <c r="Y25" s="752">
        <v>43.48137535816619</v>
      </c>
      <c r="Z25" s="746">
        <v>13214</v>
      </c>
      <c r="AA25" s="749">
        <v>75.06674998579787</v>
      </c>
      <c r="AB25" s="746">
        <v>4389</v>
      </c>
      <c r="AC25" s="235">
        <f t="shared" si="0"/>
        <v>24.933250014202123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16142</v>
      </c>
      <c r="E26" s="742">
        <f t="shared" si="2"/>
        <v>10363</v>
      </c>
      <c r="F26" s="579">
        <f t="shared" si="3"/>
        <v>64.19898401685046</v>
      </c>
      <c r="G26" s="742">
        <f t="shared" si="4"/>
        <v>5779</v>
      </c>
      <c r="H26" s="237">
        <f t="shared" si="3"/>
        <v>35.801015983149547</v>
      </c>
      <c r="I26" s="226"/>
      <c r="J26" s="238">
        <v>3347</v>
      </c>
      <c r="K26" s="753">
        <v>20.734729277660762</v>
      </c>
      <c r="L26" s="741">
        <v>1388</v>
      </c>
      <c r="M26" s="578">
        <v>41.469973110247984</v>
      </c>
      <c r="N26" s="741">
        <v>1959</v>
      </c>
      <c r="O26" s="235">
        <v>58.530026889752016</v>
      </c>
      <c r="P26" s="226"/>
      <c r="Q26" s="238">
        <v>2690</v>
      </c>
      <c r="R26" s="753">
        <v>16.664601660265145</v>
      </c>
      <c r="S26" s="741">
        <v>1518</v>
      </c>
      <c r="T26" s="578">
        <v>56.431226765799259</v>
      </c>
      <c r="U26" s="741">
        <v>1172</v>
      </c>
      <c r="V26" s="235">
        <v>43.568773234200741</v>
      </c>
      <c r="W26" s="226"/>
      <c r="X26" s="238">
        <v>10105</v>
      </c>
      <c r="Y26" s="753">
        <v>62.60066906207409</v>
      </c>
      <c r="Z26" s="741">
        <v>7457</v>
      </c>
      <c r="AA26" s="578">
        <v>73.795150915388419</v>
      </c>
      <c r="AB26" s="741">
        <v>2648</v>
      </c>
      <c r="AC26" s="235">
        <f t="shared" si="0"/>
        <v>26.204849084611581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67674</v>
      </c>
      <c r="E27" s="742">
        <f t="shared" si="2"/>
        <v>42133</v>
      </c>
      <c r="F27" s="579">
        <f t="shared" si="3"/>
        <v>62.258769985518811</v>
      </c>
      <c r="G27" s="742">
        <f t="shared" si="4"/>
        <v>25541</v>
      </c>
      <c r="H27" s="237">
        <f t="shared" si="3"/>
        <v>37.741230014481189</v>
      </c>
      <c r="I27" s="226"/>
      <c r="J27" s="238">
        <v>17301</v>
      </c>
      <c r="K27" s="753">
        <v>25.565209681709373</v>
      </c>
      <c r="L27" s="741">
        <v>6805</v>
      </c>
      <c r="M27" s="578">
        <v>39.332986532570374</v>
      </c>
      <c r="N27" s="741">
        <v>10496</v>
      </c>
      <c r="O27" s="235">
        <v>60.667013467429634</v>
      </c>
      <c r="P27" s="226"/>
      <c r="Q27" s="238">
        <v>12224</v>
      </c>
      <c r="R27" s="753">
        <v>18.063067056772173</v>
      </c>
      <c r="S27" s="741">
        <v>6923</v>
      </c>
      <c r="T27" s="578">
        <v>56.634489528795804</v>
      </c>
      <c r="U27" s="741">
        <v>5301</v>
      </c>
      <c r="V27" s="235">
        <v>43.365510471204189</v>
      </c>
      <c r="W27" s="226"/>
      <c r="X27" s="238">
        <v>38149</v>
      </c>
      <c r="Y27" s="753">
        <v>56.371723261518461</v>
      </c>
      <c r="Z27" s="741">
        <v>28405</v>
      </c>
      <c r="AA27" s="578">
        <v>74.458046082466126</v>
      </c>
      <c r="AB27" s="741">
        <v>9744</v>
      </c>
      <c r="AC27" s="235">
        <f t="shared" si="0"/>
        <v>25.541953917533881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9180</v>
      </c>
      <c r="E28" s="742">
        <f t="shared" si="2"/>
        <v>6044</v>
      </c>
      <c r="F28" s="579">
        <f t="shared" si="3"/>
        <v>65.838779956427018</v>
      </c>
      <c r="G28" s="742">
        <f t="shared" si="4"/>
        <v>3136</v>
      </c>
      <c r="H28" s="243">
        <f t="shared" si="3"/>
        <v>34.161220043572989</v>
      </c>
      <c r="I28" s="226"/>
      <c r="J28" s="238">
        <v>1574</v>
      </c>
      <c r="K28" s="753">
        <v>17.145969498910677</v>
      </c>
      <c r="L28" s="741">
        <v>670</v>
      </c>
      <c r="M28" s="578">
        <v>42.566709021601021</v>
      </c>
      <c r="N28" s="741">
        <v>904</v>
      </c>
      <c r="O28" s="242">
        <v>57.433290978398986</v>
      </c>
      <c r="P28" s="226"/>
      <c r="Q28" s="238">
        <v>1617</v>
      </c>
      <c r="R28" s="753">
        <v>17.614379084967322</v>
      </c>
      <c r="S28" s="741">
        <v>953</v>
      </c>
      <c r="T28" s="578">
        <v>58.936301793444642</v>
      </c>
      <c r="U28" s="741">
        <v>664</v>
      </c>
      <c r="V28" s="242">
        <v>41.063698206555351</v>
      </c>
      <c r="W28" s="226"/>
      <c r="X28" s="238">
        <v>5989</v>
      </c>
      <c r="Y28" s="753">
        <v>65.239651416122001</v>
      </c>
      <c r="Z28" s="741">
        <v>4421</v>
      </c>
      <c r="AA28" s="578">
        <v>73.818667557188178</v>
      </c>
      <c r="AB28" s="741">
        <v>1568</v>
      </c>
      <c r="AC28" s="242">
        <f t="shared" si="0"/>
        <v>26.181332442811822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3407</v>
      </c>
      <c r="E29" s="743">
        <f t="shared" si="2"/>
        <v>1849</v>
      </c>
      <c r="F29" s="580">
        <f t="shared" si="3"/>
        <v>54.270619313178749</v>
      </c>
      <c r="G29" s="743">
        <f t="shared" si="4"/>
        <v>1558</v>
      </c>
      <c r="H29" s="248">
        <f t="shared" si="3"/>
        <v>45.729380686821251</v>
      </c>
      <c r="I29" s="226"/>
      <c r="J29" s="245">
        <v>1881</v>
      </c>
      <c r="K29" s="754">
        <v>55.20986204872321</v>
      </c>
      <c r="L29" s="747">
        <v>693</v>
      </c>
      <c r="M29" s="750">
        <v>36.84210526315789</v>
      </c>
      <c r="N29" s="747">
        <v>1188</v>
      </c>
      <c r="O29" s="246">
        <v>63.157894736842103</v>
      </c>
      <c r="P29" s="226"/>
      <c r="Q29" s="245">
        <v>527</v>
      </c>
      <c r="R29" s="754">
        <v>15.468153800997944</v>
      </c>
      <c r="S29" s="747">
        <v>366</v>
      </c>
      <c r="T29" s="750">
        <v>69.449715370018978</v>
      </c>
      <c r="U29" s="747">
        <v>161</v>
      </c>
      <c r="V29" s="246">
        <v>30.550284629981022</v>
      </c>
      <c r="W29" s="226"/>
      <c r="X29" s="245">
        <v>999</v>
      </c>
      <c r="Y29" s="754">
        <v>29.321984150278841</v>
      </c>
      <c r="Z29" s="747">
        <v>790</v>
      </c>
      <c r="AA29" s="750">
        <v>79.079079079079079</v>
      </c>
      <c r="AB29" s="747">
        <v>209</v>
      </c>
      <c r="AC29" s="246">
        <f t="shared" si="0"/>
        <v>20.920920920920921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1411866</v>
      </c>
      <c r="E31" s="744">
        <f>L31+S31+Z31</f>
        <v>894509</v>
      </c>
      <c r="F31" s="409">
        <f>E31/$D31*100</f>
        <v>63.356508337193475</v>
      </c>
      <c r="G31" s="744">
        <f>N31+U31+AB31</f>
        <v>517357</v>
      </c>
      <c r="H31" s="255">
        <f>G31/$D31*100</f>
        <v>36.643491662806525</v>
      </c>
      <c r="I31" s="211"/>
      <c r="J31" s="253">
        <f>SUM(J12:J29)</f>
        <v>380981</v>
      </c>
      <c r="K31" s="755">
        <f>J31/$D31*100</f>
        <v>26.984218049021653</v>
      </c>
      <c r="L31" s="744">
        <f>SUM(L12:L29)</f>
        <v>158698</v>
      </c>
      <c r="M31" s="409">
        <f t="shared" ref="M13:O31" si="5">L31/$J31*100</f>
        <v>41.655095660938471</v>
      </c>
      <c r="N31" s="744">
        <f>SUM(N12:N29)</f>
        <v>222283</v>
      </c>
      <c r="O31" s="254">
        <f t="shared" si="5"/>
        <v>58.344904339061529</v>
      </c>
      <c r="P31" s="211"/>
      <c r="Q31" s="253">
        <f>SUM(Q12:Q29)</f>
        <v>271177</v>
      </c>
      <c r="R31" s="755">
        <f>Q31/$D31*100</f>
        <v>19.206992731604842</v>
      </c>
      <c r="S31" s="744">
        <f>SUM(S12:S29)</f>
        <v>167795</v>
      </c>
      <c r="T31" s="409">
        <f>S31/$Q31*100</f>
        <v>61.876560327756415</v>
      </c>
      <c r="U31" s="744">
        <f>SUM(U12:U29)</f>
        <v>103382</v>
      </c>
      <c r="V31" s="254">
        <f>U31/$Q31*100</f>
        <v>38.123439672243592</v>
      </c>
      <c r="W31" s="211"/>
      <c r="X31" s="253">
        <f>SUM(X12:X29)</f>
        <v>759708</v>
      </c>
      <c r="Y31" s="755">
        <f>X31/$D31*100</f>
        <v>53.808789219373509</v>
      </c>
      <c r="Z31" s="744">
        <f>SUM(Z12:Z29)</f>
        <v>568016</v>
      </c>
      <c r="AA31" s="409">
        <f>Z31/$X31*100</f>
        <v>74.767673895759941</v>
      </c>
      <c r="AB31" s="744">
        <f>SUM(AB12:AB29)</f>
        <v>191692</v>
      </c>
      <c r="AC31" s="254">
        <f>AB31/$X31*100</f>
        <v>25.232326104240048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267</v>
      </c>
      <c r="K8" s="1055"/>
      <c r="L8" s="1055"/>
      <c r="M8" s="1055"/>
      <c r="N8" s="1055"/>
      <c r="O8" s="1056"/>
      <c r="P8" s="211"/>
      <c r="Q8" s="1057" t="s">
        <v>268</v>
      </c>
      <c r="R8" s="1055"/>
      <c r="S8" s="1055"/>
      <c r="T8" s="1055"/>
      <c r="U8" s="1055"/>
      <c r="V8" s="1056"/>
      <c r="W8" s="211"/>
      <c r="X8" s="1057" t="s">
        <v>269</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278</v>
      </c>
      <c r="L9" s="1060" t="s">
        <v>27</v>
      </c>
      <c r="M9" s="1061"/>
      <c r="N9" s="1061" t="s">
        <v>26</v>
      </c>
      <c r="O9" s="1062"/>
      <c r="P9" s="211"/>
      <c r="Q9" s="1063" t="s">
        <v>12</v>
      </c>
      <c r="R9" s="1065" t="s">
        <v>278</v>
      </c>
      <c r="S9" s="1060" t="s">
        <v>27</v>
      </c>
      <c r="T9" s="1061"/>
      <c r="U9" s="1061" t="s">
        <v>26</v>
      </c>
      <c r="V9" s="1062"/>
      <c r="W9" s="211"/>
      <c r="X9" s="1063" t="s">
        <v>12</v>
      </c>
      <c r="Y9" s="1065" t="s">
        <v>278</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64"/>
      <c r="K10" s="1066"/>
      <c r="L10" s="408" t="s">
        <v>12</v>
      </c>
      <c r="M10" s="807" t="s">
        <v>278</v>
      </c>
      <c r="N10" s="408" t="s">
        <v>12</v>
      </c>
      <c r="O10" s="271" t="s">
        <v>278</v>
      </c>
      <c r="P10" s="216"/>
      <c r="Q10" s="1064"/>
      <c r="R10" s="1066"/>
      <c r="S10" s="408" t="s">
        <v>12</v>
      </c>
      <c r="T10" s="807" t="s">
        <v>278</v>
      </c>
      <c r="U10" s="408" t="s">
        <v>12</v>
      </c>
      <c r="V10" s="271" t="s">
        <v>278</v>
      </c>
      <c r="W10" s="216"/>
      <c r="X10" s="1064"/>
      <c r="Y10" s="1066"/>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79507</v>
      </c>
      <c r="E12" s="739">
        <f>L12+S12+Z12</f>
        <v>47769</v>
      </c>
      <c r="F12" s="748">
        <f>E12/$D12*100</f>
        <v>60.081502257662848</v>
      </c>
      <c r="G12" s="739">
        <f>N12+U12+AB12</f>
        <v>31738</v>
      </c>
      <c r="H12" s="230">
        <f>G12/$D12*100</f>
        <v>39.918497742337152</v>
      </c>
      <c r="I12" s="226"/>
      <c r="J12" s="227">
        <f>L12+N12</f>
        <v>27974</v>
      </c>
      <c r="K12" s="751">
        <f>J12/$D12*100</f>
        <v>35.184323392908802</v>
      </c>
      <c r="L12" s="745">
        <v>11059</v>
      </c>
      <c r="M12" s="748">
        <v>39.533137913777075</v>
      </c>
      <c r="N12" s="745">
        <v>16915</v>
      </c>
      <c r="O12" s="228">
        <v>60.466862086222918</v>
      </c>
      <c r="P12" s="226"/>
      <c r="Q12" s="227">
        <v>13655</v>
      </c>
      <c r="R12" s="751">
        <v>17.174588401021293</v>
      </c>
      <c r="S12" s="745">
        <v>7929</v>
      </c>
      <c r="T12" s="748">
        <v>58.066642255584036</v>
      </c>
      <c r="U12" s="745">
        <v>5726</v>
      </c>
      <c r="V12" s="228">
        <v>41.933357744415964</v>
      </c>
      <c r="W12" s="226"/>
      <c r="X12" s="227">
        <v>37878</v>
      </c>
      <c r="Y12" s="751">
        <v>47.641088206069902</v>
      </c>
      <c r="Z12" s="745">
        <v>28781</v>
      </c>
      <c r="AA12" s="748">
        <v>75.983420455145463</v>
      </c>
      <c r="AB12" s="745">
        <v>9097</v>
      </c>
      <c r="AC12" s="228">
        <f t="shared" ref="AC12:AC29" si="0">AB12/$X12*100</f>
        <v>24.016579544854533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11919</v>
      </c>
      <c r="E13" s="740">
        <f t="shared" ref="E13:E29" si="2">L13+S13+Z13</f>
        <v>7940</v>
      </c>
      <c r="F13" s="577">
        <f t="shared" ref="F13:H29" si="3">E13/$D13*100</f>
        <v>66.616326873059819</v>
      </c>
      <c r="G13" s="740">
        <f t="shared" ref="G13:G29" si="4">N13+U13+AB13</f>
        <v>3979</v>
      </c>
      <c r="H13" s="237">
        <f t="shared" si="3"/>
        <v>33.383673126940181</v>
      </c>
      <c r="I13" s="226"/>
      <c r="J13" s="234">
        <f t="shared" ref="J13:J29" si="5">L13+N13</f>
        <v>2286</v>
      </c>
      <c r="K13" s="752">
        <f t="shared" ref="K13:K29" si="6">J13/$D13*100</f>
        <v>19.179461364208407</v>
      </c>
      <c r="L13" s="746">
        <v>931</v>
      </c>
      <c r="M13" s="749">
        <v>40.726159230096236</v>
      </c>
      <c r="N13" s="746">
        <v>1355</v>
      </c>
      <c r="O13" s="235">
        <v>59.273840769903764</v>
      </c>
      <c r="P13" s="226"/>
      <c r="Q13" s="234">
        <v>1790</v>
      </c>
      <c r="R13" s="752">
        <v>15.018038426042454</v>
      </c>
      <c r="S13" s="746">
        <v>1031</v>
      </c>
      <c r="T13" s="749">
        <v>57.597765363128495</v>
      </c>
      <c r="U13" s="746">
        <v>759</v>
      </c>
      <c r="V13" s="235">
        <v>42.402234636871512</v>
      </c>
      <c r="W13" s="226"/>
      <c r="X13" s="234">
        <v>7843</v>
      </c>
      <c r="Y13" s="752">
        <v>65.802500209749141</v>
      </c>
      <c r="Z13" s="746">
        <v>5978</v>
      </c>
      <c r="AA13" s="749">
        <v>76.220833864592635</v>
      </c>
      <c r="AB13" s="746">
        <v>1865</v>
      </c>
      <c r="AC13" s="235">
        <f t="shared" si="0"/>
        <v>23.779166135407369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7771</v>
      </c>
      <c r="E14" s="740">
        <f t="shared" si="2"/>
        <v>5197</v>
      </c>
      <c r="F14" s="577">
        <f t="shared" si="3"/>
        <v>66.87684982627718</v>
      </c>
      <c r="G14" s="740">
        <f t="shared" si="4"/>
        <v>2574</v>
      </c>
      <c r="H14" s="237">
        <f t="shared" si="3"/>
        <v>33.123150173722813</v>
      </c>
      <c r="I14" s="226"/>
      <c r="J14" s="234">
        <f t="shared" si="5"/>
        <v>1819</v>
      </c>
      <c r="K14" s="752">
        <f t="shared" si="6"/>
        <v>23.407540857032558</v>
      </c>
      <c r="L14" s="746">
        <v>746</v>
      </c>
      <c r="M14" s="749">
        <v>41.011544804837825</v>
      </c>
      <c r="N14" s="746">
        <v>1073</v>
      </c>
      <c r="O14" s="235">
        <v>58.988455195162182</v>
      </c>
      <c r="P14" s="226"/>
      <c r="Q14" s="234">
        <v>1389</v>
      </c>
      <c r="R14" s="752">
        <v>17.874147471367905</v>
      </c>
      <c r="S14" s="746">
        <v>809</v>
      </c>
      <c r="T14" s="749">
        <v>58.243340532757379</v>
      </c>
      <c r="U14" s="746">
        <v>580</v>
      </c>
      <c r="V14" s="235">
        <v>41.756659467242621</v>
      </c>
      <c r="W14" s="226"/>
      <c r="X14" s="234">
        <v>4563</v>
      </c>
      <c r="Y14" s="752">
        <v>58.71831167159953</v>
      </c>
      <c r="Z14" s="746">
        <v>3642</v>
      </c>
      <c r="AA14" s="749">
        <v>79.815910585141353</v>
      </c>
      <c r="AB14" s="746">
        <v>921</v>
      </c>
      <c r="AC14" s="235">
        <f t="shared" si="0"/>
        <v>20.184089414858647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7700</v>
      </c>
      <c r="E15" s="740">
        <f t="shared" si="2"/>
        <v>4929</v>
      </c>
      <c r="F15" s="577">
        <f t="shared" si="3"/>
        <v>64.012987012987011</v>
      </c>
      <c r="G15" s="740">
        <f t="shared" si="4"/>
        <v>2771</v>
      </c>
      <c r="H15" s="237">
        <f t="shared" si="3"/>
        <v>35.987012987012989</v>
      </c>
      <c r="I15" s="226"/>
      <c r="J15" s="234">
        <f t="shared" si="5"/>
        <v>1767</v>
      </c>
      <c r="K15" s="752">
        <f t="shared" si="6"/>
        <v>22.948051948051948</v>
      </c>
      <c r="L15" s="746">
        <v>694</v>
      </c>
      <c r="M15" s="749">
        <v>39.275608375778155</v>
      </c>
      <c r="N15" s="746">
        <v>1073</v>
      </c>
      <c r="O15" s="235">
        <v>60.724391624221838</v>
      </c>
      <c r="P15" s="226"/>
      <c r="Q15" s="234">
        <v>1346</v>
      </c>
      <c r="R15" s="752">
        <v>17.480519480519479</v>
      </c>
      <c r="S15" s="746">
        <v>779</v>
      </c>
      <c r="T15" s="749">
        <v>57.875185735512638</v>
      </c>
      <c r="U15" s="746">
        <v>567</v>
      </c>
      <c r="V15" s="235">
        <v>42.12481426448737</v>
      </c>
      <c r="W15" s="226"/>
      <c r="X15" s="234">
        <v>4587</v>
      </c>
      <c r="Y15" s="752">
        <v>59.571428571428577</v>
      </c>
      <c r="Z15" s="746">
        <v>3456</v>
      </c>
      <c r="AA15" s="749">
        <v>75.343361674296929</v>
      </c>
      <c r="AB15" s="746">
        <v>1131</v>
      </c>
      <c r="AC15" s="235">
        <f t="shared" si="0"/>
        <v>24.656638325703074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13608</v>
      </c>
      <c r="E16" s="740">
        <f t="shared" si="2"/>
        <v>8308</v>
      </c>
      <c r="F16" s="577">
        <f t="shared" si="3"/>
        <v>61.052322163433267</v>
      </c>
      <c r="G16" s="740">
        <f t="shared" si="4"/>
        <v>5300</v>
      </c>
      <c r="H16" s="237">
        <f t="shared" si="3"/>
        <v>38.947677836566726</v>
      </c>
      <c r="I16" s="226"/>
      <c r="J16" s="234">
        <f t="shared" si="5"/>
        <v>4905</v>
      </c>
      <c r="K16" s="752">
        <f t="shared" si="6"/>
        <v>36.044973544973544</v>
      </c>
      <c r="L16" s="746">
        <v>2032</v>
      </c>
      <c r="M16" s="749">
        <v>41.42711518858308</v>
      </c>
      <c r="N16" s="746">
        <v>2873</v>
      </c>
      <c r="O16" s="235">
        <v>58.572884811416927</v>
      </c>
      <c r="P16" s="226"/>
      <c r="Q16" s="234">
        <v>2417</v>
      </c>
      <c r="R16" s="752">
        <v>17.761610817166375</v>
      </c>
      <c r="S16" s="746">
        <v>1392</v>
      </c>
      <c r="T16" s="749">
        <v>57.592056268100954</v>
      </c>
      <c r="U16" s="746">
        <v>1025</v>
      </c>
      <c r="V16" s="235">
        <v>42.407943731899053</v>
      </c>
      <c r="W16" s="226"/>
      <c r="X16" s="234">
        <v>6286</v>
      </c>
      <c r="Y16" s="752">
        <v>46.193415637860078</v>
      </c>
      <c r="Z16" s="746">
        <v>4884</v>
      </c>
      <c r="AA16" s="749">
        <v>77.696468342348084</v>
      </c>
      <c r="AB16" s="746">
        <v>1402</v>
      </c>
      <c r="AC16" s="235">
        <f t="shared" si="0"/>
        <v>22.303531657651927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5255</v>
      </c>
      <c r="E17" s="741">
        <f t="shared" si="2"/>
        <v>3370</v>
      </c>
      <c r="F17" s="578">
        <f t="shared" si="3"/>
        <v>64.129400570884883</v>
      </c>
      <c r="G17" s="741">
        <f t="shared" si="4"/>
        <v>1885</v>
      </c>
      <c r="H17" s="237">
        <f t="shared" si="3"/>
        <v>35.870599429115131</v>
      </c>
      <c r="I17" s="226"/>
      <c r="J17" s="238">
        <f t="shared" si="5"/>
        <v>1286</v>
      </c>
      <c r="K17" s="753">
        <f t="shared" si="6"/>
        <v>24.471931493815411</v>
      </c>
      <c r="L17" s="741">
        <v>520</v>
      </c>
      <c r="M17" s="578">
        <v>40.435458786936238</v>
      </c>
      <c r="N17" s="741">
        <v>766</v>
      </c>
      <c r="O17" s="235">
        <v>59.564541213063762</v>
      </c>
      <c r="P17" s="226"/>
      <c r="Q17" s="238">
        <v>966</v>
      </c>
      <c r="R17" s="753">
        <v>18.382492863939106</v>
      </c>
      <c r="S17" s="741">
        <v>532</v>
      </c>
      <c r="T17" s="578">
        <v>55.072463768115945</v>
      </c>
      <c r="U17" s="741">
        <v>434</v>
      </c>
      <c r="V17" s="235">
        <v>44.927536231884055</v>
      </c>
      <c r="W17" s="226"/>
      <c r="X17" s="238">
        <v>3003</v>
      </c>
      <c r="Y17" s="753">
        <v>57.145575642245483</v>
      </c>
      <c r="Z17" s="741">
        <v>2318</v>
      </c>
      <c r="AA17" s="578">
        <v>77.189477189477188</v>
      </c>
      <c r="AB17" s="741">
        <v>685</v>
      </c>
      <c r="AC17" s="235">
        <f t="shared" si="0"/>
        <v>22.810522810522809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34945</v>
      </c>
      <c r="E18" s="740">
        <f t="shared" si="2"/>
        <v>22859</v>
      </c>
      <c r="F18" s="577">
        <f t="shared" si="3"/>
        <v>65.414222349406216</v>
      </c>
      <c r="G18" s="740">
        <f t="shared" si="4"/>
        <v>12086</v>
      </c>
      <c r="H18" s="237">
        <f t="shared" si="3"/>
        <v>34.585777650593791</v>
      </c>
      <c r="I18" s="226"/>
      <c r="J18" s="234">
        <f t="shared" si="5"/>
        <v>6826</v>
      </c>
      <c r="K18" s="752">
        <f t="shared" si="6"/>
        <v>19.533552725711832</v>
      </c>
      <c r="L18" s="746">
        <v>2826</v>
      </c>
      <c r="M18" s="749">
        <v>41.400527395253448</v>
      </c>
      <c r="N18" s="746">
        <v>4000</v>
      </c>
      <c r="O18" s="235">
        <v>58.599472604746559</v>
      </c>
      <c r="P18" s="226"/>
      <c r="Q18" s="234">
        <v>5118</v>
      </c>
      <c r="R18" s="752">
        <v>14.645872084704536</v>
      </c>
      <c r="S18" s="746">
        <v>2868</v>
      </c>
      <c r="T18" s="749">
        <v>56.037514654161782</v>
      </c>
      <c r="U18" s="746">
        <v>2250</v>
      </c>
      <c r="V18" s="235">
        <v>43.962485345838218</v>
      </c>
      <c r="W18" s="226"/>
      <c r="X18" s="234">
        <v>23001</v>
      </c>
      <c r="Y18" s="752">
        <v>65.820575189583636</v>
      </c>
      <c r="Z18" s="746">
        <v>17165</v>
      </c>
      <c r="AA18" s="749">
        <v>74.627190122168599</v>
      </c>
      <c r="AB18" s="746">
        <v>5836</v>
      </c>
      <c r="AC18" s="235">
        <f t="shared" si="0"/>
        <v>25.372809877831397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22161</v>
      </c>
      <c r="E19" s="740">
        <f t="shared" si="2"/>
        <v>14184</v>
      </c>
      <c r="F19" s="577">
        <f t="shared" si="3"/>
        <v>64.004331934479481</v>
      </c>
      <c r="G19" s="740">
        <f t="shared" si="4"/>
        <v>7977</v>
      </c>
      <c r="H19" s="237">
        <f t="shared" si="3"/>
        <v>35.995668065520512</v>
      </c>
      <c r="I19" s="226"/>
      <c r="J19" s="234">
        <f t="shared" si="5"/>
        <v>5266</v>
      </c>
      <c r="K19" s="752">
        <f t="shared" si="6"/>
        <v>23.762465592707908</v>
      </c>
      <c r="L19" s="746">
        <v>2077</v>
      </c>
      <c r="M19" s="749">
        <v>39.441701481200155</v>
      </c>
      <c r="N19" s="746">
        <v>3189</v>
      </c>
      <c r="O19" s="235">
        <v>60.558298518799845</v>
      </c>
      <c r="P19" s="226"/>
      <c r="Q19" s="234">
        <v>3105</v>
      </c>
      <c r="R19" s="752">
        <v>14.011100582103694</v>
      </c>
      <c r="S19" s="746">
        <v>1811</v>
      </c>
      <c r="T19" s="749">
        <v>58.325281803542673</v>
      </c>
      <c r="U19" s="746">
        <v>1294</v>
      </c>
      <c r="V19" s="235">
        <v>41.674718196457327</v>
      </c>
      <c r="W19" s="226"/>
      <c r="X19" s="234">
        <v>13790</v>
      </c>
      <c r="Y19" s="752">
        <v>62.226433825188401</v>
      </c>
      <c r="Z19" s="746">
        <v>10296</v>
      </c>
      <c r="AA19" s="749">
        <v>74.662799129804199</v>
      </c>
      <c r="AB19" s="746">
        <v>3494</v>
      </c>
      <c r="AC19" s="235">
        <f t="shared" si="0"/>
        <v>25.33720087019579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44671</v>
      </c>
      <c r="E20" s="740">
        <f t="shared" si="2"/>
        <v>28540</v>
      </c>
      <c r="F20" s="577">
        <f t="shared" si="3"/>
        <v>63.889324170043203</v>
      </c>
      <c r="G20" s="740">
        <f t="shared" si="4"/>
        <v>16131</v>
      </c>
      <c r="H20" s="237">
        <f t="shared" si="3"/>
        <v>36.110675829956797</v>
      </c>
      <c r="I20" s="226"/>
      <c r="J20" s="234">
        <f t="shared" si="5"/>
        <v>12546</v>
      </c>
      <c r="K20" s="752">
        <f t="shared" si="6"/>
        <v>28.085335004812968</v>
      </c>
      <c r="L20" s="746">
        <v>5224</v>
      </c>
      <c r="M20" s="749">
        <v>41.638769328869756</v>
      </c>
      <c r="N20" s="746">
        <v>7322</v>
      </c>
      <c r="O20" s="235">
        <v>58.361230671130237</v>
      </c>
      <c r="P20" s="226"/>
      <c r="Q20" s="234">
        <v>7057</v>
      </c>
      <c r="R20" s="752">
        <v>15.797721116608091</v>
      </c>
      <c r="S20" s="746">
        <v>4055</v>
      </c>
      <c r="T20" s="749">
        <v>57.460677341646594</v>
      </c>
      <c r="U20" s="746">
        <v>3002</v>
      </c>
      <c r="V20" s="235">
        <v>42.539322658353406</v>
      </c>
      <c r="W20" s="226"/>
      <c r="X20" s="234">
        <v>25068</v>
      </c>
      <c r="Y20" s="752">
        <v>56.116943878578937</v>
      </c>
      <c r="Z20" s="746">
        <v>19261</v>
      </c>
      <c r="AA20" s="749">
        <v>76.83500877612893</v>
      </c>
      <c r="AB20" s="746">
        <v>5807</v>
      </c>
      <c r="AC20" s="235">
        <f t="shared" si="0"/>
        <v>23.16499122387107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43540</v>
      </c>
      <c r="E21" s="740">
        <f t="shared" si="2"/>
        <v>28377</v>
      </c>
      <c r="F21" s="577">
        <f t="shared" si="3"/>
        <v>65.17455213596692</v>
      </c>
      <c r="G21" s="740">
        <f t="shared" si="4"/>
        <v>15163</v>
      </c>
      <c r="H21" s="237">
        <f t="shared" si="3"/>
        <v>34.825447864033073</v>
      </c>
      <c r="I21" s="226"/>
      <c r="J21" s="234">
        <f t="shared" si="5"/>
        <v>9676</v>
      </c>
      <c r="K21" s="752">
        <f t="shared" si="6"/>
        <v>22.223242994947174</v>
      </c>
      <c r="L21" s="746">
        <v>3955</v>
      </c>
      <c r="M21" s="749">
        <v>40.87432823480777</v>
      </c>
      <c r="N21" s="746">
        <v>5721</v>
      </c>
      <c r="O21" s="235">
        <v>59.125671765192237</v>
      </c>
      <c r="P21" s="226"/>
      <c r="Q21" s="234">
        <v>7630</v>
      </c>
      <c r="R21" s="752">
        <v>17.524115755627008</v>
      </c>
      <c r="S21" s="746">
        <v>4418</v>
      </c>
      <c r="T21" s="749">
        <v>57.903014416775889</v>
      </c>
      <c r="U21" s="746">
        <v>3212</v>
      </c>
      <c r="V21" s="235">
        <v>42.096985583224118</v>
      </c>
      <c r="W21" s="226"/>
      <c r="X21" s="234">
        <v>26234</v>
      </c>
      <c r="Y21" s="752">
        <v>60.252641249425821</v>
      </c>
      <c r="Z21" s="746">
        <v>20004</v>
      </c>
      <c r="AA21" s="749">
        <v>76.252191812152176</v>
      </c>
      <c r="AB21" s="746">
        <v>6230</v>
      </c>
      <c r="AC21" s="235">
        <f t="shared" si="0"/>
        <v>23.747808187847831</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12166</v>
      </c>
      <c r="E22" s="740">
        <f t="shared" si="2"/>
        <v>8019</v>
      </c>
      <c r="F22" s="577">
        <f t="shared" si="3"/>
        <v>65.913200723327307</v>
      </c>
      <c r="G22" s="740">
        <f t="shared" si="4"/>
        <v>4147</v>
      </c>
      <c r="H22" s="237">
        <f t="shared" si="3"/>
        <v>34.0867992766727</v>
      </c>
      <c r="I22" s="226"/>
      <c r="J22" s="234">
        <f t="shared" si="5"/>
        <v>2613</v>
      </c>
      <c r="K22" s="752">
        <f t="shared" si="6"/>
        <v>21.477889199408189</v>
      </c>
      <c r="L22" s="746">
        <v>1075</v>
      </c>
      <c r="M22" s="749">
        <v>41.140451588212784</v>
      </c>
      <c r="N22" s="746">
        <v>1538</v>
      </c>
      <c r="O22" s="235">
        <v>58.859548411787223</v>
      </c>
      <c r="P22" s="226"/>
      <c r="Q22" s="234">
        <v>1931</v>
      </c>
      <c r="R22" s="752">
        <v>15.87210258096334</v>
      </c>
      <c r="S22" s="746">
        <v>1109</v>
      </c>
      <c r="T22" s="749">
        <v>57.431382703262557</v>
      </c>
      <c r="U22" s="746">
        <v>822</v>
      </c>
      <c r="V22" s="235">
        <v>42.568617296737443</v>
      </c>
      <c r="W22" s="226"/>
      <c r="X22" s="234">
        <v>7622</v>
      </c>
      <c r="Y22" s="752">
        <v>62.650008219628475</v>
      </c>
      <c r="Z22" s="746">
        <v>5835</v>
      </c>
      <c r="AA22" s="749">
        <v>76.554710049855686</v>
      </c>
      <c r="AB22" s="746">
        <v>1787</v>
      </c>
      <c r="AC22" s="235">
        <f t="shared" si="0"/>
        <v>23.445289950144318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26267</v>
      </c>
      <c r="E23" s="740">
        <f t="shared" si="2"/>
        <v>17638</v>
      </c>
      <c r="F23" s="577">
        <f t="shared" si="3"/>
        <v>67.1488940495679</v>
      </c>
      <c r="G23" s="740">
        <f t="shared" si="4"/>
        <v>8629</v>
      </c>
      <c r="H23" s="237">
        <f t="shared" si="3"/>
        <v>32.8511059504321</v>
      </c>
      <c r="I23" s="226"/>
      <c r="J23" s="234">
        <f t="shared" si="5"/>
        <v>5262</v>
      </c>
      <c r="K23" s="752">
        <f t="shared" si="6"/>
        <v>20.032740701260135</v>
      </c>
      <c r="L23" s="746">
        <v>2235</v>
      </c>
      <c r="M23" s="749">
        <v>42.474344355758262</v>
      </c>
      <c r="N23" s="746">
        <v>3027</v>
      </c>
      <c r="O23" s="235">
        <v>57.525655644241738</v>
      </c>
      <c r="P23" s="226"/>
      <c r="Q23" s="234">
        <v>4327</v>
      </c>
      <c r="R23" s="752">
        <v>16.47314120379183</v>
      </c>
      <c r="S23" s="746">
        <v>2441</v>
      </c>
      <c r="T23" s="749">
        <v>56.413219320545416</v>
      </c>
      <c r="U23" s="746">
        <v>1886</v>
      </c>
      <c r="V23" s="235">
        <v>43.586780679454591</v>
      </c>
      <c r="W23" s="226"/>
      <c r="X23" s="234">
        <v>16678</v>
      </c>
      <c r="Y23" s="752">
        <v>63.494118094948035</v>
      </c>
      <c r="Z23" s="746">
        <v>12962</v>
      </c>
      <c r="AA23" s="749">
        <v>77.719150977335417</v>
      </c>
      <c r="AB23" s="746">
        <v>3716</v>
      </c>
      <c r="AC23" s="235">
        <f t="shared" si="0"/>
        <v>22.28084902266459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60318</v>
      </c>
      <c r="E24" s="740">
        <f t="shared" si="2"/>
        <v>40658</v>
      </c>
      <c r="F24" s="577">
        <f t="shared" si="3"/>
        <v>67.406081103484865</v>
      </c>
      <c r="G24" s="740">
        <f t="shared" si="4"/>
        <v>19660</v>
      </c>
      <c r="H24" s="237">
        <f t="shared" si="3"/>
        <v>32.593918896515135</v>
      </c>
      <c r="I24" s="226"/>
      <c r="J24" s="234">
        <f t="shared" si="5"/>
        <v>14973</v>
      </c>
      <c r="K24" s="752">
        <f t="shared" si="6"/>
        <v>24.823435790311351</v>
      </c>
      <c r="L24" s="746">
        <v>7378</v>
      </c>
      <c r="M24" s="749">
        <v>49.275362318840585</v>
      </c>
      <c r="N24" s="746">
        <v>7595</v>
      </c>
      <c r="O24" s="235">
        <v>50.724637681159422</v>
      </c>
      <c r="P24" s="226"/>
      <c r="Q24" s="234">
        <v>9156</v>
      </c>
      <c r="R24" s="752">
        <v>15.179548393514375</v>
      </c>
      <c r="S24" s="746">
        <v>5447</v>
      </c>
      <c r="T24" s="749">
        <v>59.491044124071649</v>
      </c>
      <c r="U24" s="746">
        <v>3709</v>
      </c>
      <c r="V24" s="235">
        <v>40.508955875928351</v>
      </c>
      <c r="W24" s="226"/>
      <c r="X24" s="234">
        <v>36189</v>
      </c>
      <c r="Y24" s="752">
        <v>59.997015816174283</v>
      </c>
      <c r="Z24" s="746">
        <v>27833</v>
      </c>
      <c r="AA24" s="749">
        <v>76.910110807151341</v>
      </c>
      <c r="AB24" s="746">
        <v>8356</v>
      </c>
      <c r="AC24" s="235">
        <f t="shared" si="0"/>
        <v>23.089889192848656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13184</v>
      </c>
      <c r="E25" s="740">
        <f t="shared" si="2"/>
        <v>7578</v>
      </c>
      <c r="F25" s="577">
        <f t="shared" si="3"/>
        <v>57.478762135922338</v>
      </c>
      <c r="G25" s="740">
        <f t="shared" si="4"/>
        <v>5606</v>
      </c>
      <c r="H25" s="237">
        <f t="shared" si="3"/>
        <v>42.521237864077669</v>
      </c>
      <c r="I25" s="226"/>
      <c r="J25" s="234">
        <f t="shared" si="5"/>
        <v>4971</v>
      </c>
      <c r="K25" s="752">
        <f t="shared" si="6"/>
        <v>37.70479368932039</v>
      </c>
      <c r="L25" s="746">
        <v>1785</v>
      </c>
      <c r="M25" s="749">
        <v>35.908267954133976</v>
      </c>
      <c r="N25" s="746">
        <v>3186</v>
      </c>
      <c r="O25" s="235">
        <v>64.091732045866024</v>
      </c>
      <c r="P25" s="226"/>
      <c r="Q25" s="234">
        <v>1961</v>
      </c>
      <c r="R25" s="752">
        <v>14.874089805825244</v>
      </c>
      <c r="S25" s="746">
        <v>1081</v>
      </c>
      <c r="T25" s="749">
        <v>55.124936257011726</v>
      </c>
      <c r="U25" s="746">
        <v>880</v>
      </c>
      <c r="V25" s="235">
        <v>44.875063742988267</v>
      </c>
      <c r="W25" s="226"/>
      <c r="X25" s="234">
        <v>6252</v>
      </c>
      <c r="Y25" s="752">
        <v>47.421116504854375</v>
      </c>
      <c r="Z25" s="746">
        <v>4712</v>
      </c>
      <c r="AA25" s="749">
        <v>75.367882277671157</v>
      </c>
      <c r="AB25" s="746">
        <v>1540</v>
      </c>
      <c r="AC25" s="235">
        <f t="shared" si="0"/>
        <v>24.632117722328857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3499</v>
      </c>
      <c r="E26" s="742">
        <f t="shared" si="2"/>
        <v>2401</v>
      </c>
      <c r="F26" s="579">
        <f t="shared" si="3"/>
        <v>68.619605601600455</v>
      </c>
      <c r="G26" s="742">
        <f t="shared" si="4"/>
        <v>1098</v>
      </c>
      <c r="H26" s="237">
        <f t="shared" si="3"/>
        <v>31.380394398399542</v>
      </c>
      <c r="I26" s="226"/>
      <c r="J26" s="238">
        <f t="shared" si="5"/>
        <v>651</v>
      </c>
      <c r="K26" s="753">
        <f t="shared" si="6"/>
        <v>18.605315804515577</v>
      </c>
      <c r="L26" s="741">
        <v>308</v>
      </c>
      <c r="M26" s="578">
        <v>47.311827956989248</v>
      </c>
      <c r="N26" s="741">
        <v>343</v>
      </c>
      <c r="O26" s="235">
        <v>52.688172043010752</v>
      </c>
      <c r="P26" s="226"/>
      <c r="Q26" s="238">
        <v>535</v>
      </c>
      <c r="R26" s="753">
        <v>15.290082880823091</v>
      </c>
      <c r="S26" s="741">
        <v>313</v>
      </c>
      <c r="T26" s="578">
        <v>58.504672897196265</v>
      </c>
      <c r="U26" s="741">
        <v>222</v>
      </c>
      <c r="V26" s="235">
        <v>41.495327102803735</v>
      </c>
      <c r="W26" s="226"/>
      <c r="X26" s="238">
        <v>2313</v>
      </c>
      <c r="Y26" s="753">
        <v>66.104601314661323</v>
      </c>
      <c r="Z26" s="741">
        <v>1780</v>
      </c>
      <c r="AA26" s="578">
        <v>76.956333765672298</v>
      </c>
      <c r="AB26" s="741">
        <v>533</v>
      </c>
      <c r="AC26" s="235">
        <f t="shared" si="0"/>
        <v>23.043666234327713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17140</v>
      </c>
      <c r="E27" s="742">
        <f t="shared" si="2"/>
        <v>11578</v>
      </c>
      <c r="F27" s="579">
        <f t="shared" si="3"/>
        <v>67.549591598599761</v>
      </c>
      <c r="G27" s="742">
        <f t="shared" si="4"/>
        <v>5562</v>
      </c>
      <c r="H27" s="237">
        <f t="shared" si="3"/>
        <v>32.450408401400232</v>
      </c>
      <c r="I27" s="226"/>
      <c r="J27" s="238">
        <f t="shared" si="5"/>
        <v>3360</v>
      </c>
      <c r="K27" s="753">
        <f t="shared" si="6"/>
        <v>19.603267211201867</v>
      </c>
      <c r="L27" s="741">
        <v>1416</v>
      </c>
      <c r="M27" s="578">
        <v>42.142857142857146</v>
      </c>
      <c r="N27" s="741">
        <v>1944</v>
      </c>
      <c r="O27" s="235">
        <v>57.857142857142861</v>
      </c>
      <c r="P27" s="226"/>
      <c r="Q27" s="238">
        <v>2570</v>
      </c>
      <c r="R27" s="753">
        <v>14.99416569428238</v>
      </c>
      <c r="S27" s="741">
        <v>1466</v>
      </c>
      <c r="T27" s="578">
        <v>57.04280155642023</v>
      </c>
      <c r="U27" s="741">
        <v>1104</v>
      </c>
      <c r="V27" s="235">
        <v>42.957198443579763</v>
      </c>
      <c r="W27" s="226"/>
      <c r="X27" s="238">
        <v>11210</v>
      </c>
      <c r="Y27" s="753">
        <v>65.402567094515746</v>
      </c>
      <c r="Z27" s="741">
        <v>8696</v>
      </c>
      <c r="AA27" s="578">
        <v>77.573595004460302</v>
      </c>
      <c r="AB27" s="741">
        <v>2514</v>
      </c>
      <c r="AC27" s="235">
        <f t="shared" si="0"/>
        <v>22.426404995539698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2424</v>
      </c>
      <c r="E28" s="742">
        <f t="shared" si="2"/>
        <v>1562</v>
      </c>
      <c r="F28" s="579">
        <f t="shared" si="3"/>
        <v>64.438943894389439</v>
      </c>
      <c r="G28" s="742">
        <f t="shared" si="4"/>
        <v>862</v>
      </c>
      <c r="H28" s="243">
        <f t="shared" si="3"/>
        <v>35.561056105610561</v>
      </c>
      <c r="I28" s="226"/>
      <c r="J28" s="238">
        <f t="shared" si="5"/>
        <v>540</v>
      </c>
      <c r="K28" s="753">
        <f t="shared" si="6"/>
        <v>22.277227722772277</v>
      </c>
      <c r="L28" s="741">
        <v>234</v>
      </c>
      <c r="M28" s="578">
        <v>43.333333333333336</v>
      </c>
      <c r="N28" s="741">
        <v>306</v>
      </c>
      <c r="O28" s="242">
        <v>56.666666666666664</v>
      </c>
      <c r="P28" s="226"/>
      <c r="Q28" s="238">
        <v>357</v>
      </c>
      <c r="R28" s="753">
        <v>14.727722772277227</v>
      </c>
      <c r="S28" s="741">
        <v>197</v>
      </c>
      <c r="T28" s="578">
        <v>55.182072829131656</v>
      </c>
      <c r="U28" s="741">
        <v>160</v>
      </c>
      <c r="V28" s="242">
        <v>44.817927170868352</v>
      </c>
      <c r="W28" s="226"/>
      <c r="X28" s="238">
        <v>1527</v>
      </c>
      <c r="Y28" s="753">
        <v>62.995049504950494</v>
      </c>
      <c r="Z28" s="741">
        <v>1131</v>
      </c>
      <c r="AA28" s="578">
        <v>74.066797642436143</v>
      </c>
      <c r="AB28" s="741">
        <v>396</v>
      </c>
      <c r="AC28" s="242">
        <f t="shared" si="0"/>
        <v>25.93320235756385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1154</v>
      </c>
      <c r="E29" s="743">
        <f t="shared" si="2"/>
        <v>620</v>
      </c>
      <c r="F29" s="580">
        <f t="shared" si="3"/>
        <v>53.726169844020802</v>
      </c>
      <c r="G29" s="743">
        <f t="shared" si="4"/>
        <v>534</v>
      </c>
      <c r="H29" s="248">
        <f t="shared" si="3"/>
        <v>46.273830155979198</v>
      </c>
      <c r="I29" s="226"/>
      <c r="J29" s="245">
        <f t="shared" si="5"/>
        <v>627</v>
      </c>
      <c r="K29" s="754">
        <f t="shared" si="6"/>
        <v>54.33275563258232</v>
      </c>
      <c r="L29" s="747">
        <v>237</v>
      </c>
      <c r="M29" s="750">
        <v>37.799043062200951</v>
      </c>
      <c r="N29" s="747">
        <v>390</v>
      </c>
      <c r="O29" s="246">
        <v>62.200956937799049</v>
      </c>
      <c r="P29" s="226"/>
      <c r="Q29" s="245">
        <v>164</v>
      </c>
      <c r="R29" s="754">
        <v>14.211438474870016</v>
      </c>
      <c r="S29" s="747">
        <v>102</v>
      </c>
      <c r="T29" s="750">
        <v>62.195121951219512</v>
      </c>
      <c r="U29" s="747">
        <v>62</v>
      </c>
      <c r="V29" s="246">
        <v>37.804878048780488</v>
      </c>
      <c r="W29" s="226"/>
      <c r="X29" s="245">
        <v>363</v>
      </c>
      <c r="Y29" s="754">
        <v>31.455805892547662</v>
      </c>
      <c r="Z29" s="747">
        <v>281</v>
      </c>
      <c r="AA29" s="750">
        <v>77.410468319559229</v>
      </c>
      <c r="AB29" s="747">
        <v>82</v>
      </c>
      <c r="AC29" s="246">
        <f t="shared" si="0"/>
        <v>22.589531680440771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407229</v>
      </c>
      <c r="E31" s="744">
        <f>L31+S31+Z31</f>
        <v>261527</v>
      </c>
      <c r="F31" s="409">
        <f>E31/$D31*100</f>
        <v>64.221113918704219</v>
      </c>
      <c r="G31" s="744">
        <f>N31+U31+AB31</f>
        <v>145702</v>
      </c>
      <c r="H31" s="255">
        <f>G31/$D31*100</f>
        <v>35.778886081295781</v>
      </c>
      <c r="I31" s="211"/>
      <c r="J31" s="253">
        <f>SUM(J12:J29)</f>
        <v>107348</v>
      </c>
      <c r="K31" s="755">
        <f>J31/$D31*100</f>
        <v>26.360598091000398</v>
      </c>
      <c r="L31" s="744">
        <f>SUM(L12:L29)</f>
        <v>44732</v>
      </c>
      <c r="M31" s="409">
        <f t="shared" ref="M13:O31" si="7">L31/$J31*100</f>
        <v>41.670082348995791</v>
      </c>
      <c r="N31" s="744">
        <f>SUM(N12:N29)</f>
        <v>62616</v>
      </c>
      <c r="O31" s="254">
        <f t="shared" si="7"/>
        <v>58.329917651004216</v>
      </c>
      <c r="P31" s="211"/>
      <c r="Q31" s="253">
        <f>SUM(Q12:Q29)</f>
        <v>65474</v>
      </c>
      <c r="R31" s="755">
        <f>Q31/$D31*100</f>
        <v>16.077931581493459</v>
      </c>
      <c r="S31" s="744">
        <f>SUM(S12:S29)</f>
        <v>37780</v>
      </c>
      <c r="T31" s="409">
        <f>S31/$Q31*100</f>
        <v>57.702294040382441</v>
      </c>
      <c r="U31" s="744">
        <f>SUM(U12:U29)</f>
        <v>27694</v>
      </c>
      <c r="V31" s="254">
        <f>U31/$Q31*100</f>
        <v>42.297705959617559</v>
      </c>
      <c r="W31" s="211"/>
      <c r="X31" s="253">
        <f>SUM(X12:X29)</f>
        <v>234407</v>
      </c>
      <c r="Y31" s="755">
        <f>X31/$D31*100</f>
        <v>57.56147032750615</v>
      </c>
      <c r="Z31" s="744">
        <f>SUM(Z12:Z29)</f>
        <v>179015</v>
      </c>
      <c r="AA31" s="409">
        <f>Z31/$X31*100</f>
        <v>76.36930637736927</v>
      </c>
      <c r="AB31" s="744">
        <f>SUM(AB12:AB29)</f>
        <v>55392</v>
      </c>
      <c r="AC31" s="254">
        <f>AB31/$X31*100</f>
        <v>23.630693622630723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270</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271</v>
      </c>
      <c r="K8" s="1055"/>
      <c r="L8" s="1055"/>
      <c r="M8" s="1055"/>
      <c r="N8" s="1055"/>
      <c r="O8" s="1056"/>
      <c r="P8" s="211"/>
      <c r="Q8" s="1057" t="s">
        <v>272</v>
      </c>
      <c r="R8" s="1055"/>
      <c r="S8" s="1055"/>
      <c r="T8" s="1055"/>
      <c r="U8" s="1055"/>
      <c r="V8" s="1056"/>
      <c r="W8" s="211"/>
      <c r="X8" s="1057" t="s">
        <v>273</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278</v>
      </c>
      <c r="L9" s="1060" t="s">
        <v>27</v>
      </c>
      <c r="M9" s="1061"/>
      <c r="N9" s="1061" t="s">
        <v>26</v>
      </c>
      <c r="O9" s="1062"/>
      <c r="P9" s="211"/>
      <c r="Q9" s="1063" t="s">
        <v>12</v>
      </c>
      <c r="R9" s="1065" t="s">
        <v>278</v>
      </c>
      <c r="S9" s="1060" t="s">
        <v>27</v>
      </c>
      <c r="T9" s="1061"/>
      <c r="U9" s="1061" t="s">
        <v>26</v>
      </c>
      <c r="V9" s="1062"/>
      <c r="W9" s="211"/>
      <c r="X9" s="1063" t="s">
        <v>12</v>
      </c>
      <c r="Y9" s="1065" t="s">
        <v>278</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64"/>
      <c r="K10" s="1066"/>
      <c r="L10" s="408" t="s">
        <v>12</v>
      </c>
      <c r="M10" s="807" t="s">
        <v>278</v>
      </c>
      <c r="N10" s="408" t="s">
        <v>12</v>
      </c>
      <c r="O10" s="271" t="s">
        <v>278</v>
      </c>
      <c r="P10" s="216"/>
      <c r="Q10" s="1064"/>
      <c r="R10" s="1066"/>
      <c r="S10" s="408" t="s">
        <v>12</v>
      </c>
      <c r="T10" s="807" t="s">
        <v>278</v>
      </c>
      <c r="U10" s="408" t="s">
        <v>12</v>
      </c>
      <c r="V10" s="271" t="s">
        <v>278</v>
      </c>
      <c r="W10" s="216"/>
      <c r="X10" s="1064"/>
      <c r="Y10" s="1066"/>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131388</v>
      </c>
      <c r="E12" s="739">
        <f>L12+S12+Z12</f>
        <v>83344</v>
      </c>
      <c r="F12" s="748">
        <f>E12/$D12*100</f>
        <v>63.433494687490487</v>
      </c>
      <c r="G12" s="739">
        <f>N12+U12+AB12</f>
        <v>48044</v>
      </c>
      <c r="H12" s="230">
        <f>G12/$D12*100</f>
        <v>36.566505312509513</v>
      </c>
      <c r="I12" s="226"/>
      <c r="J12" s="227">
        <f>L12+N12</f>
        <v>39472</v>
      </c>
      <c r="K12" s="751">
        <f>J12/$D12*100</f>
        <v>30.042317411026882</v>
      </c>
      <c r="L12" s="745">
        <v>16073</v>
      </c>
      <c r="M12" s="748">
        <v>40.72000405350628</v>
      </c>
      <c r="N12" s="745">
        <v>23399</v>
      </c>
      <c r="O12" s="228">
        <v>59.279995946493713</v>
      </c>
      <c r="P12" s="226"/>
      <c r="Q12" s="227">
        <v>26438</v>
      </c>
      <c r="R12" s="751">
        <v>20.122081164185467</v>
      </c>
      <c r="S12" s="745">
        <v>17203</v>
      </c>
      <c r="T12" s="748">
        <v>65.069218549058178</v>
      </c>
      <c r="U12" s="745">
        <v>9235</v>
      </c>
      <c r="V12" s="228">
        <v>34.930781450941829</v>
      </c>
      <c r="W12" s="226"/>
      <c r="X12" s="227">
        <v>65478</v>
      </c>
      <c r="Y12" s="751">
        <v>49.835601424787654</v>
      </c>
      <c r="Z12" s="745">
        <v>50068</v>
      </c>
      <c r="AA12" s="748">
        <v>76.465377684107636</v>
      </c>
      <c r="AB12" s="745">
        <v>15410</v>
      </c>
      <c r="AC12" s="228">
        <f t="shared" ref="AC12:AC29" si="0">AB12/$X12*100</f>
        <v>23.534622315892364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14649</v>
      </c>
      <c r="E13" s="740">
        <f t="shared" ref="E13:E29" si="2">L13+S13+Z13</f>
        <v>9222</v>
      </c>
      <c r="F13" s="577">
        <f t="shared" ref="F13:H29" si="3">E13/$D13*100</f>
        <v>62.95310260086012</v>
      </c>
      <c r="G13" s="740">
        <f t="shared" ref="G13:G29" si="4">N13+U13+AB13</f>
        <v>5427</v>
      </c>
      <c r="H13" s="237">
        <f t="shared" si="3"/>
        <v>37.046897399139873</v>
      </c>
      <c r="I13" s="226"/>
      <c r="J13" s="234">
        <f t="shared" ref="J13:J29" si="5">L13+N13</f>
        <v>3215</v>
      </c>
      <c r="K13" s="752">
        <f t="shared" ref="K13:K29" si="6">J13/$D13*100</f>
        <v>21.946890572735338</v>
      </c>
      <c r="L13" s="746">
        <v>1329</v>
      </c>
      <c r="M13" s="749">
        <v>41.337480559875587</v>
      </c>
      <c r="N13" s="746">
        <v>1886</v>
      </c>
      <c r="O13" s="235">
        <v>58.662519440124413</v>
      </c>
      <c r="P13" s="226"/>
      <c r="Q13" s="234">
        <v>2509</v>
      </c>
      <c r="R13" s="752">
        <v>17.127448972626119</v>
      </c>
      <c r="S13" s="746">
        <v>1461</v>
      </c>
      <c r="T13" s="749">
        <v>58.230370665603829</v>
      </c>
      <c r="U13" s="746">
        <v>1048</v>
      </c>
      <c r="V13" s="235">
        <v>41.769629334396171</v>
      </c>
      <c r="W13" s="226"/>
      <c r="X13" s="234">
        <v>8925</v>
      </c>
      <c r="Y13" s="752">
        <v>60.925660454638539</v>
      </c>
      <c r="Z13" s="746">
        <v>6432</v>
      </c>
      <c r="AA13" s="749">
        <v>72.067226890756302</v>
      </c>
      <c r="AB13" s="746">
        <v>2493</v>
      </c>
      <c r="AC13" s="235">
        <f t="shared" si="0"/>
        <v>27.932773109243698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10541</v>
      </c>
      <c r="E14" s="740">
        <f t="shared" si="2"/>
        <v>6811</v>
      </c>
      <c r="F14" s="577">
        <f t="shared" si="3"/>
        <v>64.614362963665684</v>
      </c>
      <c r="G14" s="740">
        <f t="shared" si="4"/>
        <v>3730</v>
      </c>
      <c r="H14" s="237">
        <f t="shared" si="3"/>
        <v>35.385637036334309</v>
      </c>
      <c r="I14" s="226"/>
      <c r="J14" s="234">
        <f t="shared" si="5"/>
        <v>2615</v>
      </c>
      <c r="K14" s="752">
        <f t="shared" si="6"/>
        <v>24.807892989279953</v>
      </c>
      <c r="L14" s="746">
        <v>1001</v>
      </c>
      <c r="M14" s="749">
        <v>38.279158699808796</v>
      </c>
      <c r="N14" s="746">
        <v>1614</v>
      </c>
      <c r="O14" s="235">
        <v>61.720841300191211</v>
      </c>
      <c r="P14" s="226"/>
      <c r="Q14" s="234">
        <v>2081</v>
      </c>
      <c r="R14" s="752">
        <v>19.741959965847641</v>
      </c>
      <c r="S14" s="746">
        <v>1229</v>
      </c>
      <c r="T14" s="749">
        <v>59.05814512253724</v>
      </c>
      <c r="U14" s="746">
        <v>852</v>
      </c>
      <c r="V14" s="235">
        <v>40.94185487746276</v>
      </c>
      <c r="W14" s="226"/>
      <c r="X14" s="234">
        <v>5845</v>
      </c>
      <c r="Y14" s="752">
        <v>55.450147044872402</v>
      </c>
      <c r="Z14" s="746">
        <v>4581</v>
      </c>
      <c r="AA14" s="749">
        <v>78.374679213002565</v>
      </c>
      <c r="AB14" s="746">
        <v>1264</v>
      </c>
      <c r="AC14" s="235">
        <f t="shared" si="0"/>
        <v>21.625320786997435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9931</v>
      </c>
      <c r="E15" s="740">
        <f t="shared" si="2"/>
        <v>6033</v>
      </c>
      <c r="F15" s="577">
        <f t="shared" si="3"/>
        <v>60.749169267948844</v>
      </c>
      <c r="G15" s="740">
        <f t="shared" si="4"/>
        <v>3898</v>
      </c>
      <c r="H15" s="237">
        <f t="shared" si="3"/>
        <v>39.250830732051149</v>
      </c>
      <c r="I15" s="226"/>
      <c r="J15" s="234">
        <f t="shared" si="5"/>
        <v>2872</v>
      </c>
      <c r="K15" s="752">
        <f t="shared" si="6"/>
        <v>28.91954485953076</v>
      </c>
      <c r="L15" s="746">
        <v>1159</v>
      </c>
      <c r="M15" s="749">
        <v>40.355153203342617</v>
      </c>
      <c r="N15" s="746">
        <v>1713</v>
      </c>
      <c r="O15" s="235">
        <v>59.644846796657383</v>
      </c>
      <c r="P15" s="226"/>
      <c r="Q15" s="234">
        <v>2034</v>
      </c>
      <c r="R15" s="752">
        <v>20.481321115698318</v>
      </c>
      <c r="S15" s="746">
        <v>1164</v>
      </c>
      <c r="T15" s="749">
        <v>57.227138643067846</v>
      </c>
      <c r="U15" s="746">
        <v>870</v>
      </c>
      <c r="V15" s="235">
        <v>42.772861356932154</v>
      </c>
      <c r="W15" s="226"/>
      <c r="X15" s="234">
        <v>5025</v>
      </c>
      <c r="Y15" s="752">
        <v>50.599134024770919</v>
      </c>
      <c r="Z15" s="746">
        <v>3710</v>
      </c>
      <c r="AA15" s="749">
        <v>73.830845771144283</v>
      </c>
      <c r="AB15" s="746">
        <v>1315</v>
      </c>
      <c r="AC15" s="235">
        <f t="shared" si="0"/>
        <v>26.169154228855724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14311</v>
      </c>
      <c r="E16" s="740">
        <f t="shared" si="2"/>
        <v>8324</v>
      </c>
      <c r="F16" s="577">
        <f t="shared" si="3"/>
        <v>58.165047865278453</v>
      </c>
      <c r="G16" s="740">
        <f t="shared" si="4"/>
        <v>5987</v>
      </c>
      <c r="H16" s="237">
        <f t="shared" si="3"/>
        <v>41.83495213472154</v>
      </c>
      <c r="I16" s="226"/>
      <c r="J16" s="234">
        <f t="shared" si="5"/>
        <v>5941</v>
      </c>
      <c r="K16" s="752">
        <f t="shared" si="6"/>
        <v>41.513521067710151</v>
      </c>
      <c r="L16" s="746">
        <v>2426</v>
      </c>
      <c r="M16" s="749">
        <v>40.834876283453966</v>
      </c>
      <c r="N16" s="746">
        <v>3515</v>
      </c>
      <c r="O16" s="235">
        <v>59.165123716546034</v>
      </c>
      <c r="P16" s="226"/>
      <c r="Q16" s="234">
        <v>2799</v>
      </c>
      <c r="R16" s="752">
        <v>19.558381664453918</v>
      </c>
      <c r="S16" s="746">
        <v>1703</v>
      </c>
      <c r="T16" s="749">
        <v>60.843158270811003</v>
      </c>
      <c r="U16" s="746">
        <v>1096</v>
      </c>
      <c r="V16" s="235">
        <v>39.156841729188997</v>
      </c>
      <c r="W16" s="226"/>
      <c r="X16" s="234">
        <v>5571</v>
      </c>
      <c r="Y16" s="752">
        <v>38.92809726783593</v>
      </c>
      <c r="Z16" s="746">
        <v>4195</v>
      </c>
      <c r="AA16" s="749">
        <v>75.300664153652846</v>
      </c>
      <c r="AB16" s="746">
        <v>1376</v>
      </c>
      <c r="AC16" s="235">
        <f t="shared" si="0"/>
        <v>24.699335846347157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7403</v>
      </c>
      <c r="E17" s="741">
        <f t="shared" si="2"/>
        <v>4692</v>
      </c>
      <c r="F17" s="578">
        <f t="shared" si="3"/>
        <v>63.379710928002162</v>
      </c>
      <c r="G17" s="741">
        <f t="shared" si="4"/>
        <v>2711</v>
      </c>
      <c r="H17" s="237">
        <f t="shared" si="3"/>
        <v>36.620289071997838</v>
      </c>
      <c r="I17" s="226"/>
      <c r="J17" s="238">
        <f t="shared" si="5"/>
        <v>1845</v>
      </c>
      <c r="K17" s="753">
        <f t="shared" si="6"/>
        <v>24.92232878562745</v>
      </c>
      <c r="L17" s="741">
        <v>750</v>
      </c>
      <c r="M17" s="578">
        <v>40.650406504065039</v>
      </c>
      <c r="N17" s="741">
        <v>1095</v>
      </c>
      <c r="O17" s="235">
        <v>59.349593495934961</v>
      </c>
      <c r="P17" s="226"/>
      <c r="Q17" s="238">
        <v>1495</v>
      </c>
      <c r="R17" s="753">
        <v>20.194515736863433</v>
      </c>
      <c r="S17" s="741">
        <v>828</v>
      </c>
      <c r="T17" s="578">
        <v>55.384615384615387</v>
      </c>
      <c r="U17" s="741">
        <v>667</v>
      </c>
      <c r="V17" s="235">
        <v>44.61538461538462</v>
      </c>
      <c r="W17" s="226"/>
      <c r="X17" s="238">
        <v>4063</v>
      </c>
      <c r="Y17" s="753">
        <v>54.883155477509113</v>
      </c>
      <c r="Z17" s="741">
        <v>3114</v>
      </c>
      <c r="AA17" s="578">
        <v>76.642874723110992</v>
      </c>
      <c r="AB17" s="741">
        <v>949</v>
      </c>
      <c r="AC17" s="235">
        <f t="shared" si="0"/>
        <v>23.357125276888997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40393</v>
      </c>
      <c r="E18" s="740">
        <f t="shared" si="2"/>
        <v>25572</v>
      </c>
      <c r="F18" s="577">
        <f t="shared" si="3"/>
        <v>63.307998910702345</v>
      </c>
      <c r="G18" s="740">
        <f t="shared" si="4"/>
        <v>14821</v>
      </c>
      <c r="H18" s="237">
        <f t="shared" si="3"/>
        <v>36.692001089297648</v>
      </c>
      <c r="I18" s="226"/>
      <c r="J18" s="234">
        <f t="shared" si="5"/>
        <v>9271</v>
      </c>
      <c r="K18" s="752">
        <f t="shared" si="6"/>
        <v>22.95199663307999</v>
      </c>
      <c r="L18" s="746">
        <v>3888</v>
      </c>
      <c r="M18" s="749">
        <v>41.937223600474596</v>
      </c>
      <c r="N18" s="746">
        <v>5383</v>
      </c>
      <c r="O18" s="235">
        <v>58.062776399525404</v>
      </c>
      <c r="P18" s="226"/>
      <c r="Q18" s="234">
        <v>6863</v>
      </c>
      <c r="R18" s="752">
        <v>16.990567672616542</v>
      </c>
      <c r="S18" s="746">
        <v>3878</v>
      </c>
      <c r="T18" s="749">
        <v>56.505901209383644</v>
      </c>
      <c r="U18" s="746">
        <v>2985</v>
      </c>
      <c r="V18" s="235">
        <v>43.494098790616349</v>
      </c>
      <c r="W18" s="226"/>
      <c r="X18" s="234">
        <v>24259</v>
      </c>
      <c r="Y18" s="752">
        <v>60.057435694303472</v>
      </c>
      <c r="Z18" s="746">
        <v>17806</v>
      </c>
      <c r="AA18" s="749">
        <v>73.399563048765401</v>
      </c>
      <c r="AB18" s="746">
        <v>6453</v>
      </c>
      <c r="AC18" s="235">
        <f t="shared" si="0"/>
        <v>26.600436951234592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23757</v>
      </c>
      <c r="E19" s="740">
        <f t="shared" si="2"/>
        <v>14731</v>
      </c>
      <c r="F19" s="577">
        <f t="shared" si="3"/>
        <v>62.006987414235802</v>
      </c>
      <c r="G19" s="740">
        <f t="shared" si="4"/>
        <v>9026</v>
      </c>
      <c r="H19" s="237">
        <f t="shared" si="3"/>
        <v>37.993012585764198</v>
      </c>
      <c r="I19" s="226"/>
      <c r="J19" s="234">
        <f t="shared" si="5"/>
        <v>6252</v>
      </c>
      <c r="K19" s="752">
        <f t="shared" si="6"/>
        <v>26.316454097739612</v>
      </c>
      <c r="L19" s="746">
        <v>2570</v>
      </c>
      <c r="M19" s="749">
        <v>41.10684580934101</v>
      </c>
      <c r="N19" s="746">
        <v>3682</v>
      </c>
      <c r="O19" s="235">
        <v>58.89315419065899</v>
      </c>
      <c r="P19" s="226"/>
      <c r="Q19" s="234">
        <v>4157</v>
      </c>
      <c r="R19" s="752">
        <v>17.498000589299995</v>
      </c>
      <c r="S19" s="746">
        <v>2482</v>
      </c>
      <c r="T19" s="749">
        <v>59.70651912436854</v>
      </c>
      <c r="U19" s="746">
        <v>1675</v>
      </c>
      <c r="V19" s="235">
        <v>40.293480875631467</v>
      </c>
      <c r="W19" s="226"/>
      <c r="X19" s="234">
        <v>13348</v>
      </c>
      <c r="Y19" s="752">
        <v>56.185545312960393</v>
      </c>
      <c r="Z19" s="746">
        <v>9679</v>
      </c>
      <c r="AA19" s="749">
        <v>72.512735990410548</v>
      </c>
      <c r="AB19" s="746">
        <v>3669</v>
      </c>
      <c r="AC19" s="235">
        <f t="shared" si="0"/>
        <v>27.487264009589452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83239</v>
      </c>
      <c r="E20" s="740">
        <f t="shared" si="2"/>
        <v>53356</v>
      </c>
      <c r="F20" s="577">
        <f t="shared" si="3"/>
        <v>64.099760929372053</v>
      </c>
      <c r="G20" s="740">
        <f t="shared" si="4"/>
        <v>29883</v>
      </c>
      <c r="H20" s="237">
        <f t="shared" si="3"/>
        <v>35.900239070627947</v>
      </c>
      <c r="I20" s="226"/>
      <c r="J20" s="234">
        <f t="shared" si="5"/>
        <v>19359</v>
      </c>
      <c r="K20" s="752">
        <f t="shared" si="6"/>
        <v>23.257127067840795</v>
      </c>
      <c r="L20" s="746">
        <v>7919</v>
      </c>
      <c r="M20" s="749">
        <v>40.906038535048303</v>
      </c>
      <c r="N20" s="746">
        <v>11440</v>
      </c>
      <c r="O20" s="235">
        <v>59.093961464951704</v>
      </c>
      <c r="P20" s="226"/>
      <c r="Q20" s="234">
        <v>15868</v>
      </c>
      <c r="R20" s="752">
        <v>19.063179519215755</v>
      </c>
      <c r="S20" s="746">
        <v>9312</v>
      </c>
      <c r="T20" s="749">
        <v>58.684144189563902</v>
      </c>
      <c r="U20" s="746">
        <v>6556</v>
      </c>
      <c r="V20" s="235">
        <v>41.315855810436098</v>
      </c>
      <c r="W20" s="226"/>
      <c r="X20" s="234">
        <v>48012</v>
      </c>
      <c r="Y20" s="752">
        <v>57.679693412943458</v>
      </c>
      <c r="Z20" s="746">
        <v>36125</v>
      </c>
      <c r="AA20" s="749">
        <v>75.241606265100387</v>
      </c>
      <c r="AB20" s="746">
        <v>11887</v>
      </c>
      <c r="AC20" s="235">
        <f t="shared" si="0"/>
        <v>24.758393734899609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54906</v>
      </c>
      <c r="E21" s="740">
        <f t="shared" si="2"/>
        <v>34124</v>
      </c>
      <c r="F21" s="577">
        <f t="shared" si="3"/>
        <v>62.149856117728483</v>
      </c>
      <c r="G21" s="740">
        <f t="shared" si="4"/>
        <v>20782</v>
      </c>
      <c r="H21" s="237">
        <f t="shared" si="3"/>
        <v>37.850143882271517</v>
      </c>
      <c r="I21" s="226"/>
      <c r="J21" s="234">
        <f t="shared" si="5"/>
        <v>14828</v>
      </c>
      <c r="K21" s="752">
        <f t="shared" si="6"/>
        <v>27.006155975667507</v>
      </c>
      <c r="L21" s="746">
        <v>6019</v>
      </c>
      <c r="M21" s="749">
        <v>40.592123010520638</v>
      </c>
      <c r="N21" s="746">
        <v>8809</v>
      </c>
      <c r="O21" s="235">
        <v>59.407876989479355</v>
      </c>
      <c r="P21" s="226"/>
      <c r="Q21" s="234">
        <v>11049</v>
      </c>
      <c r="R21" s="752">
        <v>20.123483772265327</v>
      </c>
      <c r="S21" s="746">
        <v>6573</v>
      </c>
      <c r="T21" s="749">
        <v>59.489546565300024</v>
      </c>
      <c r="U21" s="746">
        <v>4476</v>
      </c>
      <c r="V21" s="235">
        <v>40.510453434699976</v>
      </c>
      <c r="W21" s="226"/>
      <c r="X21" s="234">
        <v>29029</v>
      </c>
      <c r="Y21" s="752">
        <v>52.870360252067172</v>
      </c>
      <c r="Z21" s="746">
        <v>21532</v>
      </c>
      <c r="AA21" s="749">
        <v>74.174101760308659</v>
      </c>
      <c r="AB21" s="746">
        <v>7497</v>
      </c>
      <c r="AC21" s="235">
        <f t="shared" si="0"/>
        <v>25.825898239691341</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11778</v>
      </c>
      <c r="E22" s="740">
        <f t="shared" si="2"/>
        <v>7514</v>
      </c>
      <c r="F22" s="577">
        <f t="shared" si="3"/>
        <v>63.796909492273734</v>
      </c>
      <c r="G22" s="740">
        <f t="shared" si="4"/>
        <v>4264</v>
      </c>
      <c r="H22" s="237">
        <f t="shared" si="3"/>
        <v>36.203090507726273</v>
      </c>
      <c r="I22" s="226"/>
      <c r="J22" s="234">
        <f t="shared" si="5"/>
        <v>3110</v>
      </c>
      <c r="K22" s="752">
        <f t="shared" si="6"/>
        <v>26.405162166751573</v>
      </c>
      <c r="L22" s="746">
        <v>1317</v>
      </c>
      <c r="M22" s="749">
        <v>42.347266881028936</v>
      </c>
      <c r="N22" s="746">
        <v>1793</v>
      </c>
      <c r="O22" s="235">
        <v>57.652733118971057</v>
      </c>
      <c r="P22" s="226"/>
      <c r="Q22" s="234">
        <v>2219</v>
      </c>
      <c r="R22" s="752">
        <v>18.840210562064865</v>
      </c>
      <c r="S22" s="746">
        <v>1353</v>
      </c>
      <c r="T22" s="749">
        <v>60.973411446597567</v>
      </c>
      <c r="U22" s="746">
        <v>866</v>
      </c>
      <c r="V22" s="235">
        <v>39.026588553402433</v>
      </c>
      <c r="W22" s="226"/>
      <c r="X22" s="234">
        <v>6449</v>
      </c>
      <c r="Y22" s="752">
        <v>54.754627271183566</v>
      </c>
      <c r="Z22" s="746">
        <v>4844</v>
      </c>
      <c r="AA22" s="749">
        <v>75.112420530314779</v>
      </c>
      <c r="AB22" s="746">
        <v>1605</v>
      </c>
      <c r="AC22" s="235">
        <f t="shared" si="0"/>
        <v>24.887579469685221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25578</v>
      </c>
      <c r="E23" s="740">
        <f t="shared" si="2"/>
        <v>15777</v>
      </c>
      <c r="F23" s="577">
        <f t="shared" si="3"/>
        <v>61.681914144968331</v>
      </c>
      <c r="G23" s="740">
        <f t="shared" si="4"/>
        <v>9801</v>
      </c>
      <c r="H23" s="237">
        <f t="shared" si="3"/>
        <v>38.318085855031669</v>
      </c>
      <c r="I23" s="226"/>
      <c r="J23" s="234">
        <f t="shared" si="5"/>
        <v>7631</v>
      </c>
      <c r="K23" s="752">
        <f t="shared" si="6"/>
        <v>29.834232543592147</v>
      </c>
      <c r="L23" s="746">
        <v>2947</v>
      </c>
      <c r="M23" s="749">
        <v>38.618791770410169</v>
      </c>
      <c r="N23" s="746">
        <v>4684</v>
      </c>
      <c r="O23" s="235">
        <v>61.381208229589831</v>
      </c>
      <c r="P23" s="226"/>
      <c r="Q23" s="234">
        <v>4807</v>
      </c>
      <c r="R23" s="752">
        <v>18.793494409257956</v>
      </c>
      <c r="S23" s="746">
        <v>2826</v>
      </c>
      <c r="T23" s="749">
        <v>58.789265654254208</v>
      </c>
      <c r="U23" s="746">
        <v>1981</v>
      </c>
      <c r="V23" s="235">
        <v>41.210734345745784</v>
      </c>
      <c r="W23" s="226"/>
      <c r="X23" s="234">
        <v>13140</v>
      </c>
      <c r="Y23" s="752">
        <v>51.372273047149896</v>
      </c>
      <c r="Z23" s="746">
        <v>10004</v>
      </c>
      <c r="AA23" s="749">
        <v>76.133942161339419</v>
      </c>
      <c r="AB23" s="746">
        <v>3136</v>
      </c>
      <c r="AC23" s="235">
        <f t="shared" si="0"/>
        <v>23.866057838660577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66420</v>
      </c>
      <c r="E24" s="740">
        <f t="shared" si="2"/>
        <v>42784</v>
      </c>
      <c r="F24" s="577">
        <f t="shared" si="3"/>
        <v>64.414333032219204</v>
      </c>
      <c r="G24" s="740">
        <f t="shared" si="4"/>
        <v>23636</v>
      </c>
      <c r="H24" s="237">
        <f t="shared" si="3"/>
        <v>35.585666967780789</v>
      </c>
      <c r="I24" s="226"/>
      <c r="J24" s="234">
        <f t="shared" si="5"/>
        <v>19405</v>
      </c>
      <c r="K24" s="752">
        <f t="shared" si="6"/>
        <v>29.21559771153267</v>
      </c>
      <c r="L24" s="746">
        <v>8799</v>
      </c>
      <c r="M24" s="749">
        <v>45.343983509404794</v>
      </c>
      <c r="N24" s="746">
        <v>10606</v>
      </c>
      <c r="O24" s="235">
        <v>54.656016490595206</v>
      </c>
      <c r="P24" s="226"/>
      <c r="Q24" s="234">
        <v>11864</v>
      </c>
      <c r="R24" s="752">
        <v>17.862089732008432</v>
      </c>
      <c r="S24" s="746">
        <v>7359</v>
      </c>
      <c r="T24" s="749">
        <v>62.027983816587998</v>
      </c>
      <c r="U24" s="746">
        <v>4505</v>
      </c>
      <c r="V24" s="235">
        <v>37.972016183412002</v>
      </c>
      <c r="W24" s="226"/>
      <c r="X24" s="234">
        <v>35151</v>
      </c>
      <c r="Y24" s="752">
        <v>52.922312556458891</v>
      </c>
      <c r="Z24" s="746">
        <v>26626</v>
      </c>
      <c r="AA24" s="749">
        <v>75.74748940286193</v>
      </c>
      <c r="AB24" s="746">
        <v>8525</v>
      </c>
      <c r="AC24" s="235">
        <f t="shared" si="0"/>
        <v>24.252510597138059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16120</v>
      </c>
      <c r="E25" s="740">
        <f t="shared" si="2"/>
        <v>8961</v>
      </c>
      <c r="F25" s="577">
        <f t="shared" si="3"/>
        <v>55.589330024813897</v>
      </c>
      <c r="G25" s="740">
        <f t="shared" si="4"/>
        <v>7159</v>
      </c>
      <c r="H25" s="237">
        <f t="shared" si="3"/>
        <v>44.41066997518611</v>
      </c>
      <c r="I25" s="226"/>
      <c r="J25" s="234">
        <f t="shared" si="5"/>
        <v>6796</v>
      </c>
      <c r="K25" s="752">
        <f t="shared" si="6"/>
        <v>42.158808933002483</v>
      </c>
      <c r="L25" s="746">
        <v>2528</v>
      </c>
      <c r="M25" s="749">
        <v>37.198351971748089</v>
      </c>
      <c r="N25" s="746">
        <v>4268</v>
      </c>
      <c r="O25" s="235">
        <v>62.801648028251911</v>
      </c>
      <c r="P25" s="226"/>
      <c r="Q25" s="234">
        <v>2994</v>
      </c>
      <c r="R25" s="752">
        <v>18.573200992555829</v>
      </c>
      <c r="S25" s="746">
        <v>1683</v>
      </c>
      <c r="T25" s="749">
        <v>56.212424849699396</v>
      </c>
      <c r="U25" s="746">
        <v>1311</v>
      </c>
      <c r="V25" s="235">
        <v>43.787575150300597</v>
      </c>
      <c r="W25" s="226"/>
      <c r="X25" s="234">
        <v>6330</v>
      </c>
      <c r="Y25" s="752">
        <v>39.267990074441691</v>
      </c>
      <c r="Z25" s="746">
        <v>4750</v>
      </c>
      <c r="AA25" s="749">
        <v>75.039494470774088</v>
      </c>
      <c r="AB25" s="746">
        <v>1580</v>
      </c>
      <c r="AC25" s="235">
        <f t="shared" si="0"/>
        <v>24.960505529225905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6268</v>
      </c>
      <c r="E26" s="742">
        <f t="shared" si="2"/>
        <v>3999</v>
      </c>
      <c r="F26" s="579">
        <f t="shared" si="3"/>
        <v>63.800255264837268</v>
      </c>
      <c r="G26" s="742">
        <f t="shared" si="4"/>
        <v>2269</v>
      </c>
      <c r="H26" s="237">
        <f t="shared" si="3"/>
        <v>36.199744735162732</v>
      </c>
      <c r="I26" s="226"/>
      <c r="J26" s="238">
        <f t="shared" si="5"/>
        <v>1145</v>
      </c>
      <c r="K26" s="753">
        <f t="shared" si="6"/>
        <v>18.26738991703893</v>
      </c>
      <c r="L26" s="741">
        <v>439</v>
      </c>
      <c r="M26" s="578">
        <v>38.340611353711793</v>
      </c>
      <c r="N26" s="741">
        <v>706</v>
      </c>
      <c r="O26" s="235">
        <v>61.659388646288207</v>
      </c>
      <c r="P26" s="226"/>
      <c r="Q26" s="238">
        <v>884</v>
      </c>
      <c r="R26" s="753">
        <v>14.103382259093811</v>
      </c>
      <c r="S26" s="741">
        <v>466</v>
      </c>
      <c r="T26" s="578">
        <v>52.714932126696837</v>
      </c>
      <c r="U26" s="741">
        <v>418</v>
      </c>
      <c r="V26" s="235">
        <v>47.285067873303163</v>
      </c>
      <c r="W26" s="226"/>
      <c r="X26" s="238">
        <v>4239</v>
      </c>
      <c r="Y26" s="753">
        <v>67.629227823867268</v>
      </c>
      <c r="Z26" s="741">
        <v>3094</v>
      </c>
      <c r="AA26" s="578">
        <v>72.988912479358333</v>
      </c>
      <c r="AB26" s="741">
        <v>1145</v>
      </c>
      <c r="AC26" s="235">
        <f t="shared" si="0"/>
        <v>27.011087520641663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22992</v>
      </c>
      <c r="E27" s="742">
        <f t="shared" si="2"/>
        <v>14151</v>
      </c>
      <c r="F27" s="579">
        <f t="shared" si="3"/>
        <v>61.547494780793322</v>
      </c>
      <c r="G27" s="742">
        <f t="shared" si="4"/>
        <v>8841</v>
      </c>
      <c r="H27" s="237">
        <f t="shared" si="3"/>
        <v>38.452505219206678</v>
      </c>
      <c r="I27" s="226"/>
      <c r="J27" s="238">
        <f t="shared" si="5"/>
        <v>5856</v>
      </c>
      <c r="K27" s="753">
        <f t="shared" si="6"/>
        <v>25.469728601252612</v>
      </c>
      <c r="L27" s="741">
        <v>2245</v>
      </c>
      <c r="M27" s="578">
        <v>38.336748633879779</v>
      </c>
      <c r="N27" s="741">
        <v>3611</v>
      </c>
      <c r="O27" s="235">
        <v>61.663251366120221</v>
      </c>
      <c r="P27" s="226"/>
      <c r="Q27" s="238">
        <v>4138</v>
      </c>
      <c r="R27" s="753">
        <v>17.997564370215727</v>
      </c>
      <c r="S27" s="741">
        <v>2264</v>
      </c>
      <c r="T27" s="578">
        <v>54.712421459642336</v>
      </c>
      <c r="U27" s="741">
        <v>1874</v>
      </c>
      <c r="V27" s="235">
        <v>45.287578540357657</v>
      </c>
      <c r="W27" s="226"/>
      <c r="X27" s="238">
        <v>12998</v>
      </c>
      <c r="Y27" s="753">
        <v>56.532707028531661</v>
      </c>
      <c r="Z27" s="741">
        <v>9642</v>
      </c>
      <c r="AA27" s="578">
        <v>74.1806431758732</v>
      </c>
      <c r="AB27" s="741">
        <v>3356</v>
      </c>
      <c r="AC27" s="235">
        <f t="shared" si="0"/>
        <v>25.819356824126789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3881</v>
      </c>
      <c r="E28" s="742">
        <f t="shared" si="2"/>
        <v>2523</v>
      </c>
      <c r="F28" s="579">
        <f t="shared" si="3"/>
        <v>65.009018294254062</v>
      </c>
      <c r="G28" s="742">
        <f t="shared" si="4"/>
        <v>1358</v>
      </c>
      <c r="H28" s="243">
        <f t="shared" si="3"/>
        <v>34.990981705745945</v>
      </c>
      <c r="I28" s="226"/>
      <c r="J28" s="238">
        <f t="shared" si="5"/>
        <v>663</v>
      </c>
      <c r="K28" s="753">
        <f t="shared" si="6"/>
        <v>17.083225972687451</v>
      </c>
      <c r="L28" s="741">
        <v>274</v>
      </c>
      <c r="M28" s="578">
        <v>41.327300150829558</v>
      </c>
      <c r="N28" s="741">
        <v>389</v>
      </c>
      <c r="O28" s="242">
        <v>58.672699849170442</v>
      </c>
      <c r="P28" s="226"/>
      <c r="Q28" s="238">
        <v>658</v>
      </c>
      <c r="R28" s="753">
        <v>16.954393197629479</v>
      </c>
      <c r="S28" s="741">
        <v>358</v>
      </c>
      <c r="T28" s="578">
        <v>54.40729483282675</v>
      </c>
      <c r="U28" s="741">
        <v>300</v>
      </c>
      <c r="V28" s="242">
        <v>45.59270516717325</v>
      </c>
      <c r="W28" s="226"/>
      <c r="X28" s="238">
        <v>2560</v>
      </c>
      <c r="Y28" s="753">
        <v>65.96238082968307</v>
      </c>
      <c r="Z28" s="741">
        <v>1891</v>
      </c>
      <c r="AA28" s="578">
        <v>73.8671875</v>
      </c>
      <c r="AB28" s="741">
        <v>669</v>
      </c>
      <c r="AC28" s="242">
        <f t="shared" si="0"/>
        <v>26.132812500000004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1249</v>
      </c>
      <c r="E29" s="743">
        <f t="shared" si="2"/>
        <v>672</v>
      </c>
      <c r="F29" s="580">
        <f t="shared" si="3"/>
        <v>53.803042433947155</v>
      </c>
      <c r="G29" s="743">
        <f t="shared" si="4"/>
        <v>577</v>
      </c>
      <c r="H29" s="248">
        <f t="shared" si="3"/>
        <v>46.196957566052845</v>
      </c>
      <c r="I29" s="226"/>
      <c r="J29" s="245">
        <f t="shared" si="5"/>
        <v>726</v>
      </c>
      <c r="K29" s="754">
        <f t="shared" si="6"/>
        <v>58.126501200960767</v>
      </c>
      <c r="L29" s="747">
        <v>264</v>
      </c>
      <c r="M29" s="750">
        <v>36.363636363636367</v>
      </c>
      <c r="N29" s="747">
        <v>462</v>
      </c>
      <c r="O29" s="246">
        <v>63.636363636363633</v>
      </c>
      <c r="P29" s="226"/>
      <c r="Q29" s="245">
        <v>176</v>
      </c>
      <c r="R29" s="754">
        <v>14.091273018414732</v>
      </c>
      <c r="S29" s="747">
        <v>132</v>
      </c>
      <c r="T29" s="750">
        <v>75</v>
      </c>
      <c r="U29" s="747">
        <v>44</v>
      </c>
      <c r="V29" s="246">
        <v>25</v>
      </c>
      <c r="W29" s="226"/>
      <c r="X29" s="245">
        <v>347</v>
      </c>
      <c r="Y29" s="754">
        <v>27.782225780624497</v>
      </c>
      <c r="Z29" s="747">
        <v>276</v>
      </c>
      <c r="AA29" s="750">
        <v>79.538904899135446</v>
      </c>
      <c r="AB29" s="747">
        <v>71</v>
      </c>
      <c r="AC29" s="246">
        <f t="shared" si="0"/>
        <v>20.461095100864554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544804</v>
      </c>
      <c r="E31" s="744">
        <f>L31+S31+Z31</f>
        <v>342590</v>
      </c>
      <c r="F31" s="409">
        <f>E31/$D31*100</f>
        <v>62.883165321840515</v>
      </c>
      <c r="G31" s="744">
        <f>N31+U31+AB31</f>
        <v>202214</v>
      </c>
      <c r="H31" s="255">
        <f>G31/$D31*100</f>
        <v>37.116834678159485</v>
      </c>
      <c r="I31" s="211"/>
      <c r="J31" s="253">
        <f>SUM(J12:J29)</f>
        <v>151002</v>
      </c>
      <c r="K31" s="755">
        <f>J31/$D31*100</f>
        <v>27.716756852005492</v>
      </c>
      <c r="L31" s="744">
        <f>SUM(L12:L29)</f>
        <v>61947</v>
      </c>
      <c r="M31" s="409">
        <f t="shared" ref="M13:O31" si="7">L31/$J31*100</f>
        <v>41.023959947550367</v>
      </c>
      <c r="N31" s="744">
        <f>SUM(N12:N29)</f>
        <v>89055</v>
      </c>
      <c r="O31" s="254">
        <f t="shared" si="7"/>
        <v>58.97604005244964</v>
      </c>
      <c r="P31" s="211"/>
      <c r="Q31" s="253">
        <f>SUM(Q12:Q29)</f>
        <v>103033</v>
      </c>
      <c r="R31" s="755">
        <f>Q31/$D31*100</f>
        <v>18.911938972547926</v>
      </c>
      <c r="S31" s="744">
        <f>SUM(S12:S29)</f>
        <v>62274</v>
      </c>
      <c r="T31" s="409">
        <f>S31/$Q31*100</f>
        <v>60.44082963710656</v>
      </c>
      <c r="U31" s="744">
        <f>SUM(U12:U29)</f>
        <v>40759</v>
      </c>
      <c r="V31" s="254">
        <f>U31/$Q31*100</f>
        <v>39.55917036289344</v>
      </c>
      <c r="W31" s="211"/>
      <c r="X31" s="253">
        <f>SUM(X12:X29)</f>
        <v>290769</v>
      </c>
      <c r="Y31" s="755">
        <f>X31/$D31*100</f>
        <v>53.371304175446589</v>
      </c>
      <c r="Z31" s="744">
        <f>SUM(Z12:Z29)</f>
        <v>218369</v>
      </c>
      <c r="AA31" s="409">
        <f>Z31/$X31*100</f>
        <v>75.100509339028577</v>
      </c>
      <c r="AB31" s="744">
        <f>SUM(AB12:AB29)</f>
        <v>72400</v>
      </c>
      <c r="AC31" s="254">
        <f>AB31/$X31*100</f>
        <v>24.899490660971423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433</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274</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275</v>
      </c>
      <c r="K8" s="1055"/>
      <c r="L8" s="1055"/>
      <c r="M8" s="1055"/>
      <c r="N8" s="1055"/>
      <c r="O8" s="1056"/>
      <c r="P8" s="211"/>
      <c r="Q8" s="1057" t="s">
        <v>276</v>
      </c>
      <c r="R8" s="1055"/>
      <c r="S8" s="1055"/>
      <c r="T8" s="1055"/>
      <c r="U8" s="1055"/>
      <c r="V8" s="1056"/>
      <c r="W8" s="211"/>
      <c r="X8" s="1057" t="s">
        <v>277</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278</v>
      </c>
      <c r="L9" s="1060" t="s">
        <v>27</v>
      </c>
      <c r="M9" s="1061"/>
      <c r="N9" s="1061" t="s">
        <v>26</v>
      </c>
      <c r="O9" s="1062"/>
      <c r="P9" s="211"/>
      <c r="Q9" s="1063" t="s">
        <v>12</v>
      </c>
      <c r="R9" s="1065" t="s">
        <v>278</v>
      </c>
      <c r="S9" s="1060" t="s">
        <v>27</v>
      </c>
      <c r="T9" s="1061"/>
      <c r="U9" s="1061" t="s">
        <v>26</v>
      </c>
      <c r="V9" s="1062"/>
      <c r="W9" s="211"/>
      <c r="X9" s="1063" t="s">
        <v>12</v>
      </c>
      <c r="Y9" s="1065" t="s">
        <v>278</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64"/>
      <c r="K10" s="1066"/>
      <c r="L10" s="408" t="s">
        <v>12</v>
      </c>
      <c r="M10" s="807" t="s">
        <v>278</v>
      </c>
      <c r="N10" s="408" t="s">
        <v>12</v>
      </c>
      <c r="O10" s="271" t="s">
        <v>278</v>
      </c>
      <c r="P10" s="216"/>
      <c r="Q10" s="1064"/>
      <c r="R10" s="1066"/>
      <c r="S10" s="408" t="s">
        <v>12</v>
      </c>
      <c r="T10" s="807" t="s">
        <v>278</v>
      </c>
      <c r="U10" s="408" t="s">
        <v>12</v>
      </c>
      <c r="V10" s="271" t="s">
        <v>278</v>
      </c>
      <c r="W10" s="216"/>
      <c r="X10" s="1064"/>
      <c r="Y10" s="1066"/>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75705</v>
      </c>
      <c r="E12" s="739">
        <f>L12+S12+Z12</f>
        <v>49757</v>
      </c>
      <c r="F12" s="748">
        <f>E12/$D12*100</f>
        <v>65.724853048015319</v>
      </c>
      <c r="G12" s="739">
        <f>N12+U12+AB12</f>
        <v>25948</v>
      </c>
      <c r="H12" s="230">
        <f>G12/$D12*100</f>
        <v>34.275146951984674</v>
      </c>
      <c r="I12" s="226"/>
      <c r="J12" s="227">
        <f>L12+N12</f>
        <v>18464</v>
      </c>
      <c r="K12" s="751">
        <f>J12/$D12*100</f>
        <v>24.389406247936069</v>
      </c>
      <c r="L12" s="745">
        <v>8029</v>
      </c>
      <c r="M12" s="748">
        <v>43.484618717504333</v>
      </c>
      <c r="N12" s="745">
        <v>10435</v>
      </c>
      <c r="O12" s="228">
        <v>56.515381282495667</v>
      </c>
      <c r="P12" s="226"/>
      <c r="Q12" s="227">
        <v>19503</v>
      </c>
      <c r="R12" s="751">
        <v>25.761838716068951</v>
      </c>
      <c r="S12" s="745">
        <v>14385</v>
      </c>
      <c r="T12" s="748">
        <v>73.757883402553446</v>
      </c>
      <c r="U12" s="745">
        <v>5118</v>
      </c>
      <c r="V12" s="228">
        <v>26.242116597446547</v>
      </c>
      <c r="W12" s="226"/>
      <c r="X12" s="227">
        <v>37738</v>
      </c>
      <c r="Y12" s="751">
        <v>49.848755035994976</v>
      </c>
      <c r="Z12" s="745">
        <v>27343</v>
      </c>
      <c r="AA12" s="748">
        <v>72.454820075255711</v>
      </c>
      <c r="AB12" s="745">
        <v>10395</v>
      </c>
      <c r="AC12" s="228">
        <f t="shared" ref="AC12:AC29" si="0">AB12/$X12*100</f>
        <v>27.545179924744289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13766</v>
      </c>
      <c r="E13" s="740">
        <f t="shared" ref="E13:E29" si="2">L13+S13+Z13</f>
        <v>8905</v>
      </c>
      <c r="F13" s="577">
        <f t="shared" ref="F13:H29" si="3">E13/$D13*100</f>
        <v>64.688362632573003</v>
      </c>
      <c r="G13" s="740">
        <f t="shared" ref="G13:G29" si="4">N13+U13+AB13</f>
        <v>4861</v>
      </c>
      <c r="H13" s="237">
        <f t="shared" si="3"/>
        <v>35.311637367426997</v>
      </c>
      <c r="I13" s="226"/>
      <c r="J13" s="234">
        <f t="shared" ref="J13:J29" si="5">L13+N13</f>
        <v>2807</v>
      </c>
      <c r="K13" s="752">
        <f t="shared" ref="K13:K29" si="6">J13/$D13*100</f>
        <v>20.390817957286067</v>
      </c>
      <c r="L13" s="746">
        <v>1241</v>
      </c>
      <c r="M13" s="749">
        <v>44.210901318133239</v>
      </c>
      <c r="N13" s="746">
        <v>1566</v>
      </c>
      <c r="O13" s="235">
        <v>55.789098681866768</v>
      </c>
      <c r="P13" s="226"/>
      <c r="Q13" s="234">
        <v>2991</v>
      </c>
      <c r="R13" s="752">
        <v>21.727444428301613</v>
      </c>
      <c r="S13" s="746">
        <v>1932</v>
      </c>
      <c r="T13" s="749">
        <v>64.593781344032095</v>
      </c>
      <c r="U13" s="746">
        <v>1059</v>
      </c>
      <c r="V13" s="235">
        <v>35.406218655967905</v>
      </c>
      <c r="W13" s="226"/>
      <c r="X13" s="234">
        <v>7968</v>
      </c>
      <c r="Y13" s="752">
        <v>57.881737614412323</v>
      </c>
      <c r="Z13" s="746">
        <v>5732</v>
      </c>
      <c r="AA13" s="749">
        <v>71.937751004016064</v>
      </c>
      <c r="AB13" s="746">
        <v>2236</v>
      </c>
      <c r="AC13" s="235">
        <f t="shared" si="0"/>
        <v>28.062248995983936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12902</v>
      </c>
      <c r="E14" s="740">
        <f t="shared" si="2"/>
        <v>8289</v>
      </c>
      <c r="F14" s="577">
        <f t="shared" si="3"/>
        <v>64.245853356068821</v>
      </c>
      <c r="G14" s="740">
        <f t="shared" si="4"/>
        <v>4613</v>
      </c>
      <c r="H14" s="237">
        <f t="shared" si="3"/>
        <v>35.754146643931172</v>
      </c>
      <c r="I14" s="226"/>
      <c r="J14" s="234">
        <f t="shared" si="5"/>
        <v>3144</v>
      </c>
      <c r="K14" s="752">
        <f t="shared" si="6"/>
        <v>24.368314989924041</v>
      </c>
      <c r="L14" s="746">
        <v>1346</v>
      </c>
      <c r="M14" s="749">
        <v>42.8117048346056</v>
      </c>
      <c r="N14" s="746">
        <v>1798</v>
      </c>
      <c r="O14" s="235">
        <v>57.1882951653944</v>
      </c>
      <c r="P14" s="226"/>
      <c r="Q14" s="234">
        <v>2906</v>
      </c>
      <c r="R14" s="752">
        <v>22.523639745775846</v>
      </c>
      <c r="S14" s="746">
        <v>1749</v>
      </c>
      <c r="T14" s="749">
        <v>60.185822436338611</v>
      </c>
      <c r="U14" s="746">
        <v>1157</v>
      </c>
      <c r="V14" s="235">
        <v>39.814177563661389</v>
      </c>
      <c r="W14" s="226"/>
      <c r="X14" s="234">
        <v>6852</v>
      </c>
      <c r="Y14" s="752">
        <v>53.10804526430011</v>
      </c>
      <c r="Z14" s="746">
        <v>5194</v>
      </c>
      <c r="AA14" s="749">
        <v>75.802685347343839</v>
      </c>
      <c r="AB14" s="746">
        <v>1658</v>
      </c>
      <c r="AC14" s="235">
        <f t="shared" si="0"/>
        <v>24.197314652656161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11602</v>
      </c>
      <c r="E15" s="740">
        <f t="shared" si="2"/>
        <v>7325</v>
      </c>
      <c r="F15" s="577">
        <f t="shared" si="3"/>
        <v>63.135666264437162</v>
      </c>
      <c r="G15" s="740">
        <f t="shared" si="4"/>
        <v>4277</v>
      </c>
      <c r="H15" s="237">
        <f t="shared" si="3"/>
        <v>36.86433373556283</v>
      </c>
      <c r="I15" s="226"/>
      <c r="J15" s="234">
        <f t="shared" si="5"/>
        <v>3158</v>
      </c>
      <c r="K15" s="752">
        <f t="shared" si="6"/>
        <v>27.219444923289089</v>
      </c>
      <c r="L15" s="746">
        <v>1450</v>
      </c>
      <c r="M15" s="749">
        <v>45.915136162127929</v>
      </c>
      <c r="N15" s="746">
        <v>1708</v>
      </c>
      <c r="O15" s="235">
        <v>54.084863837872064</v>
      </c>
      <c r="P15" s="226"/>
      <c r="Q15" s="234">
        <v>2936</v>
      </c>
      <c r="R15" s="752">
        <v>25.305981727288398</v>
      </c>
      <c r="S15" s="746">
        <v>1842</v>
      </c>
      <c r="T15" s="749">
        <v>62.73841961852861</v>
      </c>
      <c r="U15" s="746">
        <v>1094</v>
      </c>
      <c r="V15" s="235">
        <v>37.26158038147139</v>
      </c>
      <c r="W15" s="226"/>
      <c r="X15" s="234">
        <v>5508</v>
      </c>
      <c r="Y15" s="752">
        <v>47.474573349422514</v>
      </c>
      <c r="Z15" s="746">
        <v>4033</v>
      </c>
      <c r="AA15" s="749">
        <v>73.220769789397238</v>
      </c>
      <c r="AB15" s="746">
        <v>1475</v>
      </c>
      <c r="AC15" s="235">
        <f t="shared" si="0"/>
        <v>26.779230210602762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12778</v>
      </c>
      <c r="E16" s="740">
        <f t="shared" si="2"/>
        <v>7396</v>
      </c>
      <c r="F16" s="577">
        <f t="shared" si="3"/>
        <v>57.880732508999841</v>
      </c>
      <c r="G16" s="740">
        <f t="shared" si="4"/>
        <v>5382</v>
      </c>
      <c r="H16" s="237">
        <f t="shared" si="3"/>
        <v>42.119267491000159</v>
      </c>
      <c r="I16" s="226"/>
      <c r="J16" s="234">
        <f t="shared" si="5"/>
        <v>5234</v>
      </c>
      <c r="K16" s="752">
        <f t="shared" si="6"/>
        <v>40.961026764751921</v>
      </c>
      <c r="L16" s="746">
        <v>2179</v>
      </c>
      <c r="M16" s="749">
        <v>41.631639281620174</v>
      </c>
      <c r="N16" s="746">
        <v>3055</v>
      </c>
      <c r="O16" s="235">
        <v>58.368360718379819</v>
      </c>
      <c r="P16" s="226"/>
      <c r="Q16" s="234">
        <v>2959</v>
      </c>
      <c r="R16" s="752">
        <v>23.156988574111757</v>
      </c>
      <c r="S16" s="746">
        <v>1854</v>
      </c>
      <c r="T16" s="749">
        <v>62.656302805001687</v>
      </c>
      <c r="U16" s="746">
        <v>1105</v>
      </c>
      <c r="V16" s="235">
        <v>37.343697194998313</v>
      </c>
      <c r="W16" s="226"/>
      <c r="X16" s="234">
        <v>4585</v>
      </c>
      <c r="Y16" s="752">
        <v>35.881984661136329</v>
      </c>
      <c r="Z16" s="746">
        <v>3363</v>
      </c>
      <c r="AA16" s="749">
        <v>73.347873500545262</v>
      </c>
      <c r="AB16" s="746">
        <v>1222</v>
      </c>
      <c r="AC16" s="235">
        <f t="shared" si="0"/>
        <v>26.652126499454742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4508</v>
      </c>
      <c r="E17" s="741">
        <f t="shared" si="2"/>
        <v>2642</v>
      </c>
      <c r="F17" s="578">
        <f t="shared" si="3"/>
        <v>58.606921029281281</v>
      </c>
      <c r="G17" s="741">
        <f t="shared" si="4"/>
        <v>1866</v>
      </c>
      <c r="H17" s="237">
        <f t="shared" si="3"/>
        <v>41.393078970718719</v>
      </c>
      <c r="I17" s="226"/>
      <c r="J17" s="238">
        <f t="shared" si="5"/>
        <v>1327</v>
      </c>
      <c r="K17" s="753">
        <f t="shared" si="6"/>
        <v>29.436557231588289</v>
      </c>
      <c r="L17" s="741">
        <v>564</v>
      </c>
      <c r="M17" s="578">
        <v>42.501883948756593</v>
      </c>
      <c r="N17" s="741">
        <v>763</v>
      </c>
      <c r="O17" s="235">
        <v>57.498116051243407</v>
      </c>
      <c r="P17" s="226"/>
      <c r="Q17" s="238">
        <v>1115</v>
      </c>
      <c r="R17" s="753">
        <v>24.7338065661047</v>
      </c>
      <c r="S17" s="741">
        <v>614</v>
      </c>
      <c r="T17" s="578">
        <v>55.067264573991025</v>
      </c>
      <c r="U17" s="741">
        <v>501</v>
      </c>
      <c r="V17" s="235">
        <v>44.932735426008968</v>
      </c>
      <c r="W17" s="226"/>
      <c r="X17" s="238">
        <v>2066</v>
      </c>
      <c r="Y17" s="753">
        <v>45.829636202307015</v>
      </c>
      <c r="Z17" s="741">
        <v>1464</v>
      </c>
      <c r="AA17" s="578">
        <v>70.861568247821879</v>
      </c>
      <c r="AB17" s="741">
        <v>602</v>
      </c>
      <c r="AC17" s="235">
        <f t="shared" si="0"/>
        <v>29.138431752178125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47251</v>
      </c>
      <c r="E18" s="740">
        <f t="shared" si="2"/>
        <v>29361</v>
      </c>
      <c r="F18" s="577">
        <f t="shared" si="3"/>
        <v>62.138367441958898</v>
      </c>
      <c r="G18" s="740">
        <f t="shared" si="4"/>
        <v>17890</v>
      </c>
      <c r="H18" s="237">
        <f t="shared" si="3"/>
        <v>37.861632558041094</v>
      </c>
      <c r="I18" s="226"/>
      <c r="J18" s="234">
        <f t="shared" si="5"/>
        <v>9221</v>
      </c>
      <c r="K18" s="752">
        <f t="shared" si="6"/>
        <v>19.514930900933315</v>
      </c>
      <c r="L18" s="746">
        <v>3878</v>
      </c>
      <c r="M18" s="749">
        <v>42.056176119726715</v>
      </c>
      <c r="N18" s="746">
        <v>5343</v>
      </c>
      <c r="O18" s="235">
        <v>57.943823880273293</v>
      </c>
      <c r="P18" s="226"/>
      <c r="Q18" s="234">
        <v>9085</v>
      </c>
      <c r="R18" s="752">
        <v>19.227106304628474</v>
      </c>
      <c r="S18" s="746">
        <v>5352</v>
      </c>
      <c r="T18" s="749">
        <v>58.910291689598239</v>
      </c>
      <c r="U18" s="746">
        <v>3733</v>
      </c>
      <c r="V18" s="235">
        <v>41.089708310401761</v>
      </c>
      <c r="W18" s="226"/>
      <c r="X18" s="234">
        <v>28945</v>
      </c>
      <c r="Y18" s="752">
        <v>61.257962794438214</v>
      </c>
      <c r="Z18" s="746">
        <v>20131</v>
      </c>
      <c r="AA18" s="749">
        <v>69.549144930039731</v>
      </c>
      <c r="AB18" s="746">
        <v>8814</v>
      </c>
      <c r="AC18" s="235">
        <f t="shared" si="0"/>
        <v>30.450855069960269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26439</v>
      </c>
      <c r="E19" s="740">
        <f t="shared" si="2"/>
        <v>17330</v>
      </c>
      <c r="F19" s="577">
        <f t="shared" si="3"/>
        <v>65.547108438291914</v>
      </c>
      <c r="G19" s="740">
        <f t="shared" si="4"/>
        <v>9109</v>
      </c>
      <c r="H19" s="237">
        <f t="shared" si="3"/>
        <v>34.452891561708086</v>
      </c>
      <c r="I19" s="226"/>
      <c r="J19" s="234">
        <f t="shared" si="5"/>
        <v>4970</v>
      </c>
      <c r="K19" s="752">
        <f t="shared" si="6"/>
        <v>18.797987821021973</v>
      </c>
      <c r="L19" s="746">
        <v>2135</v>
      </c>
      <c r="M19" s="749">
        <v>42.95774647887324</v>
      </c>
      <c r="N19" s="746">
        <v>2835</v>
      </c>
      <c r="O19" s="235">
        <v>57.04225352112676</v>
      </c>
      <c r="P19" s="226"/>
      <c r="Q19" s="234">
        <v>5407</v>
      </c>
      <c r="R19" s="752">
        <v>20.450849124399561</v>
      </c>
      <c r="S19" s="746">
        <v>3604</v>
      </c>
      <c r="T19" s="749">
        <v>66.654336970593675</v>
      </c>
      <c r="U19" s="746">
        <v>1803</v>
      </c>
      <c r="V19" s="235">
        <v>33.345663029406325</v>
      </c>
      <c r="W19" s="226"/>
      <c r="X19" s="234">
        <v>16062</v>
      </c>
      <c r="Y19" s="752">
        <v>60.751163054578463</v>
      </c>
      <c r="Z19" s="746">
        <v>11591</v>
      </c>
      <c r="AA19" s="749">
        <v>72.164114058025149</v>
      </c>
      <c r="AB19" s="746">
        <v>4471</v>
      </c>
      <c r="AC19" s="235">
        <f t="shared" si="0"/>
        <v>27.835885941974848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73810</v>
      </c>
      <c r="E20" s="740">
        <f t="shared" si="2"/>
        <v>46186</v>
      </c>
      <c r="F20" s="577">
        <f t="shared" si="3"/>
        <v>62.574176940793933</v>
      </c>
      <c r="G20" s="740">
        <f t="shared" si="4"/>
        <v>27624</v>
      </c>
      <c r="H20" s="237">
        <f t="shared" si="3"/>
        <v>37.425823059206067</v>
      </c>
      <c r="I20" s="226"/>
      <c r="J20" s="234">
        <f t="shared" si="5"/>
        <v>22701</v>
      </c>
      <c r="K20" s="752">
        <f t="shared" si="6"/>
        <v>30.755995122612113</v>
      </c>
      <c r="L20" s="746">
        <v>10132</v>
      </c>
      <c r="M20" s="749">
        <v>44.632395048676273</v>
      </c>
      <c r="N20" s="746">
        <v>12569</v>
      </c>
      <c r="O20" s="235">
        <v>55.367604951323734</v>
      </c>
      <c r="P20" s="226"/>
      <c r="Q20" s="234">
        <v>17397</v>
      </c>
      <c r="R20" s="752">
        <v>23.569976967890529</v>
      </c>
      <c r="S20" s="746">
        <v>11299</v>
      </c>
      <c r="T20" s="749">
        <v>64.947979536701723</v>
      </c>
      <c r="U20" s="746">
        <v>6098</v>
      </c>
      <c r="V20" s="235">
        <v>35.05202046329827</v>
      </c>
      <c r="W20" s="226"/>
      <c r="X20" s="234">
        <v>33712</v>
      </c>
      <c r="Y20" s="752">
        <v>45.674027909497354</v>
      </c>
      <c r="Z20" s="746">
        <v>24755</v>
      </c>
      <c r="AA20" s="749">
        <v>73.430825818699574</v>
      </c>
      <c r="AB20" s="746">
        <v>8957</v>
      </c>
      <c r="AC20" s="235">
        <f t="shared" si="0"/>
        <v>26.569174181300426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47844</v>
      </c>
      <c r="E21" s="740">
        <f t="shared" si="2"/>
        <v>29237</v>
      </c>
      <c r="F21" s="577">
        <f t="shared" si="3"/>
        <v>61.109020984867492</v>
      </c>
      <c r="G21" s="740">
        <f t="shared" si="4"/>
        <v>18607</v>
      </c>
      <c r="H21" s="237">
        <f t="shared" si="3"/>
        <v>38.890979015132515</v>
      </c>
      <c r="I21" s="226"/>
      <c r="J21" s="234">
        <f t="shared" si="5"/>
        <v>14655</v>
      </c>
      <c r="K21" s="752">
        <f t="shared" si="6"/>
        <v>30.630800100326063</v>
      </c>
      <c r="L21" s="746">
        <v>5744</v>
      </c>
      <c r="M21" s="749">
        <v>39.194814056635963</v>
      </c>
      <c r="N21" s="746">
        <v>8911</v>
      </c>
      <c r="O21" s="235">
        <v>60.805185943364037</v>
      </c>
      <c r="P21" s="226"/>
      <c r="Q21" s="234">
        <v>10735</v>
      </c>
      <c r="R21" s="752">
        <v>22.437505225315611</v>
      </c>
      <c r="S21" s="746">
        <v>7045</v>
      </c>
      <c r="T21" s="749">
        <v>65.626455519329298</v>
      </c>
      <c r="U21" s="746">
        <v>3690</v>
      </c>
      <c r="V21" s="235">
        <v>34.373544480670702</v>
      </c>
      <c r="W21" s="226"/>
      <c r="X21" s="234">
        <v>22454</v>
      </c>
      <c r="Y21" s="752">
        <v>46.931694674358333</v>
      </c>
      <c r="Z21" s="746">
        <v>16448</v>
      </c>
      <c r="AA21" s="749">
        <v>73.25198182951813</v>
      </c>
      <c r="AB21" s="746">
        <v>6006</v>
      </c>
      <c r="AC21" s="235">
        <f t="shared" si="0"/>
        <v>26.748018170481874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11349</v>
      </c>
      <c r="E22" s="740">
        <f t="shared" si="2"/>
        <v>7225</v>
      </c>
      <c r="F22" s="577">
        <f t="shared" si="3"/>
        <v>63.661996651687367</v>
      </c>
      <c r="G22" s="740">
        <f t="shared" si="4"/>
        <v>4124</v>
      </c>
      <c r="H22" s="237">
        <f t="shared" si="3"/>
        <v>36.338003348312625</v>
      </c>
      <c r="I22" s="226"/>
      <c r="J22" s="234">
        <f t="shared" si="5"/>
        <v>2936</v>
      </c>
      <c r="K22" s="752">
        <f t="shared" si="6"/>
        <v>25.870120715481544</v>
      </c>
      <c r="L22" s="746">
        <v>1262</v>
      </c>
      <c r="M22" s="749">
        <v>42.983651226158038</v>
      </c>
      <c r="N22" s="746">
        <v>1674</v>
      </c>
      <c r="O22" s="235">
        <v>57.016348773841962</v>
      </c>
      <c r="P22" s="226"/>
      <c r="Q22" s="234">
        <v>2496</v>
      </c>
      <c r="R22" s="752">
        <v>21.993127147766323</v>
      </c>
      <c r="S22" s="746">
        <v>1707</v>
      </c>
      <c r="T22" s="749">
        <v>68.389423076923066</v>
      </c>
      <c r="U22" s="746">
        <v>789</v>
      </c>
      <c r="V22" s="235">
        <v>31.610576923076923</v>
      </c>
      <c r="W22" s="226"/>
      <c r="X22" s="234">
        <v>5917</v>
      </c>
      <c r="Y22" s="752">
        <v>52.136752136752143</v>
      </c>
      <c r="Z22" s="746">
        <v>4256</v>
      </c>
      <c r="AA22" s="749">
        <v>71.928342065235768</v>
      </c>
      <c r="AB22" s="746">
        <v>1661</v>
      </c>
      <c r="AC22" s="235">
        <f t="shared" si="0"/>
        <v>28.071657934764239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21846</v>
      </c>
      <c r="E23" s="740">
        <f t="shared" si="2"/>
        <v>12774</v>
      </c>
      <c r="F23" s="577">
        <f t="shared" si="3"/>
        <v>58.472946992584454</v>
      </c>
      <c r="G23" s="740">
        <f t="shared" si="4"/>
        <v>9072</v>
      </c>
      <c r="H23" s="237">
        <f t="shared" si="3"/>
        <v>41.527053007415546</v>
      </c>
      <c r="I23" s="226"/>
      <c r="J23" s="234">
        <f t="shared" si="5"/>
        <v>7709</v>
      </c>
      <c r="K23" s="752">
        <f t="shared" si="6"/>
        <v>35.287924562849035</v>
      </c>
      <c r="L23" s="746">
        <v>2842</v>
      </c>
      <c r="M23" s="749">
        <v>36.866000778311061</v>
      </c>
      <c r="N23" s="746">
        <v>4867</v>
      </c>
      <c r="O23" s="235">
        <v>63.133999221688931</v>
      </c>
      <c r="P23" s="226"/>
      <c r="Q23" s="234">
        <v>3992</v>
      </c>
      <c r="R23" s="752">
        <v>18.273368122310721</v>
      </c>
      <c r="S23" s="746">
        <v>2397</v>
      </c>
      <c r="T23" s="749">
        <v>60.045090180360717</v>
      </c>
      <c r="U23" s="746">
        <v>1595</v>
      </c>
      <c r="V23" s="235">
        <v>39.954909819639276</v>
      </c>
      <c r="W23" s="226"/>
      <c r="X23" s="234">
        <v>10145</v>
      </c>
      <c r="Y23" s="752">
        <v>46.438707314840244</v>
      </c>
      <c r="Z23" s="746">
        <v>7535</v>
      </c>
      <c r="AA23" s="749">
        <v>74.273040906850667</v>
      </c>
      <c r="AB23" s="746">
        <v>2610</v>
      </c>
      <c r="AC23" s="235">
        <f t="shared" si="0"/>
        <v>25.726959093149333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51057</v>
      </c>
      <c r="E24" s="740">
        <f t="shared" si="2"/>
        <v>33963</v>
      </c>
      <c r="F24" s="577">
        <f t="shared" si="3"/>
        <v>66.519772019507599</v>
      </c>
      <c r="G24" s="740">
        <f t="shared" si="4"/>
        <v>17094</v>
      </c>
      <c r="H24" s="237">
        <f t="shared" si="3"/>
        <v>33.480227980492387</v>
      </c>
      <c r="I24" s="226"/>
      <c r="J24" s="234">
        <f t="shared" si="5"/>
        <v>12505</v>
      </c>
      <c r="K24" s="752">
        <f t="shared" si="6"/>
        <v>24.492234169653525</v>
      </c>
      <c r="L24" s="746">
        <v>5786</v>
      </c>
      <c r="M24" s="749">
        <v>46.269492203118752</v>
      </c>
      <c r="N24" s="746">
        <v>6719</v>
      </c>
      <c r="O24" s="235">
        <v>53.730507796881241</v>
      </c>
      <c r="P24" s="226"/>
      <c r="Q24" s="234">
        <v>10678</v>
      </c>
      <c r="R24" s="752">
        <v>20.913880564858882</v>
      </c>
      <c r="S24" s="746">
        <v>7424</v>
      </c>
      <c r="T24" s="749">
        <v>69.526128488480992</v>
      </c>
      <c r="U24" s="746">
        <v>3254</v>
      </c>
      <c r="V24" s="235">
        <v>30.473871511519015</v>
      </c>
      <c r="W24" s="226"/>
      <c r="X24" s="234">
        <v>27874</v>
      </c>
      <c r="Y24" s="752">
        <v>54.593885265487593</v>
      </c>
      <c r="Z24" s="746">
        <v>20753</v>
      </c>
      <c r="AA24" s="749">
        <v>74.452895171127224</v>
      </c>
      <c r="AB24" s="746">
        <v>7121</v>
      </c>
      <c r="AC24" s="235">
        <f t="shared" si="0"/>
        <v>25.547104828872786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11180</v>
      </c>
      <c r="E25" s="740">
        <f t="shared" si="2"/>
        <v>7119</v>
      </c>
      <c r="F25" s="577">
        <f t="shared" si="3"/>
        <v>63.676207513416813</v>
      </c>
      <c r="G25" s="740">
        <f t="shared" si="4"/>
        <v>4061</v>
      </c>
      <c r="H25" s="237">
        <f t="shared" si="3"/>
        <v>36.323792486583187</v>
      </c>
      <c r="I25" s="226"/>
      <c r="J25" s="234">
        <f t="shared" si="5"/>
        <v>3265</v>
      </c>
      <c r="K25" s="752">
        <f t="shared" si="6"/>
        <v>29.203935599284435</v>
      </c>
      <c r="L25" s="746">
        <v>1292</v>
      </c>
      <c r="M25" s="749">
        <v>39.571209800918837</v>
      </c>
      <c r="N25" s="746">
        <v>1973</v>
      </c>
      <c r="O25" s="235">
        <v>60.428790199081163</v>
      </c>
      <c r="P25" s="226"/>
      <c r="Q25" s="234">
        <v>2894</v>
      </c>
      <c r="R25" s="752">
        <v>25.88550983899821</v>
      </c>
      <c r="S25" s="746">
        <v>2075</v>
      </c>
      <c r="T25" s="749">
        <v>71.700069108500344</v>
      </c>
      <c r="U25" s="746">
        <v>819</v>
      </c>
      <c r="V25" s="235">
        <v>28.299930891499653</v>
      </c>
      <c r="W25" s="226"/>
      <c r="X25" s="234">
        <v>5021</v>
      </c>
      <c r="Y25" s="752">
        <v>44.910554561717355</v>
      </c>
      <c r="Z25" s="746">
        <v>3752</v>
      </c>
      <c r="AA25" s="749">
        <v>74.726150169288985</v>
      </c>
      <c r="AB25" s="746">
        <v>1269</v>
      </c>
      <c r="AC25" s="235">
        <f t="shared" si="0"/>
        <v>25.273849830711015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6375</v>
      </c>
      <c r="E26" s="742">
        <f t="shared" si="2"/>
        <v>3963</v>
      </c>
      <c r="F26" s="579">
        <f t="shared" si="3"/>
        <v>62.164705882352948</v>
      </c>
      <c r="G26" s="742">
        <f t="shared" si="4"/>
        <v>2412</v>
      </c>
      <c r="H26" s="237">
        <f t="shared" si="3"/>
        <v>37.835294117647059</v>
      </c>
      <c r="I26" s="226"/>
      <c r="J26" s="238">
        <f t="shared" si="5"/>
        <v>1551</v>
      </c>
      <c r="K26" s="753">
        <f t="shared" si="6"/>
        <v>24.329411764705881</v>
      </c>
      <c r="L26" s="741">
        <v>641</v>
      </c>
      <c r="M26" s="578">
        <v>41.328175370728566</v>
      </c>
      <c r="N26" s="741">
        <v>910</v>
      </c>
      <c r="O26" s="235">
        <v>58.671824629271441</v>
      </c>
      <c r="P26" s="226"/>
      <c r="Q26" s="238">
        <v>1271</v>
      </c>
      <c r="R26" s="753">
        <v>19.937254901960785</v>
      </c>
      <c r="S26" s="741">
        <v>739</v>
      </c>
      <c r="T26" s="578">
        <v>58.143194335169156</v>
      </c>
      <c r="U26" s="741">
        <v>532</v>
      </c>
      <c r="V26" s="235">
        <v>41.856805664830844</v>
      </c>
      <c r="W26" s="226"/>
      <c r="X26" s="238">
        <v>3553</v>
      </c>
      <c r="Y26" s="753">
        <v>55.733333333333334</v>
      </c>
      <c r="Z26" s="741">
        <v>2583</v>
      </c>
      <c r="AA26" s="578">
        <v>72.699127497889108</v>
      </c>
      <c r="AB26" s="741">
        <v>970</v>
      </c>
      <c r="AC26" s="235">
        <f t="shared" si="0"/>
        <v>27.300872502110892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27542</v>
      </c>
      <c r="E27" s="742">
        <f t="shared" si="2"/>
        <v>16404</v>
      </c>
      <c r="F27" s="579">
        <f t="shared" si="3"/>
        <v>59.559944811560527</v>
      </c>
      <c r="G27" s="742">
        <f t="shared" si="4"/>
        <v>11138</v>
      </c>
      <c r="H27" s="237">
        <f t="shared" si="3"/>
        <v>40.440055188439473</v>
      </c>
      <c r="I27" s="226"/>
      <c r="J27" s="238">
        <f t="shared" si="5"/>
        <v>8085</v>
      </c>
      <c r="K27" s="753">
        <f t="shared" si="6"/>
        <v>29.355166654563941</v>
      </c>
      <c r="L27" s="741">
        <v>3144</v>
      </c>
      <c r="M27" s="578">
        <v>38.886827458256029</v>
      </c>
      <c r="N27" s="741">
        <v>4941</v>
      </c>
      <c r="O27" s="235">
        <v>61.113172541743964</v>
      </c>
      <c r="P27" s="226"/>
      <c r="Q27" s="238">
        <v>5516</v>
      </c>
      <c r="R27" s="753">
        <v>20.027594219737129</v>
      </c>
      <c r="S27" s="741">
        <v>3193</v>
      </c>
      <c r="T27" s="578">
        <v>57.886149383611304</v>
      </c>
      <c r="U27" s="741">
        <v>2323</v>
      </c>
      <c r="V27" s="235">
        <v>42.113850616388689</v>
      </c>
      <c r="W27" s="226"/>
      <c r="X27" s="238">
        <v>13941</v>
      </c>
      <c r="Y27" s="753">
        <v>50.61723912569893</v>
      </c>
      <c r="Z27" s="741">
        <v>10067</v>
      </c>
      <c r="AA27" s="578">
        <v>72.211462592353499</v>
      </c>
      <c r="AB27" s="741">
        <v>3874</v>
      </c>
      <c r="AC27" s="235">
        <f t="shared" si="0"/>
        <v>27.788537407646512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2875</v>
      </c>
      <c r="E28" s="742">
        <f t="shared" si="2"/>
        <v>1959</v>
      </c>
      <c r="F28" s="579">
        <f t="shared" si="3"/>
        <v>68.139130434782615</v>
      </c>
      <c r="G28" s="742">
        <f t="shared" si="4"/>
        <v>916</v>
      </c>
      <c r="H28" s="243">
        <f t="shared" si="3"/>
        <v>31.860869565217392</v>
      </c>
      <c r="I28" s="226"/>
      <c r="J28" s="238">
        <f t="shared" si="5"/>
        <v>371</v>
      </c>
      <c r="K28" s="753">
        <f t="shared" si="6"/>
        <v>12.904347826086957</v>
      </c>
      <c r="L28" s="741">
        <v>162</v>
      </c>
      <c r="M28" s="578">
        <v>43.665768194070083</v>
      </c>
      <c r="N28" s="741">
        <v>209</v>
      </c>
      <c r="O28" s="242">
        <v>56.334231805929925</v>
      </c>
      <c r="P28" s="226"/>
      <c r="Q28" s="238">
        <v>602</v>
      </c>
      <c r="R28" s="753">
        <v>20.939130434782609</v>
      </c>
      <c r="S28" s="741">
        <v>398</v>
      </c>
      <c r="T28" s="578">
        <v>66.112956810631232</v>
      </c>
      <c r="U28" s="741">
        <v>204</v>
      </c>
      <c r="V28" s="242">
        <v>33.887043189368768</v>
      </c>
      <c r="W28" s="226"/>
      <c r="X28" s="238">
        <v>1902</v>
      </c>
      <c r="Y28" s="753">
        <v>66.15652173913044</v>
      </c>
      <c r="Z28" s="741">
        <v>1399</v>
      </c>
      <c r="AA28" s="578">
        <v>73.554153522607777</v>
      </c>
      <c r="AB28" s="741">
        <v>503</v>
      </c>
      <c r="AC28" s="242">
        <f t="shared" si="0"/>
        <v>26.445846477392219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1004</v>
      </c>
      <c r="E29" s="743">
        <f t="shared" si="2"/>
        <v>557</v>
      </c>
      <c r="F29" s="580">
        <f t="shared" si="3"/>
        <v>55.478087649402383</v>
      </c>
      <c r="G29" s="743">
        <f t="shared" si="4"/>
        <v>447</v>
      </c>
      <c r="H29" s="248">
        <f t="shared" si="3"/>
        <v>44.52191235059761</v>
      </c>
      <c r="I29" s="226"/>
      <c r="J29" s="245">
        <f t="shared" si="5"/>
        <v>528</v>
      </c>
      <c r="K29" s="754">
        <f t="shared" si="6"/>
        <v>52.589641434262944</v>
      </c>
      <c r="L29" s="747">
        <v>192</v>
      </c>
      <c r="M29" s="750">
        <v>36.363636363636367</v>
      </c>
      <c r="N29" s="747">
        <v>336</v>
      </c>
      <c r="O29" s="246">
        <v>63.636363636363633</v>
      </c>
      <c r="P29" s="226"/>
      <c r="Q29" s="245">
        <v>187</v>
      </c>
      <c r="R29" s="754">
        <v>18.625498007968126</v>
      </c>
      <c r="S29" s="747">
        <v>132</v>
      </c>
      <c r="T29" s="750">
        <v>70.588235294117652</v>
      </c>
      <c r="U29" s="747">
        <v>55</v>
      </c>
      <c r="V29" s="246">
        <v>29.411764705882355</v>
      </c>
      <c r="W29" s="226"/>
      <c r="X29" s="245">
        <v>289</v>
      </c>
      <c r="Y29" s="754">
        <v>28.784860557768926</v>
      </c>
      <c r="Z29" s="747">
        <v>233</v>
      </c>
      <c r="AA29" s="750">
        <v>80.622837370242223</v>
      </c>
      <c r="AB29" s="747">
        <v>56</v>
      </c>
      <c r="AC29" s="246">
        <f t="shared" si="0"/>
        <v>19.377162629757784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459833</v>
      </c>
      <c r="E31" s="744">
        <f>L31+S31+Z31</f>
        <v>290392</v>
      </c>
      <c r="F31" s="409">
        <f>E31/$D31*100</f>
        <v>63.151622436841201</v>
      </c>
      <c r="G31" s="744">
        <f>N31+U31+AB31</f>
        <v>169441</v>
      </c>
      <c r="H31" s="255">
        <f>G31/$D31*100</f>
        <v>36.848377563158799</v>
      </c>
      <c r="I31" s="211"/>
      <c r="J31" s="253">
        <f>SUM(J12:J29)</f>
        <v>122631</v>
      </c>
      <c r="K31" s="755">
        <f>J31/$D31*100</f>
        <v>26.668594902932153</v>
      </c>
      <c r="L31" s="744">
        <f>SUM(L12:L29)</f>
        <v>52019</v>
      </c>
      <c r="M31" s="409">
        <f t="shared" ref="M13:O31" si="7">L31/$J31*100</f>
        <v>42.419127300600991</v>
      </c>
      <c r="N31" s="744">
        <f>SUM(N12:N29)</f>
        <v>70612</v>
      </c>
      <c r="O31" s="254">
        <f t="shared" si="7"/>
        <v>57.580872699399009</v>
      </c>
      <c r="P31" s="211"/>
      <c r="Q31" s="253">
        <f>SUM(Q12:Q29)</f>
        <v>102670</v>
      </c>
      <c r="R31" s="755">
        <f>Q31/$D31*100</f>
        <v>22.327671132780814</v>
      </c>
      <c r="S31" s="744">
        <f>SUM(S12:S29)</f>
        <v>67741</v>
      </c>
      <c r="T31" s="409">
        <f>S31/$Q31*100</f>
        <v>65.979351319762344</v>
      </c>
      <c r="U31" s="744">
        <f>SUM(U12:U29)</f>
        <v>34929</v>
      </c>
      <c r="V31" s="254">
        <f>U31/$Q31*100</f>
        <v>34.020648680237656</v>
      </c>
      <c r="W31" s="211"/>
      <c r="X31" s="253">
        <f>SUM(X12:X29)</f>
        <v>234532</v>
      </c>
      <c r="Y31" s="755">
        <f>X31/$D31*100</f>
        <v>51.003733964287036</v>
      </c>
      <c r="Z31" s="744">
        <f>SUM(Z12:Z29)</f>
        <v>170632</v>
      </c>
      <c r="AA31" s="409">
        <f>Z31/$X31*100</f>
        <v>72.754251019050713</v>
      </c>
      <c r="AB31" s="744">
        <f>SUM(AB12:AB29)</f>
        <v>63900</v>
      </c>
      <c r="AC31" s="254">
        <f>AB31/$X31*100</f>
        <v>27.245748980949298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9"/>
      <c r="C34" s="1069"/>
      <c r="D34" s="1069"/>
      <c r="E34" s="1069"/>
      <c r="F34" s="1069"/>
      <c r="G34" s="1069"/>
      <c r="H34" s="1069"/>
    </row>
    <row r="35" spans="2:14" ht="29.25" customHeight="1" x14ac:dyDescent="0.2">
      <c r="B35" s="1076"/>
      <c r="C35" s="1076"/>
      <c r="D35" s="1076"/>
      <c r="E35" s="737"/>
      <c r="F35" s="737"/>
      <c r="G35" s="737"/>
      <c r="H35" s="262"/>
      <c r="I35" s="262"/>
      <c r="J35" s="262"/>
      <c r="K35" s="262"/>
      <c r="L35" s="262"/>
      <c r="M35" s="262"/>
      <c r="N35" s="262"/>
    </row>
    <row r="36" spans="2:14" ht="4.5" customHeight="1" x14ac:dyDescent="0.2">
      <c r="B36" s="1077"/>
      <c r="C36" s="1077"/>
      <c r="D36" s="1077"/>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35.25" customHeight="1" x14ac:dyDescent="0.2">
      <c r="A4" s="1093" t="s">
        <v>438</v>
      </c>
      <c r="B4" s="1093"/>
      <c r="C4" s="1093"/>
      <c r="D4" s="1093"/>
      <c r="E4" s="1093"/>
      <c r="F4" s="1093"/>
      <c r="G4" s="1093"/>
      <c r="H4" s="1093"/>
      <c r="I4" s="1093"/>
      <c r="J4" s="1093"/>
      <c r="K4" s="1093"/>
      <c r="L4" s="1093"/>
      <c r="M4" s="1093"/>
      <c r="N4" s="1093"/>
    </row>
    <row r="5" spans="1:38" s="208" customFormat="1" ht="17.25" customHeight="1" x14ac:dyDescent="0.2">
      <c r="B5" s="1047" t="str">
        <f>porsaad!B6</f>
        <v>Situación a 31 de diciembre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262</v>
      </c>
      <c r="E7" s="1052"/>
      <c r="F7" s="568"/>
      <c r="G7" s="1055"/>
      <c r="H7" s="1055"/>
      <c r="I7" s="568"/>
      <c r="J7" s="1055"/>
      <c r="K7" s="1055"/>
      <c r="L7" s="568"/>
      <c r="M7" s="1123"/>
      <c r="N7" s="1124"/>
      <c r="O7" s="430"/>
      <c r="P7" s="430"/>
      <c r="Q7" s="431"/>
      <c r="R7" s="431"/>
      <c r="S7" s="431"/>
      <c r="T7" s="431"/>
      <c r="U7" s="431"/>
      <c r="V7" s="431"/>
      <c r="W7" s="432"/>
    </row>
    <row r="8" spans="1:38" s="213" customFormat="1" ht="33.75" customHeight="1" x14ac:dyDescent="0.2">
      <c r="A8" s="209"/>
      <c r="B8" s="1049"/>
      <c r="C8" s="211"/>
      <c r="D8" s="1053"/>
      <c r="E8" s="1054"/>
      <c r="F8" s="501"/>
      <c r="G8" s="1139" t="s">
        <v>279</v>
      </c>
      <c r="H8" s="1140"/>
      <c r="I8" s="211"/>
      <c r="J8" s="1139" t="s">
        <v>280</v>
      </c>
      <c r="K8" s="1140"/>
      <c r="L8" s="211"/>
      <c r="M8" s="1139" t="s">
        <v>281</v>
      </c>
      <c r="N8" s="1140"/>
      <c r="O8" s="430"/>
      <c r="P8" s="430"/>
      <c r="Q8" s="431"/>
      <c r="R8" s="431"/>
      <c r="S8" s="431"/>
      <c r="T8" s="431"/>
      <c r="U8" s="431"/>
      <c r="V8" s="431"/>
      <c r="W8" s="432"/>
    </row>
    <row r="9" spans="1:38" s="213" customFormat="1" ht="6" customHeight="1" x14ac:dyDescent="0.2">
      <c r="A9" s="209"/>
      <c r="B9" s="1049"/>
      <c r="C9" s="211"/>
      <c r="D9" s="1063" t="s">
        <v>12</v>
      </c>
      <c r="E9" s="1081" t="s">
        <v>228</v>
      </c>
      <c r="F9" s="211"/>
      <c r="G9" s="1063" t="s">
        <v>12</v>
      </c>
      <c r="H9" s="1084" t="s">
        <v>228</v>
      </c>
      <c r="I9" s="211"/>
      <c r="J9" s="1063" t="s">
        <v>12</v>
      </c>
      <c r="K9" s="1084" t="s">
        <v>228</v>
      </c>
      <c r="L9" s="211"/>
      <c r="M9" s="1063" t="s">
        <v>12</v>
      </c>
      <c r="N9" s="1084" t="s">
        <v>228</v>
      </c>
      <c r="O9" s="430"/>
      <c r="P9" s="430"/>
      <c r="Q9" s="431"/>
      <c r="R9" s="431"/>
      <c r="S9" s="431"/>
      <c r="T9" s="431"/>
      <c r="U9" s="431"/>
      <c r="V9" s="431"/>
      <c r="W9" s="432"/>
    </row>
    <row r="10" spans="1:38" s="219" customFormat="1" ht="27.75" customHeight="1" x14ac:dyDescent="0.2">
      <c r="A10" s="214"/>
      <c r="B10" s="1050"/>
      <c r="C10" s="216"/>
      <c r="D10" s="1064"/>
      <c r="E10" s="1082"/>
      <c r="F10" s="216"/>
      <c r="G10" s="1064"/>
      <c r="H10" s="1085"/>
      <c r="I10" s="216"/>
      <c r="J10" s="1064"/>
      <c r="K10" s="1085"/>
      <c r="L10" s="216"/>
      <c r="M10" s="1064"/>
      <c r="N10" s="1085"/>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286600</v>
      </c>
      <c r="E12" s="762">
        <f>D12/'20pobl'!D12*100</f>
        <v>3.3716905286907219</v>
      </c>
      <c r="F12" s="226"/>
      <c r="G12" s="227">
        <v>85910</v>
      </c>
      <c r="H12" s="768">
        <v>1.2320027006256384</v>
      </c>
      <c r="I12" s="226"/>
      <c r="J12" s="227">
        <v>59596</v>
      </c>
      <c r="K12" s="768">
        <v>5.384308205477546</v>
      </c>
      <c r="L12" s="226"/>
      <c r="M12" s="227">
        <v>141094</v>
      </c>
      <c r="N12" s="768">
        <f>M12/'20pobl'!X12*100</f>
        <v>33.582455455536461</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40334</v>
      </c>
      <c r="E13" s="763">
        <f>D13/'20pobl'!D13*100</f>
        <v>3.0410573657087494</v>
      </c>
      <c r="F13" s="226"/>
      <c r="G13" s="234">
        <v>8308</v>
      </c>
      <c r="H13" s="769">
        <v>0.80396291396880737</v>
      </c>
      <c r="I13" s="226"/>
      <c r="J13" s="234">
        <v>7290</v>
      </c>
      <c r="K13" s="769">
        <v>3.7201279846500066</v>
      </c>
      <c r="L13" s="226"/>
      <c r="M13" s="234">
        <v>24736</v>
      </c>
      <c r="N13" s="769">
        <f>M13/'20pobl'!X13*100</f>
        <v>25.508131129283406</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31214</v>
      </c>
      <c r="E14" s="763">
        <f>D14/'20pobl'!D14*100</f>
        <v>3.1068413414738534</v>
      </c>
      <c r="F14" s="226"/>
      <c r="G14" s="234">
        <v>7578</v>
      </c>
      <c r="H14" s="769">
        <v>1.0354863834497083</v>
      </c>
      <c r="I14" s="226"/>
      <c r="J14" s="234">
        <v>6376</v>
      </c>
      <c r="K14" s="769">
        <v>3.3979961628650606</v>
      </c>
      <c r="L14" s="226"/>
      <c r="M14" s="234">
        <v>17260</v>
      </c>
      <c r="N14" s="769">
        <f>M14/'20pobl'!X14*100</f>
        <v>20.254412316935785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29233</v>
      </c>
      <c r="E15" s="763">
        <f>D15/'20pobl'!D15*100</f>
        <v>2.4844071221993795</v>
      </c>
      <c r="F15" s="226"/>
      <c r="G15" s="234">
        <v>7797</v>
      </c>
      <c r="H15" s="769">
        <v>0.79207699512583629</v>
      </c>
      <c r="I15" s="226"/>
      <c r="J15" s="234">
        <v>6316</v>
      </c>
      <c r="K15" s="769">
        <v>4.478892615783912</v>
      </c>
      <c r="L15" s="226"/>
      <c r="M15" s="234">
        <v>15120</v>
      </c>
      <c r="N15" s="769">
        <f>M15/'20pobl'!X15*100</f>
        <v>29.492080830147462</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40697</v>
      </c>
      <c r="E16" s="763">
        <f>D16/'20pobl'!D16*100</f>
        <v>1.8688056808533402</v>
      </c>
      <c r="F16" s="226"/>
      <c r="G16" s="234">
        <v>16080</v>
      </c>
      <c r="H16" s="769">
        <v>0.89094066268698391</v>
      </c>
      <c r="I16" s="226"/>
      <c r="J16" s="234">
        <v>8175</v>
      </c>
      <c r="K16" s="769">
        <v>2.946816717011874</v>
      </c>
      <c r="L16" s="226"/>
      <c r="M16" s="234">
        <v>16442</v>
      </c>
      <c r="N16" s="769">
        <f>M16/'20pobl'!X16*100</f>
        <v>17.2259531268007</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17166</v>
      </c>
      <c r="E17" s="764">
        <f>D17/'20pobl'!D17*100</f>
        <v>2.9323439277624606</v>
      </c>
      <c r="F17" s="226"/>
      <c r="G17" s="238">
        <v>4458</v>
      </c>
      <c r="H17" s="770">
        <v>0.98992532259174792</v>
      </c>
      <c r="I17" s="226"/>
      <c r="J17" s="238">
        <v>3576</v>
      </c>
      <c r="K17" s="770">
        <v>3.8027584886799879</v>
      </c>
      <c r="L17" s="226"/>
      <c r="M17" s="238">
        <v>9132</v>
      </c>
      <c r="N17" s="770">
        <f>M17/'20pobl'!X17*100</f>
        <v>22.257970166715413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122589</v>
      </c>
      <c r="E18" s="763">
        <f>D18/'20pobl'!D18*100</f>
        <v>5.1667762492413516</v>
      </c>
      <c r="F18" s="226"/>
      <c r="G18" s="234">
        <v>25318</v>
      </c>
      <c r="H18" s="769">
        <v>1.4462973975444133</v>
      </c>
      <c r="I18" s="226"/>
      <c r="J18" s="234">
        <v>21066</v>
      </c>
      <c r="K18" s="769">
        <v>5.2240804666111176</v>
      </c>
      <c r="L18" s="226"/>
      <c r="M18" s="234">
        <v>76205</v>
      </c>
      <c r="N18" s="769">
        <f>M18/'20pobl'!X18*100</f>
        <v>34.820176099939225</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72357</v>
      </c>
      <c r="E19" s="763">
        <f>D19/'20pobl'!D19*100</f>
        <v>3.5238890230883717</v>
      </c>
      <c r="F19" s="226"/>
      <c r="G19" s="234">
        <v>16488</v>
      </c>
      <c r="H19" s="769">
        <v>0.99455851988845601</v>
      </c>
      <c r="I19" s="226"/>
      <c r="J19" s="234">
        <v>12669</v>
      </c>
      <c r="K19" s="769">
        <v>4.8116399986327334</v>
      </c>
      <c r="L19" s="226"/>
      <c r="M19" s="234">
        <v>43200</v>
      </c>
      <c r="N19" s="769">
        <f>M19/'20pobl'!X19*100</f>
        <v>32.675783613699629</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201720</v>
      </c>
      <c r="E20" s="763">
        <f>D20/'20pobl'!D20*100</f>
        <v>2.5886060525798094</v>
      </c>
      <c r="F20" s="226"/>
      <c r="G20" s="234">
        <v>54606</v>
      </c>
      <c r="H20" s="769">
        <v>0.86802729566402836</v>
      </c>
      <c r="I20" s="226"/>
      <c r="J20" s="234">
        <v>40322</v>
      </c>
      <c r="K20" s="769">
        <v>3.8455999534583412</v>
      </c>
      <c r="L20" s="226"/>
      <c r="M20" s="234">
        <v>106792</v>
      </c>
      <c r="N20" s="769">
        <f>M20/'20pobl'!X20*100</f>
        <v>23.560246386275789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146290</v>
      </c>
      <c r="E21" s="763">
        <f>D21/'20pobl'!D21*100</f>
        <v>2.869575264021913</v>
      </c>
      <c r="F21" s="226"/>
      <c r="G21" s="234">
        <v>39159</v>
      </c>
      <c r="H21" s="769">
        <v>0.9598391664579119</v>
      </c>
      <c r="I21" s="226"/>
      <c r="J21" s="234">
        <v>29414</v>
      </c>
      <c r="K21" s="769">
        <v>4.0306788735366625</v>
      </c>
      <c r="L21" s="226"/>
      <c r="M21" s="234">
        <v>77717</v>
      </c>
      <c r="N21" s="769">
        <f>M21/'20pobl'!X21*100</f>
        <v>26.941289848440732</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35293</v>
      </c>
      <c r="E22" s="763">
        <f>D22/'20pobl'!D22*100</f>
        <v>3.34601849112987</v>
      </c>
      <c r="F22" s="226"/>
      <c r="G22" s="234">
        <v>8659</v>
      </c>
      <c r="H22" s="769">
        <v>1.0457060115717229</v>
      </c>
      <c r="I22" s="226"/>
      <c r="J22" s="234">
        <v>6646</v>
      </c>
      <c r="K22" s="769">
        <v>4.3545776793495001</v>
      </c>
      <c r="L22" s="226"/>
      <c r="M22" s="234">
        <v>19988</v>
      </c>
      <c r="N22" s="769">
        <f>M22/'20pobl'!X22*100</f>
        <v>26.973630941135191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73691</v>
      </c>
      <c r="E23" s="763">
        <f>D23/'20pobl'!D23*100</f>
        <v>2.7389699323239411</v>
      </c>
      <c r="F23" s="226"/>
      <c r="G23" s="234">
        <v>20602</v>
      </c>
      <c r="H23" s="769">
        <v>1.036404448258758</v>
      </c>
      <c r="I23" s="226"/>
      <c r="J23" s="234">
        <v>13126</v>
      </c>
      <c r="K23" s="769">
        <v>2.823834141157286</v>
      </c>
      <c r="L23" s="226"/>
      <c r="M23" s="234">
        <v>39963</v>
      </c>
      <c r="N23" s="769">
        <f>M23/'20pobl'!X23*100</f>
        <v>16.805227900639611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177795</v>
      </c>
      <c r="E24" s="763">
        <f>D24/'20pobl'!D24*100</f>
        <v>2.6338688918596054</v>
      </c>
      <c r="F24" s="226"/>
      <c r="G24" s="234">
        <v>46883</v>
      </c>
      <c r="H24" s="769">
        <v>0.85024973581014385</v>
      </c>
      <c r="I24" s="226"/>
      <c r="J24" s="234">
        <v>31698</v>
      </c>
      <c r="K24" s="769">
        <v>3.6601292095585056</v>
      </c>
      <c r="L24" s="226"/>
      <c r="M24" s="234">
        <v>99214</v>
      </c>
      <c r="N24" s="769">
        <f>M24/'20pobl'!X24*100</f>
        <v>26.794751994468964</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40484</v>
      </c>
      <c r="E25" s="763">
        <f>D25/'20pobl'!D25*100</f>
        <v>2.6427692022471763</v>
      </c>
      <c r="F25" s="226"/>
      <c r="G25" s="234">
        <v>15032</v>
      </c>
      <c r="H25" s="769">
        <v>1.1697699447254131</v>
      </c>
      <c r="I25" s="226"/>
      <c r="J25" s="234">
        <v>7849</v>
      </c>
      <c r="K25" s="769">
        <v>4.4801506892319987</v>
      </c>
      <c r="L25" s="226"/>
      <c r="M25" s="234">
        <v>17603</v>
      </c>
      <c r="N25" s="769">
        <f>M25/'20pobl'!X25*100</f>
        <v>24.570096588688514</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16142</v>
      </c>
      <c r="E26" s="765">
        <f>D26/'20pobl'!D26*100</f>
        <v>2.4305958136894552</v>
      </c>
      <c r="F26" s="226"/>
      <c r="G26" s="238">
        <v>3347</v>
      </c>
      <c r="H26" s="770">
        <v>0.63210456637475665</v>
      </c>
      <c r="I26" s="226"/>
      <c r="J26" s="238">
        <v>2690</v>
      </c>
      <c r="K26" s="770">
        <v>2.8881874208164229</v>
      </c>
      <c r="L26" s="226"/>
      <c r="M26" s="238">
        <v>10105</v>
      </c>
      <c r="N26" s="770">
        <f>M26/'20pobl'!X26*100</f>
        <v>24.36231255123198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67674</v>
      </c>
      <c r="E27" s="765">
        <f>D27/'20pobl'!D27*100</f>
        <v>3.0647041401628674</v>
      </c>
      <c r="F27" s="226"/>
      <c r="G27" s="238">
        <v>17301</v>
      </c>
      <c r="H27" s="770">
        <v>1.0203124806490935</v>
      </c>
      <c r="I27" s="226"/>
      <c r="J27" s="238">
        <v>12224</v>
      </c>
      <c r="K27" s="770">
        <v>3.4608306673084002</v>
      </c>
      <c r="L27" s="226"/>
      <c r="M27" s="238">
        <v>38149</v>
      </c>
      <c r="N27" s="770">
        <f>M27/'20pobl'!X27*100</f>
        <v>23.946844771416195</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9180</v>
      </c>
      <c r="E28" s="765">
        <f>D28/'20pobl'!D28*100</f>
        <v>2.8697185300038766</v>
      </c>
      <c r="F28" s="226"/>
      <c r="G28" s="238">
        <v>1574</v>
      </c>
      <c r="H28" s="770">
        <v>0.62698921690082488</v>
      </c>
      <c r="I28" s="226"/>
      <c r="J28" s="238">
        <v>1617</v>
      </c>
      <c r="K28" s="770">
        <v>3.4617854849068723</v>
      </c>
      <c r="L28" s="226"/>
      <c r="M28" s="238">
        <v>5989</v>
      </c>
      <c r="N28" s="770">
        <f>M28/'20pobl'!X28*100</f>
        <v>27.049365430649019</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3407</v>
      </c>
      <c r="E29" s="766">
        <f>D29/'20pobl'!D29*100</f>
        <v>2.0245176395086961</v>
      </c>
      <c r="F29" s="226"/>
      <c r="G29" s="245">
        <v>1881</v>
      </c>
      <c r="H29" s="771">
        <v>1.2676825199991912</v>
      </c>
      <c r="I29" s="226"/>
      <c r="J29" s="245">
        <v>527</v>
      </c>
      <c r="K29" s="771">
        <v>3.5023592742739416</v>
      </c>
      <c r="L29" s="226"/>
      <c r="M29" s="245">
        <v>999</v>
      </c>
      <c r="N29" s="771">
        <f>M29/'20pobl'!X29*100</f>
        <v>20.559785964190162</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1411866</v>
      </c>
      <c r="E31" s="767">
        <f>D31/'20pobl'!D31*100</f>
        <v>2.9738883826620177</v>
      </c>
      <c r="F31" s="211"/>
      <c r="G31" s="253">
        <f>SUM(G12:G29)</f>
        <v>380981</v>
      </c>
      <c r="H31" s="254">
        <f>G31/'20pobl'!J31*100</f>
        <v>1.0026763054720171</v>
      </c>
      <c r="I31" s="211"/>
      <c r="J31" s="253">
        <f>SUM(J12:J29)</f>
        <v>271177</v>
      </c>
      <c r="K31" s="254">
        <f>J31/'20pobl'!Q31*100</f>
        <v>4.0997186949270903</v>
      </c>
      <c r="L31" s="211"/>
      <c r="M31" s="253">
        <f>SUM(M12:M29)</f>
        <v>759708</v>
      </c>
      <c r="N31" s="254">
        <f>M31/'20pobl'!X31*100</f>
        <v>26.521644569019958</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9" t="str">
        <f>'24solcasaad_pobl'!B34:N34</f>
        <v>(1) Cifras definitivas INE de la Estadística del Padrón continuo referidas al 01/01/2022. Datos definitivos (publicado 24/1/2023)</v>
      </c>
      <c r="C34" s="1083"/>
      <c r="D34" s="1083"/>
      <c r="E34" s="1083"/>
      <c r="F34" s="1083"/>
      <c r="G34" s="1083"/>
      <c r="H34" s="1083"/>
      <c r="I34" s="1083"/>
      <c r="J34" s="1083"/>
      <c r="K34" s="1083"/>
      <c r="L34" s="1083"/>
      <c r="M34" s="1083"/>
      <c r="N34" s="1083"/>
    </row>
    <row r="35" spans="2:14" ht="29.25" customHeight="1" x14ac:dyDescent="0.2">
      <c r="B35" s="1076"/>
      <c r="C35" s="1076"/>
      <c r="D35" s="1076"/>
      <c r="E35" s="737"/>
      <c r="F35" s="262"/>
      <c r="G35" s="262"/>
      <c r="H35" s="262"/>
    </row>
    <row r="36" spans="2:14" ht="4.5" customHeight="1" x14ac:dyDescent="0.2">
      <c r="B36" s="1077"/>
      <c r="C36" s="1077"/>
      <c r="D36" s="1077"/>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3" t="s">
        <v>376</v>
      </c>
      <c r="C3" s="1043"/>
      <c r="D3" s="1043"/>
      <c r="E3" s="1043"/>
      <c r="F3" s="1043"/>
      <c r="G3" s="1043"/>
      <c r="H3" s="1043"/>
      <c r="I3" s="1043"/>
      <c r="J3" s="1043"/>
      <c r="K3" s="1043"/>
      <c r="L3" s="1043"/>
      <c r="M3" s="1043"/>
      <c r="N3" s="1043"/>
      <c r="O3" s="1043"/>
      <c r="P3" s="1043"/>
      <c r="Q3" s="1043"/>
      <c r="R3" s="1043"/>
    </row>
    <row r="5" spans="1:21" x14ac:dyDescent="0.25">
      <c r="B5" s="869"/>
      <c r="C5" s="1039" t="s">
        <v>377</v>
      </c>
      <c r="D5" s="1039"/>
      <c r="E5" s="1039"/>
      <c r="F5" s="1039"/>
      <c r="G5" s="1039"/>
      <c r="H5" s="1039"/>
      <c r="I5" s="1039"/>
      <c r="J5" s="1039" t="s">
        <v>351</v>
      </c>
      <c r="K5" s="1039"/>
      <c r="L5" s="1039"/>
      <c r="M5" s="1039"/>
      <c r="N5" s="1039"/>
      <c r="O5" s="1039"/>
      <c r="P5" s="1039"/>
      <c r="Q5" s="1039"/>
      <c r="R5" s="1039"/>
      <c r="S5" s="1039"/>
    </row>
    <row r="6" spans="1:21" ht="21" customHeight="1" x14ac:dyDescent="0.25">
      <c r="B6" s="869"/>
      <c r="C6" s="1040"/>
      <c r="D6" s="1040"/>
      <c r="E6" s="1040"/>
      <c r="F6" s="1040"/>
      <c r="G6" s="1040"/>
      <c r="H6" s="1040"/>
      <c r="I6" s="1040"/>
      <c r="J6" s="1040">
        <v>43830</v>
      </c>
      <c r="K6" s="1041"/>
      <c r="L6" s="1042">
        <v>44196</v>
      </c>
      <c r="M6" s="1042"/>
      <c r="N6" s="1042">
        <v>44561</v>
      </c>
      <c r="O6" s="1042"/>
      <c r="P6" s="1042">
        <v>44926</v>
      </c>
      <c r="Q6" s="1042"/>
      <c r="R6" s="1042">
        <f>H7</f>
        <v>45291</v>
      </c>
      <c r="S6" s="1042"/>
    </row>
    <row r="7" spans="1:21" x14ac:dyDescent="0.25">
      <c r="B7" s="938"/>
      <c r="C7" s="871">
        <v>43465</v>
      </c>
      <c r="D7" s="871">
        <v>43830</v>
      </c>
      <c r="E7" s="871">
        <v>44196</v>
      </c>
      <c r="F7" s="871">
        <v>44561</v>
      </c>
      <c r="G7" s="871">
        <v>44926</v>
      </c>
      <c r="H7" s="871">
        <f>EVO!H7</f>
        <v>45291</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420976</v>
      </c>
      <c r="I8" s="882"/>
      <c r="J8" s="918">
        <v>5.5314957592465852E-2</v>
      </c>
      <c r="K8" s="917">
        <v>21509</v>
      </c>
      <c r="L8" s="919">
        <v>-3.3166404698370955E-2</v>
      </c>
      <c r="M8" s="920">
        <v>-13610</v>
      </c>
      <c r="N8" s="919">
        <v>1.3532621709158255E-2</v>
      </c>
      <c r="O8" s="920">
        <v>5369</v>
      </c>
      <c r="P8" s="919">
        <v>5.0997975698433784E-2</v>
      </c>
      <c r="Q8" s="920">
        <f>G8-F8</f>
        <v>20507</v>
      </c>
      <c r="R8" s="921">
        <f>[1]Cuadro_CCAA2!N5</f>
        <v>-3.8923763845147841E-3</v>
      </c>
      <c r="S8" s="920">
        <f>[1]Cuadro_CCAA2!O5</f>
        <v>-1645</v>
      </c>
    </row>
    <row r="9" spans="1:21" x14ac:dyDescent="0.25">
      <c r="B9" s="939" t="s">
        <v>10</v>
      </c>
      <c r="C9" s="887">
        <v>49707</v>
      </c>
      <c r="D9" s="887">
        <v>51252</v>
      </c>
      <c r="E9" s="887">
        <v>47953</v>
      </c>
      <c r="F9" s="887">
        <v>48669</v>
      </c>
      <c r="G9" s="887">
        <v>51170</v>
      </c>
      <c r="H9" s="887">
        <v>54128</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5.7807308970099669E-2</v>
      </c>
      <c r="S9" s="890">
        <f>[1]Cuadro_CCAA2!O6</f>
        <v>2958</v>
      </c>
    </row>
    <row r="10" spans="1:21" x14ac:dyDescent="0.25">
      <c r="B10" s="939" t="s">
        <v>40</v>
      </c>
      <c r="C10" s="887">
        <v>38844</v>
      </c>
      <c r="D10" s="887">
        <v>40697</v>
      </c>
      <c r="E10" s="887">
        <v>39355</v>
      </c>
      <c r="F10" s="887">
        <v>41002</v>
      </c>
      <c r="G10" s="887">
        <v>43882</v>
      </c>
      <c r="H10" s="887">
        <v>46871</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6.8114488856478639E-2</v>
      </c>
      <c r="S10" s="890">
        <f>[1]Cuadro_CCAA2!O7</f>
        <v>2989</v>
      </c>
    </row>
    <row r="11" spans="1:21" x14ac:dyDescent="0.25">
      <c r="B11" s="939" t="s">
        <v>41</v>
      </c>
      <c r="C11" s="887">
        <v>27993</v>
      </c>
      <c r="D11" s="887">
        <v>32479</v>
      </c>
      <c r="E11" s="887">
        <v>32836</v>
      </c>
      <c r="F11" s="887">
        <v>35355</v>
      </c>
      <c r="G11" s="887">
        <v>39461</v>
      </c>
      <c r="H11" s="887">
        <v>43584</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0.10448290717417197</v>
      </c>
      <c r="S11" s="890">
        <f>[1]Cuadro_CCAA2!O8</f>
        <v>4123</v>
      </c>
    </row>
    <row r="12" spans="1:21" x14ac:dyDescent="0.25">
      <c r="B12" s="939" t="s">
        <v>9</v>
      </c>
      <c r="C12" s="887">
        <v>48834</v>
      </c>
      <c r="D12" s="887">
        <v>53168</v>
      </c>
      <c r="E12" s="887">
        <v>54714</v>
      </c>
      <c r="F12" s="887">
        <v>58012</v>
      </c>
      <c r="G12" s="887">
        <v>57712</v>
      </c>
      <c r="H12" s="887">
        <v>63120</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9.3706681452730756E-2</v>
      </c>
      <c r="S12" s="890">
        <f>[1]Cuadro_CCAA2!O9</f>
        <v>5408</v>
      </c>
      <c r="U12" s="922"/>
    </row>
    <row r="13" spans="1:21" x14ac:dyDescent="0.25">
      <c r="B13" s="939" t="s">
        <v>8</v>
      </c>
      <c r="C13" s="887">
        <v>24752</v>
      </c>
      <c r="D13" s="887">
        <v>25483</v>
      </c>
      <c r="E13" s="887">
        <v>25356</v>
      </c>
      <c r="F13" s="887">
        <v>23258</v>
      </c>
      <c r="G13" s="887">
        <v>23164</v>
      </c>
      <c r="H13" s="887">
        <v>23876</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3.0737351061992824E-2</v>
      </c>
      <c r="S13" s="890">
        <f>[1]Cuadro_CCAA2!O10</f>
        <v>712</v>
      </c>
      <c r="U13" s="922"/>
    </row>
    <row r="14" spans="1:21" x14ac:dyDescent="0.25">
      <c r="B14" s="939" t="s">
        <v>7</v>
      </c>
      <c r="C14" s="887">
        <v>129374</v>
      </c>
      <c r="D14" s="887">
        <v>146192</v>
      </c>
      <c r="E14" s="887">
        <v>140933</v>
      </c>
      <c r="F14" s="887">
        <v>142154</v>
      </c>
      <c r="G14" s="887">
        <v>146929</v>
      </c>
      <c r="H14" s="887">
        <v>156550</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6.5480606279223252E-2</v>
      </c>
      <c r="S14" s="890">
        <f>[1]Cuadro_CCAA2!O11</f>
        <v>9621</v>
      </c>
      <c r="U14" s="922"/>
    </row>
    <row r="15" spans="1:21" x14ac:dyDescent="0.25">
      <c r="B15" s="939" t="s">
        <v>43</v>
      </c>
      <c r="C15" s="887">
        <v>86579</v>
      </c>
      <c r="D15" s="887">
        <v>89837</v>
      </c>
      <c r="E15" s="887">
        <v>84968</v>
      </c>
      <c r="F15" s="887">
        <v>87354</v>
      </c>
      <c r="G15" s="887">
        <v>89947</v>
      </c>
      <c r="H15" s="887">
        <v>94676</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5.2575405516581908E-2</v>
      </c>
      <c r="S15" s="890">
        <f>[1]Cuadro_CCAA2!O12</f>
        <v>4729</v>
      </c>
      <c r="U15" s="922"/>
    </row>
    <row r="16" spans="1:21" x14ac:dyDescent="0.25">
      <c r="B16" s="939" t="s">
        <v>44</v>
      </c>
      <c r="C16" s="887">
        <v>318602</v>
      </c>
      <c r="D16" s="887">
        <v>334206</v>
      </c>
      <c r="E16" s="887">
        <v>321411</v>
      </c>
      <c r="F16" s="887">
        <v>337967</v>
      </c>
      <c r="G16" s="887">
        <v>354754</v>
      </c>
      <c r="H16" s="887">
        <v>352939</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-5.1162213815770796E-3</v>
      </c>
      <c r="S16" s="890">
        <f>[1]Cuadro_CCAA2!O13</f>
        <v>-1815</v>
      </c>
      <c r="U16" s="922"/>
    </row>
    <row r="17" spans="2:23" x14ac:dyDescent="0.25">
      <c r="B17" s="939" t="s">
        <v>6</v>
      </c>
      <c r="C17" s="887">
        <v>116879</v>
      </c>
      <c r="D17" s="887">
        <v>144556</v>
      </c>
      <c r="E17" s="887">
        <v>155768</v>
      </c>
      <c r="F17" s="887">
        <v>166723</v>
      </c>
      <c r="G17" s="887">
        <v>185933</v>
      </c>
      <c r="H17" s="887">
        <v>205653</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0.10605970968036882</v>
      </c>
      <c r="S17" s="890">
        <f>[1]Cuadro_CCAA2!O14</f>
        <v>19720</v>
      </c>
      <c r="U17" s="922"/>
    </row>
    <row r="18" spans="2:23" x14ac:dyDescent="0.25">
      <c r="B18" s="939" t="s">
        <v>5</v>
      </c>
      <c r="C18" s="887">
        <v>54680</v>
      </c>
      <c r="D18" s="887">
        <v>56883</v>
      </c>
      <c r="E18" s="887">
        <v>52977</v>
      </c>
      <c r="F18" s="887">
        <v>54286</v>
      </c>
      <c r="G18" s="887">
        <v>56834</v>
      </c>
      <c r="H18" s="887">
        <v>58876</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3.5929197311468597E-2</v>
      </c>
      <c r="S18" s="890">
        <f>[1]Cuadro_CCAA2!O15</f>
        <v>2042</v>
      </c>
      <c r="U18" s="922"/>
    </row>
    <row r="19" spans="2:23" x14ac:dyDescent="0.25">
      <c r="B19" s="939" t="s">
        <v>38</v>
      </c>
      <c r="C19" s="887">
        <v>80184</v>
      </c>
      <c r="D19" s="887">
        <v>80673</v>
      </c>
      <c r="E19" s="887">
        <v>77385</v>
      </c>
      <c r="F19" s="887">
        <v>77804</v>
      </c>
      <c r="G19" s="887">
        <v>79633</v>
      </c>
      <c r="H19" s="887">
        <v>83919</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5.3821908002963603E-2</v>
      </c>
      <c r="S19" s="890">
        <f>[1]Cuadro_CCAA2!O16</f>
        <v>4286</v>
      </c>
      <c r="U19" s="922"/>
    </row>
    <row r="20" spans="2:23" x14ac:dyDescent="0.25">
      <c r="B20" s="939" t="s">
        <v>45</v>
      </c>
      <c r="C20" s="887">
        <v>215222</v>
      </c>
      <c r="D20" s="887">
        <v>228990</v>
      </c>
      <c r="E20" s="887">
        <v>223671</v>
      </c>
      <c r="F20" s="887">
        <v>216089</v>
      </c>
      <c r="G20" s="887">
        <v>224953</v>
      </c>
      <c r="H20" s="887">
        <v>237216</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5.4513609509541983E-2</v>
      </c>
      <c r="S20" s="890">
        <f>[1]Cuadro_CCAA2!O17</f>
        <v>12263</v>
      </c>
      <c r="U20" s="922"/>
    </row>
    <row r="21" spans="2:23" x14ac:dyDescent="0.25">
      <c r="B21" s="939" t="s">
        <v>46</v>
      </c>
      <c r="C21" s="887">
        <v>44249</v>
      </c>
      <c r="D21" s="887">
        <v>53719</v>
      </c>
      <c r="E21" s="887">
        <v>52094</v>
      </c>
      <c r="F21" s="887">
        <v>54205</v>
      </c>
      <c r="G21" s="887">
        <v>55440</v>
      </c>
      <c r="H21" s="887">
        <v>62760</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0.13203463203463195</v>
      </c>
      <c r="S21" s="890">
        <f>[1]Cuadro_CCAA2!O18</f>
        <v>7320</v>
      </c>
      <c r="U21" s="922"/>
    </row>
    <row r="22" spans="2:23" x14ac:dyDescent="0.25">
      <c r="B22" s="939" t="s">
        <v>47</v>
      </c>
      <c r="C22" s="887">
        <v>20012</v>
      </c>
      <c r="D22" s="887">
        <v>20052</v>
      </c>
      <c r="E22" s="887">
        <v>19700</v>
      </c>
      <c r="F22" s="887">
        <v>20426</v>
      </c>
      <c r="G22" s="887">
        <v>21291</v>
      </c>
      <c r="H22" s="887">
        <v>22108</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3.8373021464468637E-2</v>
      </c>
      <c r="S22" s="890">
        <f>[1]Cuadro_CCAA2!O19</f>
        <v>817</v>
      </c>
      <c r="U22" s="922"/>
    </row>
    <row r="23" spans="2:23" x14ac:dyDescent="0.25">
      <c r="B23" s="939" t="s">
        <v>48</v>
      </c>
      <c r="C23" s="887">
        <v>102813</v>
      </c>
      <c r="D23" s="887">
        <v>106366</v>
      </c>
      <c r="E23" s="887">
        <v>105906</v>
      </c>
      <c r="F23" s="887">
        <v>107110</v>
      </c>
      <c r="G23" s="887">
        <v>108983</v>
      </c>
      <c r="H23" s="887">
        <v>114252</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4.8346989897506853E-2</v>
      </c>
      <c r="S23" s="890">
        <f>[1]Cuadro_CCAA2!O20</f>
        <v>5269</v>
      </c>
      <c r="U23" s="922"/>
    </row>
    <row r="24" spans="2:23" x14ac:dyDescent="0.25">
      <c r="B24" s="939" t="s">
        <v>49</v>
      </c>
      <c r="C24" s="887">
        <v>15257</v>
      </c>
      <c r="D24" s="887">
        <v>15375</v>
      </c>
      <c r="E24" s="887">
        <v>14687</v>
      </c>
      <c r="F24" s="887">
        <v>15454</v>
      </c>
      <c r="G24" s="887">
        <v>14358</v>
      </c>
      <c r="H24" s="887">
        <v>14631</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1.901379022147931E-2</v>
      </c>
      <c r="S24" s="890">
        <f>[1]Cuadro_CCAA2!O21</f>
        <v>273</v>
      </c>
      <c r="U24" s="922"/>
    </row>
    <row r="25" spans="2:23" x14ac:dyDescent="0.25">
      <c r="B25" s="940" t="s">
        <v>4</v>
      </c>
      <c r="C25" s="903">
        <v>4359</v>
      </c>
      <c r="D25" s="903">
        <v>4461</v>
      </c>
      <c r="E25" s="903">
        <v>4491</v>
      </c>
      <c r="F25" s="903">
        <v>4622</v>
      </c>
      <c r="G25" s="903">
        <v>4953</v>
      </c>
      <c r="H25" s="903">
        <v>5237</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5.7338986472844633E-2</v>
      </c>
      <c r="S25" s="907">
        <f>[1]Cuadro_CCAA2!O22+[1]Cuadro_CCAA2!O23</f>
        <v>284</v>
      </c>
      <c r="U25" s="922"/>
      <c r="V25" s="922"/>
      <c r="W25" s="930"/>
    </row>
    <row r="26" spans="2:23" x14ac:dyDescent="0.25">
      <c r="B26" s="872" t="s">
        <v>3</v>
      </c>
      <c r="C26" s="873">
        <v>1767186</v>
      </c>
      <c r="D26" s="873">
        <v>1894744</v>
      </c>
      <c r="E26" s="873">
        <v>1850950</v>
      </c>
      <c r="F26" s="873">
        <v>1892604</v>
      </c>
      <c r="G26" s="873">
        <v>1982018</v>
      </c>
      <c r="H26" s="873">
        <v>2061372</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4.003697241901949E-2</v>
      </c>
      <c r="S26" s="879">
        <f>[1]Cuadro_CCAA2!O24</f>
        <v>79354</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4" zoomScale="84" zoomScaleNormal="84" workbookViewId="0">
      <selection activeCell="AE33" sqref="AE3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45"/>
      <c r="C2" s="1045"/>
      <c r="D2" s="1045"/>
      <c r="E2" s="1045"/>
      <c r="F2" s="1045"/>
      <c r="G2" s="1045"/>
      <c r="H2" s="1045"/>
      <c r="I2" s="1045"/>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93" t="s">
        <v>437</v>
      </c>
      <c r="B4" s="1093"/>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25" t="s">
        <v>15</v>
      </c>
      <c r="C7" s="582"/>
      <c r="D7" s="1090" t="s">
        <v>191</v>
      </c>
      <c r="E7" s="1090"/>
      <c r="F7" s="582"/>
      <c r="G7" s="1090"/>
      <c r="H7" s="1090"/>
      <c r="I7" s="582"/>
      <c r="J7" s="1090"/>
      <c r="K7" s="1090"/>
      <c r="L7" s="582"/>
      <c r="M7" s="1090"/>
      <c r="N7" s="1090"/>
      <c r="O7" s="582"/>
      <c r="P7" s="1090" t="s">
        <v>187</v>
      </c>
      <c r="Q7" s="1090"/>
      <c r="R7" s="582"/>
      <c r="S7" s="1090"/>
      <c r="T7" s="1090"/>
      <c r="U7" s="582"/>
      <c r="V7" s="1090"/>
      <c r="W7" s="1090"/>
      <c r="X7" s="582"/>
      <c r="Y7" s="1090"/>
      <c r="Z7" s="1090"/>
      <c r="AA7" s="672"/>
      <c r="AB7" s="672"/>
      <c r="AI7" s="597"/>
    </row>
    <row r="8" spans="1:50" s="596" customFormat="1" ht="37.5" customHeight="1" x14ac:dyDescent="0.2">
      <c r="A8" s="702"/>
      <c r="B8" s="1125"/>
      <c r="C8" s="582"/>
      <c r="D8" s="1090"/>
      <c r="E8" s="1090"/>
      <c r="F8" s="582"/>
      <c r="G8" s="1090" t="s">
        <v>177</v>
      </c>
      <c r="H8" s="1090"/>
      <c r="I8" s="582"/>
      <c r="J8" s="1090" t="s">
        <v>183</v>
      </c>
      <c r="K8" s="1090"/>
      <c r="L8" s="582"/>
      <c r="M8" s="1090" t="s">
        <v>178</v>
      </c>
      <c r="N8" s="1090"/>
      <c r="O8" s="582"/>
      <c r="P8" s="1090"/>
      <c r="Q8" s="1090"/>
      <c r="R8" s="582"/>
      <c r="S8" s="1090" t="s">
        <v>188</v>
      </c>
      <c r="T8" s="1090"/>
      <c r="U8" s="582"/>
      <c r="V8" s="1090" t="s">
        <v>189</v>
      </c>
      <c r="W8" s="1090"/>
      <c r="X8" s="582"/>
      <c r="Y8" s="1090" t="s">
        <v>190</v>
      </c>
      <c r="Z8" s="1090"/>
      <c r="AA8" s="672"/>
      <c r="AB8" s="672"/>
      <c r="AI8" s="597"/>
    </row>
    <row r="9" spans="1:50" s="435" customFormat="1" ht="36.75" customHeight="1" x14ac:dyDescent="0.2">
      <c r="A9" s="716"/>
      <c r="B9" s="1125"/>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286600</v>
      </c>
      <c r="Q11" s="685">
        <f>P11*100/D11</f>
        <v>3.3716905286907219</v>
      </c>
      <c r="R11" s="679"/>
      <c r="S11" s="682">
        <f>'44apbpcasaad'!G12</f>
        <v>85910</v>
      </c>
      <c r="T11" s="686">
        <f>S11*100/G11</f>
        <v>1.2320027006256382</v>
      </c>
      <c r="U11" s="679"/>
      <c r="V11" s="682">
        <f>'44apbpcasaad'!J12</f>
        <v>59596</v>
      </c>
      <c r="W11" s="686">
        <f>V11*100/J11</f>
        <v>5.384308205477546</v>
      </c>
      <c r="X11" s="679"/>
      <c r="Y11" s="682">
        <f>'44apbpcasaad'!M12</f>
        <v>141094</v>
      </c>
      <c r="Z11" s="609">
        <f>Y11*100/M11</f>
        <v>33.582455455536461</v>
      </c>
      <c r="AA11" s="588"/>
      <c r="AB11" s="589">
        <f t="shared" ref="AB11:AB28" si="2">_xlfn.RANK.EQ(Q11,Q$11:Q$30,0)</f>
        <v>3</v>
      </c>
      <c r="AC11" s="589">
        <v>1</v>
      </c>
      <c r="AD11" s="589">
        <f>MATCH(AC11,AB$11:AB$30,0)</f>
        <v>7</v>
      </c>
      <c r="AE11" s="590" t="str">
        <f t="shared" ref="AE11:AE29" si="3">INDEX(B$11:B$30,AD11,1)</f>
        <v>Castilla y León</v>
      </c>
      <c r="AF11" s="591">
        <f t="shared" ref="AF11:AF29" si="4">INDEX(Q$11:Q$30,AD11,1)</f>
        <v>5.1667762492413516</v>
      </c>
      <c r="AG11" s="587"/>
      <c r="AH11" s="589">
        <f>_xlfn.RANK.EQ(T11,T$11:T$30,0)</f>
        <v>3</v>
      </c>
      <c r="AI11" s="589">
        <v>1</v>
      </c>
      <c r="AJ11" s="589">
        <f>MATCH(AI11,AH$11:AH$30,0)</f>
        <v>7</v>
      </c>
      <c r="AK11" s="590" t="str">
        <f>INDEX(B$11:B$30,AJ11,1)</f>
        <v>Castilla y León</v>
      </c>
      <c r="AL11" s="591">
        <f>INDEX(T$11:T$30,AJ11,1)</f>
        <v>1.4462973975444136</v>
      </c>
      <c r="AM11" s="587"/>
      <c r="AN11" s="589">
        <f>_xlfn.RANK.EQ(W11,W$11:W$30,0)</f>
        <v>1</v>
      </c>
      <c r="AO11" s="589">
        <v>1</v>
      </c>
      <c r="AP11" s="589">
        <f>MATCH(AO11,AN$11:AN$30,0)</f>
        <v>1</v>
      </c>
      <c r="AQ11" s="590" t="str">
        <f>INDEX(B$11:B$30,AP11,1)</f>
        <v>Andalucía</v>
      </c>
      <c r="AR11" s="591">
        <f>INDEX(W$11:W$30,AP11,1)</f>
        <v>5.384308205477546</v>
      </c>
      <c r="AS11" s="587"/>
      <c r="AT11" s="589">
        <f>_xlfn.RANK.EQ(Z11,Z$11:Z$30,0)</f>
        <v>2</v>
      </c>
      <c r="AU11" s="589">
        <v>1</v>
      </c>
      <c r="AV11" s="589">
        <f>MATCH(AU11,AT$11:AT$30,0)</f>
        <v>7</v>
      </c>
      <c r="AW11" s="590" t="str">
        <f>INDEX(B$11:B$30,AV11,1)</f>
        <v>Castilla y León</v>
      </c>
      <c r="AX11" s="591">
        <f>INDEX(Z$11:Z$30,AV11,1)</f>
        <v>34.820176099939232</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40334</v>
      </c>
      <c r="Q12" s="685">
        <f t="shared" ref="Q12:Q28" si="9">P12*100/D12</f>
        <v>3.0410573657087494</v>
      </c>
      <c r="R12" s="679"/>
      <c r="S12" s="682">
        <f>'44apbpcasaad'!G13</f>
        <v>8308</v>
      </c>
      <c r="T12" s="686">
        <f t="shared" ref="T12:T28" si="10">S12*100/G12</f>
        <v>0.80396291396880726</v>
      </c>
      <c r="U12" s="679"/>
      <c r="V12" s="682">
        <f>'44apbpcasaad'!J13</f>
        <v>7290</v>
      </c>
      <c r="W12" s="686">
        <f t="shared" ref="W12:W28" si="11">V12*100/J12</f>
        <v>3.720127984650007</v>
      </c>
      <c r="X12" s="679"/>
      <c r="Y12" s="682">
        <f>'44apbpcasaad'!M13</f>
        <v>24736</v>
      </c>
      <c r="Z12" s="609">
        <f t="shared" ref="Z12:Z28" si="12">Y12*100/M12</f>
        <v>25.508131129283409</v>
      </c>
      <c r="AA12" s="588"/>
      <c r="AB12" s="589">
        <f t="shared" si="2"/>
        <v>7</v>
      </c>
      <c r="AC12" s="589">
        <v>2</v>
      </c>
      <c r="AD12" s="589">
        <f t="shared" ref="AD12:AD28" si="13">MATCH(AC12,AB$11:AB$30,0)</f>
        <v>8</v>
      </c>
      <c r="AE12" s="590" t="str">
        <f t="shared" si="3"/>
        <v>Castilla - La Mancha</v>
      </c>
      <c r="AF12" s="591">
        <f t="shared" si="4"/>
        <v>3.5238890230883717</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1.2676825199991912</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5.2240804666111176</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33.582455455536461</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31214</v>
      </c>
      <c r="Q13" s="685">
        <f t="shared" si="9"/>
        <v>3.1068413414738534</v>
      </c>
      <c r="R13" s="679"/>
      <c r="S13" s="682">
        <f>'44apbpcasaad'!G14</f>
        <v>7578</v>
      </c>
      <c r="T13" s="686">
        <f t="shared" si="10"/>
        <v>1.0354863834497083</v>
      </c>
      <c r="U13" s="679"/>
      <c r="V13" s="682">
        <f>'44apbpcasaad'!J14</f>
        <v>6376</v>
      </c>
      <c r="W13" s="686">
        <f t="shared" si="11"/>
        <v>3.3979961628650606</v>
      </c>
      <c r="X13" s="679"/>
      <c r="Y13" s="682">
        <f>'44apbpcasaad'!M14</f>
        <v>17260</v>
      </c>
      <c r="Z13" s="609">
        <f t="shared" si="12"/>
        <v>20.254412316935788</v>
      </c>
      <c r="AA13" s="588"/>
      <c r="AB13" s="589">
        <f t="shared" si="2"/>
        <v>5</v>
      </c>
      <c r="AC13" s="589">
        <v>3</v>
      </c>
      <c r="AD13" s="589">
        <f t="shared" si="13"/>
        <v>1</v>
      </c>
      <c r="AE13" s="590" t="str">
        <f t="shared" si="3"/>
        <v>Andalucía</v>
      </c>
      <c r="AF13" s="592">
        <f t="shared" si="4"/>
        <v>3.3716905286907219</v>
      </c>
      <c r="AG13" s="587"/>
      <c r="AH13" s="589">
        <f t="shared" si="14"/>
        <v>7</v>
      </c>
      <c r="AI13" s="589">
        <v>3</v>
      </c>
      <c r="AJ13" s="589">
        <f t="shared" si="15"/>
        <v>1</v>
      </c>
      <c r="AK13" s="590" t="str">
        <f t="shared" si="16"/>
        <v>Andalucía</v>
      </c>
      <c r="AL13" s="591">
        <f t="shared" si="17"/>
        <v>1.2320027006256382</v>
      </c>
      <c r="AM13" s="587"/>
      <c r="AN13" s="589">
        <f t="shared" si="18"/>
        <v>16</v>
      </c>
      <c r="AO13" s="589">
        <v>3</v>
      </c>
      <c r="AP13" s="589">
        <f t="shared" si="19"/>
        <v>8</v>
      </c>
      <c r="AQ13" s="590" t="str">
        <f t="shared" si="20"/>
        <v>Castilla - La Mancha</v>
      </c>
      <c r="AR13" s="591">
        <f t="shared" si="21"/>
        <v>4.8116399986327334</v>
      </c>
      <c r="AS13" s="587"/>
      <c r="AT13" s="589">
        <f t="shared" si="22"/>
        <v>17</v>
      </c>
      <c r="AU13" s="589">
        <v>3</v>
      </c>
      <c r="AV13" s="589">
        <f t="shared" si="23"/>
        <v>8</v>
      </c>
      <c r="AW13" s="590" t="str">
        <f t="shared" si="24"/>
        <v>Castilla - La Mancha</v>
      </c>
      <c r="AX13" s="591">
        <f t="shared" si="25"/>
        <v>32.675783613699622</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29233</v>
      </c>
      <c r="Q14" s="685">
        <f t="shared" si="9"/>
        <v>2.48440712219938</v>
      </c>
      <c r="R14" s="679"/>
      <c r="S14" s="682">
        <f>'44apbpcasaad'!G15</f>
        <v>7797</v>
      </c>
      <c r="T14" s="686">
        <f t="shared" si="10"/>
        <v>0.79207699512583629</v>
      </c>
      <c r="U14" s="679"/>
      <c r="V14" s="682">
        <f>'44apbpcasaad'!J15</f>
        <v>6316</v>
      </c>
      <c r="W14" s="686">
        <f t="shared" si="11"/>
        <v>4.4788926157839128</v>
      </c>
      <c r="X14" s="679"/>
      <c r="Y14" s="682">
        <f>'44apbpcasaad'!M15</f>
        <v>15120</v>
      </c>
      <c r="Z14" s="609">
        <f t="shared" si="12"/>
        <v>29.492080830147462</v>
      </c>
      <c r="AA14" s="588"/>
      <c r="AB14" s="589">
        <f t="shared" si="2"/>
        <v>16</v>
      </c>
      <c r="AC14" s="589">
        <v>4</v>
      </c>
      <c r="AD14" s="589">
        <f t="shared" si="13"/>
        <v>11</v>
      </c>
      <c r="AE14" s="590" t="str">
        <f t="shared" si="3"/>
        <v>Extremadura</v>
      </c>
      <c r="AF14" s="591">
        <f t="shared" si="4"/>
        <v>3.34601849112987</v>
      </c>
      <c r="AG14" s="587"/>
      <c r="AH14" s="589">
        <f t="shared" si="14"/>
        <v>17</v>
      </c>
      <c r="AI14" s="589">
        <v>4</v>
      </c>
      <c r="AJ14" s="589">
        <f t="shared" si="15"/>
        <v>14</v>
      </c>
      <c r="AK14" s="590" t="str">
        <f t="shared" si="16"/>
        <v>Murcia, Región de</v>
      </c>
      <c r="AL14" s="591">
        <f t="shared" si="17"/>
        <v>1.1697699447254131</v>
      </c>
      <c r="AM14" s="587"/>
      <c r="AN14" s="589">
        <f t="shared" si="18"/>
        <v>5</v>
      </c>
      <c r="AO14" s="589">
        <v>4</v>
      </c>
      <c r="AP14" s="589">
        <f t="shared" si="19"/>
        <v>14</v>
      </c>
      <c r="AQ14" s="590" t="str">
        <f t="shared" si="20"/>
        <v>Murcia, Región de</v>
      </c>
      <c r="AR14" s="591">
        <f t="shared" si="21"/>
        <v>4.4801506892319987</v>
      </c>
      <c r="AS14" s="587"/>
      <c r="AT14" s="589">
        <f t="shared" si="22"/>
        <v>4</v>
      </c>
      <c r="AU14" s="589">
        <v>4</v>
      </c>
      <c r="AV14" s="589">
        <f t="shared" si="23"/>
        <v>4</v>
      </c>
      <c r="AW14" s="590" t="str">
        <f t="shared" si="24"/>
        <v>Balears, Illes</v>
      </c>
      <c r="AX14" s="591">
        <f t="shared" si="25"/>
        <v>29.492080830147462</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40697</v>
      </c>
      <c r="Q15" s="685">
        <f t="shared" si="9"/>
        <v>1.8688056808533402</v>
      </c>
      <c r="R15" s="679"/>
      <c r="S15" s="682">
        <f>'44apbpcasaad'!G16</f>
        <v>16080</v>
      </c>
      <c r="T15" s="686">
        <f t="shared" si="10"/>
        <v>0.89094066268698391</v>
      </c>
      <c r="U15" s="679"/>
      <c r="V15" s="682">
        <f>'44apbpcasaad'!J16</f>
        <v>8175</v>
      </c>
      <c r="W15" s="686">
        <f t="shared" si="11"/>
        <v>2.946816717011874</v>
      </c>
      <c r="X15" s="679"/>
      <c r="Y15" s="682">
        <f>'44apbpcasaad'!M16</f>
        <v>16442</v>
      </c>
      <c r="Z15" s="609">
        <f t="shared" si="12"/>
        <v>17.2259531268007</v>
      </c>
      <c r="AA15" s="588"/>
      <c r="AB15" s="589">
        <f t="shared" si="2"/>
        <v>19</v>
      </c>
      <c r="AC15" s="589">
        <v>5</v>
      </c>
      <c r="AD15" s="589">
        <f t="shared" si="13"/>
        <v>3</v>
      </c>
      <c r="AE15" s="590" t="str">
        <f t="shared" si="3"/>
        <v>Asturias, Principado de</v>
      </c>
      <c r="AF15" s="591">
        <f t="shared" si="4"/>
        <v>3.1068413414738534</v>
      </c>
      <c r="AG15" s="587"/>
      <c r="AH15" s="589">
        <f t="shared" si="14"/>
        <v>13</v>
      </c>
      <c r="AI15" s="589">
        <v>5</v>
      </c>
      <c r="AJ15" s="589">
        <f t="shared" si="15"/>
        <v>11</v>
      </c>
      <c r="AK15" s="590" t="str">
        <f t="shared" si="16"/>
        <v>Extremadura</v>
      </c>
      <c r="AL15" s="591">
        <f t="shared" si="17"/>
        <v>1.0457060115717232</v>
      </c>
      <c r="AM15" s="587"/>
      <c r="AN15" s="589">
        <f t="shared" si="18"/>
        <v>17</v>
      </c>
      <c r="AO15" s="589">
        <v>5</v>
      </c>
      <c r="AP15" s="589">
        <f t="shared" si="19"/>
        <v>4</v>
      </c>
      <c r="AQ15" s="590" t="str">
        <f t="shared" si="20"/>
        <v>Balears, Illes</v>
      </c>
      <c r="AR15" s="591">
        <f t="shared" si="21"/>
        <v>4.4788926157839128</v>
      </c>
      <c r="AS15" s="587"/>
      <c r="AT15" s="589">
        <f t="shared" si="22"/>
        <v>18</v>
      </c>
      <c r="AU15" s="589">
        <v>5</v>
      </c>
      <c r="AV15" s="589">
        <f t="shared" si="23"/>
        <v>17</v>
      </c>
      <c r="AW15" s="590" t="str">
        <f t="shared" si="24"/>
        <v>Rioja, La</v>
      </c>
      <c r="AX15" s="591">
        <f t="shared" si="25"/>
        <v>27.049365430649022</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17166</v>
      </c>
      <c r="Q16" s="685">
        <f t="shared" si="9"/>
        <v>2.9323439277624606</v>
      </c>
      <c r="R16" s="679"/>
      <c r="S16" s="688">
        <f>'44apbpcasaad'!G17</f>
        <v>4458</v>
      </c>
      <c r="T16" s="686">
        <f t="shared" si="10"/>
        <v>0.98992532259174792</v>
      </c>
      <c r="U16" s="679"/>
      <c r="V16" s="688">
        <f>'44apbpcasaad'!J17</f>
        <v>3576</v>
      </c>
      <c r="W16" s="686">
        <f t="shared" si="11"/>
        <v>3.8027584886799874</v>
      </c>
      <c r="X16" s="679"/>
      <c r="Y16" s="688">
        <f>'44apbpcasaad'!M17</f>
        <v>9132</v>
      </c>
      <c r="Z16" s="609">
        <f t="shared" si="12"/>
        <v>22.257970166715413</v>
      </c>
      <c r="AA16" s="588"/>
      <c r="AB16" s="589">
        <f t="shared" si="2"/>
        <v>9</v>
      </c>
      <c r="AC16" s="589">
        <v>6</v>
      </c>
      <c r="AD16" s="589">
        <f t="shared" si="13"/>
        <v>16</v>
      </c>
      <c r="AE16" s="590" t="str">
        <f t="shared" si="3"/>
        <v>País Vasco</v>
      </c>
      <c r="AF16" s="591">
        <f t="shared" si="4"/>
        <v>3.0647041401628674</v>
      </c>
      <c r="AG16" s="587"/>
      <c r="AH16" s="589">
        <f t="shared" si="14"/>
        <v>11</v>
      </c>
      <c r="AI16" s="589">
        <v>6</v>
      </c>
      <c r="AJ16" s="589">
        <f t="shared" si="15"/>
        <v>12</v>
      </c>
      <c r="AK16" s="590" t="str">
        <f t="shared" si="16"/>
        <v>Galicia</v>
      </c>
      <c r="AL16" s="591">
        <f t="shared" si="17"/>
        <v>1.036404448258758</v>
      </c>
      <c r="AM16" s="587"/>
      <c r="AN16" s="589">
        <f t="shared" si="18"/>
        <v>10</v>
      </c>
      <c r="AO16" s="589">
        <v>6</v>
      </c>
      <c r="AP16" s="589">
        <f t="shared" si="19"/>
        <v>11</v>
      </c>
      <c r="AQ16" s="590" t="str">
        <f t="shared" si="20"/>
        <v>Extremadura</v>
      </c>
      <c r="AR16" s="591">
        <f t="shared" si="21"/>
        <v>4.3545776793495001</v>
      </c>
      <c r="AS16" s="587"/>
      <c r="AT16" s="589">
        <f t="shared" si="22"/>
        <v>15</v>
      </c>
      <c r="AU16" s="589">
        <v>6</v>
      </c>
      <c r="AV16" s="589">
        <f t="shared" si="23"/>
        <v>11</v>
      </c>
      <c r="AW16" s="590" t="str">
        <f t="shared" si="24"/>
        <v>Extremadura</v>
      </c>
      <c r="AX16" s="591">
        <f t="shared" si="25"/>
        <v>26.973630941135191</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122589</v>
      </c>
      <c r="Q17" s="685">
        <f>P17*100/D17</f>
        <v>5.1667762492413516</v>
      </c>
      <c r="R17" s="679"/>
      <c r="S17" s="682">
        <f>'44apbpcasaad'!G18</f>
        <v>25318</v>
      </c>
      <c r="T17" s="686">
        <f>S17*100/G17</f>
        <v>1.4462973975444136</v>
      </c>
      <c r="U17" s="679"/>
      <c r="V17" s="682">
        <f>'44apbpcasaad'!J18</f>
        <v>21066</v>
      </c>
      <c r="W17" s="686">
        <f>V17*100/J17</f>
        <v>5.2240804666111176</v>
      </c>
      <c r="X17" s="679"/>
      <c r="Y17" s="682">
        <f>'44apbpcasaad'!M18</f>
        <v>76205</v>
      </c>
      <c r="Z17" s="609">
        <f>Y17*100/M17</f>
        <v>34.820176099939232</v>
      </c>
      <c r="AA17" s="588"/>
      <c r="AB17" s="589">
        <f t="shared" si="2"/>
        <v>1</v>
      </c>
      <c r="AC17" s="589">
        <v>7</v>
      </c>
      <c r="AD17" s="589">
        <f t="shared" si="13"/>
        <v>2</v>
      </c>
      <c r="AE17" s="590" t="str">
        <f t="shared" si="3"/>
        <v>Aragón</v>
      </c>
      <c r="AF17" s="591">
        <f t="shared" si="4"/>
        <v>3.0410573657087494</v>
      </c>
      <c r="AG17" s="587"/>
      <c r="AH17" s="589">
        <f t="shared" si="14"/>
        <v>1</v>
      </c>
      <c r="AI17" s="589">
        <v>7</v>
      </c>
      <c r="AJ17" s="589">
        <f t="shared" si="15"/>
        <v>3</v>
      </c>
      <c r="AK17" s="590" t="str">
        <f t="shared" si="16"/>
        <v>Asturias, Principado de</v>
      </c>
      <c r="AL17" s="591">
        <f t="shared" si="17"/>
        <v>1.0354863834497083</v>
      </c>
      <c r="AM17" s="587"/>
      <c r="AN17" s="589">
        <f t="shared" si="18"/>
        <v>2</v>
      </c>
      <c r="AO17" s="589">
        <v>7</v>
      </c>
      <c r="AP17" s="589">
        <f t="shared" si="19"/>
        <v>20</v>
      </c>
      <c r="AQ17" s="590" t="str">
        <f t="shared" si="20"/>
        <v>TOTAL</v>
      </c>
      <c r="AR17" s="591">
        <f t="shared" si="21"/>
        <v>4.0997186949270903</v>
      </c>
      <c r="AS17" s="587"/>
      <c r="AT17" s="589">
        <f t="shared" si="22"/>
        <v>1</v>
      </c>
      <c r="AU17" s="589">
        <v>7</v>
      </c>
      <c r="AV17" s="589">
        <f t="shared" si="23"/>
        <v>10</v>
      </c>
      <c r="AW17" s="590" t="str">
        <f t="shared" si="24"/>
        <v>Comunitat Valenciana</v>
      </c>
      <c r="AX17" s="591">
        <f t="shared" si="25"/>
        <v>26.941289848440729</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72357</v>
      </c>
      <c r="Q18" s="685">
        <f t="shared" si="9"/>
        <v>3.5238890230883717</v>
      </c>
      <c r="R18" s="679"/>
      <c r="S18" s="682">
        <f>'44apbpcasaad'!G19</f>
        <v>16488</v>
      </c>
      <c r="T18" s="686">
        <f t="shared" si="10"/>
        <v>0.99455851988845601</v>
      </c>
      <c r="U18" s="679"/>
      <c r="V18" s="682">
        <f>'44apbpcasaad'!J19</f>
        <v>12669</v>
      </c>
      <c r="W18" s="686">
        <f t="shared" si="11"/>
        <v>4.8116399986327334</v>
      </c>
      <c r="X18" s="679"/>
      <c r="Y18" s="682">
        <f>'44apbpcasaad'!M19</f>
        <v>43200</v>
      </c>
      <c r="Z18" s="609">
        <f t="shared" si="12"/>
        <v>32.675783613699622</v>
      </c>
      <c r="AA18" s="588"/>
      <c r="AB18" s="589">
        <f t="shared" si="2"/>
        <v>2</v>
      </c>
      <c r="AC18" s="589">
        <v>8</v>
      </c>
      <c r="AD18" s="589">
        <f t="shared" si="13"/>
        <v>20</v>
      </c>
      <c r="AE18" s="590" t="str">
        <f t="shared" si="3"/>
        <v>TOTAL</v>
      </c>
      <c r="AF18" s="591">
        <f t="shared" si="4"/>
        <v>2.9738883826620177</v>
      </c>
      <c r="AG18" s="587"/>
      <c r="AH18" s="589">
        <f t="shared" si="14"/>
        <v>10</v>
      </c>
      <c r="AI18" s="589">
        <v>8</v>
      </c>
      <c r="AJ18" s="589">
        <f t="shared" si="15"/>
        <v>16</v>
      </c>
      <c r="AK18" s="590" t="str">
        <f t="shared" si="16"/>
        <v>País Vasco</v>
      </c>
      <c r="AL18" s="591">
        <f t="shared" si="17"/>
        <v>1.0203124806490935</v>
      </c>
      <c r="AM18" s="587"/>
      <c r="AN18" s="589">
        <f t="shared" si="18"/>
        <v>3</v>
      </c>
      <c r="AO18" s="589">
        <v>8</v>
      </c>
      <c r="AP18" s="589">
        <f t="shared" si="19"/>
        <v>10</v>
      </c>
      <c r="AQ18" s="590" t="str">
        <f t="shared" si="20"/>
        <v>Comunitat Valenciana</v>
      </c>
      <c r="AR18" s="591">
        <f t="shared" si="21"/>
        <v>4.0306788735366625</v>
      </c>
      <c r="AS18" s="587"/>
      <c r="AT18" s="589">
        <f t="shared" si="22"/>
        <v>3</v>
      </c>
      <c r="AU18" s="589">
        <v>8</v>
      </c>
      <c r="AV18" s="589">
        <f t="shared" si="23"/>
        <v>13</v>
      </c>
      <c r="AW18" s="590" t="str">
        <f t="shared" si="24"/>
        <v>Madrid, Comunidad de</v>
      </c>
      <c r="AX18" s="591">
        <f t="shared" si="25"/>
        <v>26.79475199446896</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201720</v>
      </c>
      <c r="Q19" s="685">
        <f t="shared" si="9"/>
        <v>2.5886060525798094</v>
      </c>
      <c r="R19" s="679"/>
      <c r="S19" s="682">
        <f>'44apbpcasaad'!G20</f>
        <v>54606</v>
      </c>
      <c r="T19" s="686">
        <f t="shared" si="10"/>
        <v>0.86802729566402836</v>
      </c>
      <c r="U19" s="679"/>
      <c r="V19" s="682">
        <f>'44apbpcasaad'!J20</f>
        <v>40322</v>
      </c>
      <c r="W19" s="686">
        <f t="shared" si="11"/>
        <v>3.8455999534583407</v>
      </c>
      <c r="X19" s="679"/>
      <c r="Y19" s="682">
        <f>'44apbpcasaad'!M20</f>
        <v>106792</v>
      </c>
      <c r="Z19" s="609">
        <f t="shared" si="12"/>
        <v>23.560246386275789</v>
      </c>
      <c r="AA19" s="588"/>
      <c r="AB19" s="589">
        <f t="shared" si="2"/>
        <v>15</v>
      </c>
      <c r="AC19" s="589">
        <v>9</v>
      </c>
      <c r="AD19" s="589">
        <f t="shared" si="13"/>
        <v>6</v>
      </c>
      <c r="AE19" s="590" t="str">
        <f t="shared" si="3"/>
        <v>Cantabria</v>
      </c>
      <c r="AF19" s="591">
        <f t="shared" si="4"/>
        <v>2.9323439277624606</v>
      </c>
      <c r="AG19" s="587"/>
      <c r="AH19" s="589">
        <f t="shared" si="14"/>
        <v>14</v>
      </c>
      <c r="AI19" s="589">
        <v>9</v>
      </c>
      <c r="AJ19" s="589">
        <f t="shared" si="15"/>
        <v>20</v>
      </c>
      <c r="AK19" s="590" t="str">
        <f t="shared" si="16"/>
        <v>TOTAL</v>
      </c>
      <c r="AL19" s="591">
        <f t="shared" si="17"/>
        <v>1.0026763054720169</v>
      </c>
      <c r="AM19" s="587"/>
      <c r="AN19" s="589">
        <f t="shared" si="18"/>
        <v>9</v>
      </c>
      <c r="AO19" s="589">
        <v>9</v>
      </c>
      <c r="AP19" s="589">
        <f t="shared" si="19"/>
        <v>9</v>
      </c>
      <c r="AQ19" s="590" t="str">
        <f t="shared" si="20"/>
        <v>Cataluña</v>
      </c>
      <c r="AR19" s="591">
        <f t="shared" si="21"/>
        <v>3.8455999534583407</v>
      </c>
      <c r="AS19" s="587"/>
      <c r="AT19" s="589">
        <f t="shared" si="22"/>
        <v>14</v>
      </c>
      <c r="AU19" s="589">
        <v>9</v>
      </c>
      <c r="AV19" s="589">
        <f t="shared" si="23"/>
        <v>20</v>
      </c>
      <c r="AW19" s="590" t="str">
        <f t="shared" si="24"/>
        <v>TOTAL</v>
      </c>
      <c r="AX19" s="591">
        <f t="shared" si="25"/>
        <v>26.521644569019958</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146290</v>
      </c>
      <c r="Q20" s="685">
        <f t="shared" si="9"/>
        <v>2.869575264021913</v>
      </c>
      <c r="R20" s="679"/>
      <c r="S20" s="682">
        <f>'44apbpcasaad'!G21</f>
        <v>39159</v>
      </c>
      <c r="T20" s="686">
        <f t="shared" si="10"/>
        <v>0.95983916645791179</v>
      </c>
      <c r="U20" s="679"/>
      <c r="V20" s="682">
        <f>'44apbpcasaad'!J21</f>
        <v>29414</v>
      </c>
      <c r="W20" s="686">
        <f t="shared" si="11"/>
        <v>4.0306788735366625</v>
      </c>
      <c r="X20" s="679"/>
      <c r="Y20" s="682">
        <f>'44apbpcasaad'!M21</f>
        <v>77717</v>
      </c>
      <c r="Z20" s="609">
        <f t="shared" si="12"/>
        <v>26.941289848440729</v>
      </c>
      <c r="AA20" s="588"/>
      <c r="AB20" s="589">
        <f t="shared" si="2"/>
        <v>11</v>
      </c>
      <c r="AC20" s="589">
        <v>10</v>
      </c>
      <c r="AD20" s="589">
        <f t="shared" si="13"/>
        <v>17</v>
      </c>
      <c r="AE20" s="590" t="str">
        <f t="shared" si="3"/>
        <v>Rioja, La</v>
      </c>
      <c r="AF20" s="592">
        <f t="shared" si="4"/>
        <v>2.8697185300038761</v>
      </c>
      <c r="AG20" s="587"/>
      <c r="AH20" s="589">
        <f t="shared" si="14"/>
        <v>12</v>
      </c>
      <c r="AI20" s="589">
        <v>10</v>
      </c>
      <c r="AJ20" s="589">
        <f t="shared" si="15"/>
        <v>8</v>
      </c>
      <c r="AK20" s="590" t="str">
        <f t="shared" si="16"/>
        <v>Castilla - La Mancha</v>
      </c>
      <c r="AL20" s="591">
        <f t="shared" si="17"/>
        <v>0.99455851988845601</v>
      </c>
      <c r="AM20" s="587"/>
      <c r="AN20" s="589">
        <f t="shared" si="18"/>
        <v>8</v>
      </c>
      <c r="AO20" s="589">
        <v>10</v>
      </c>
      <c r="AP20" s="589">
        <f t="shared" si="19"/>
        <v>6</v>
      </c>
      <c r="AQ20" s="590" t="str">
        <f t="shared" si="20"/>
        <v>Cantabria</v>
      </c>
      <c r="AR20" s="591">
        <f t="shared" si="21"/>
        <v>3.8027584886799874</v>
      </c>
      <c r="AS20" s="587"/>
      <c r="AT20" s="589">
        <f t="shared" si="22"/>
        <v>7</v>
      </c>
      <c r="AU20" s="589">
        <v>10</v>
      </c>
      <c r="AV20" s="589">
        <f t="shared" si="23"/>
        <v>2</v>
      </c>
      <c r="AW20" s="590" t="str">
        <f t="shared" si="24"/>
        <v>Aragón</v>
      </c>
      <c r="AX20" s="591">
        <f t="shared" si="25"/>
        <v>25.508131129283409</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35293</v>
      </c>
      <c r="Q21" s="685">
        <f t="shared" si="9"/>
        <v>3.34601849112987</v>
      </c>
      <c r="R21" s="679"/>
      <c r="S21" s="682">
        <f>'44apbpcasaad'!G22</f>
        <v>8659</v>
      </c>
      <c r="T21" s="686">
        <f t="shared" si="10"/>
        <v>1.0457060115717232</v>
      </c>
      <c r="U21" s="679"/>
      <c r="V21" s="682">
        <f>'44apbpcasaad'!J22</f>
        <v>6646</v>
      </c>
      <c r="W21" s="686">
        <f t="shared" si="11"/>
        <v>4.3545776793495001</v>
      </c>
      <c r="X21" s="679"/>
      <c r="Y21" s="682">
        <f>'44apbpcasaad'!M22</f>
        <v>19988</v>
      </c>
      <c r="Z21" s="609">
        <f t="shared" si="12"/>
        <v>26.973630941135191</v>
      </c>
      <c r="AA21" s="588"/>
      <c r="AB21" s="589">
        <f t="shared" si="2"/>
        <v>4</v>
      </c>
      <c r="AC21" s="589">
        <v>11</v>
      </c>
      <c r="AD21" s="589">
        <f t="shared" si="13"/>
        <v>10</v>
      </c>
      <c r="AE21" s="590" t="str">
        <f t="shared" si="3"/>
        <v>Comunitat Valenciana</v>
      </c>
      <c r="AF21" s="591">
        <f t="shared" si="4"/>
        <v>2.869575264021913</v>
      </c>
      <c r="AG21" s="587"/>
      <c r="AH21" s="589">
        <f t="shared" si="14"/>
        <v>5</v>
      </c>
      <c r="AI21" s="589">
        <v>11</v>
      </c>
      <c r="AJ21" s="589">
        <f t="shared" si="15"/>
        <v>6</v>
      </c>
      <c r="AK21" s="590" t="str">
        <f t="shared" si="16"/>
        <v>Cantabria</v>
      </c>
      <c r="AL21" s="591">
        <f t="shared" si="17"/>
        <v>0.98992532259174792</v>
      </c>
      <c r="AM21" s="587"/>
      <c r="AN21" s="589">
        <f t="shared" si="18"/>
        <v>6</v>
      </c>
      <c r="AO21" s="589">
        <v>11</v>
      </c>
      <c r="AP21" s="589">
        <f t="shared" si="19"/>
        <v>2</v>
      </c>
      <c r="AQ21" s="590" t="str">
        <f t="shared" si="20"/>
        <v>Aragón</v>
      </c>
      <c r="AR21" s="591">
        <f t="shared" si="21"/>
        <v>3.720127984650007</v>
      </c>
      <c r="AS21" s="587"/>
      <c r="AT21" s="589">
        <f t="shared" si="22"/>
        <v>6</v>
      </c>
      <c r="AU21" s="589">
        <v>11</v>
      </c>
      <c r="AV21" s="589">
        <f t="shared" si="23"/>
        <v>14</v>
      </c>
      <c r="AW21" s="590" t="str">
        <f t="shared" si="24"/>
        <v>Murcia, Región de</v>
      </c>
      <c r="AX21" s="591">
        <f t="shared" si="25"/>
        <v>24.570096588688514</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73691</v>
      </c>
      <c r="Q22" s="685">
        <f t="shared" si="9"/>
        <v>2.7389699323239411</v>
      </c>
      <c r="R22" s="679"/>
      <c r="S22" s="682">
        <f>'44apbpcasaad'!G23</f>
        <v>20602</v>
      </c>
      <c r="T22" s="686">
        <f t="shared" si="10"/>
        <v>1.036404448258758</v>
      </c>
      <c r="U22" s="679"/>
      <c r="V22" s="682">
        <f>'44apbpcasaad'!J23</f>
        <v>13126</v>
      </c>
      <c r="W22" s="686">
        <f t="shared" si="11"/>
        <v>2.8238341411572856</v>
      </c>
      <c r="X22" s="679"/>
      <c r="Y22" s="682">
        <f>'44apbpcasaad'!M23</f>
        <v>39963</v>
      </c>
      <c r="Z22" s="609">
        <f t="shared" si="12"/>
        <v>16.805227900639611</v>
      </c>
      <c r="AA22" s="588"/>
      <c r="AB22" s="589">
        <f t="shared" si="2"/>
        <v>12</v>
      </c>
      <c r="AC22" s="589">
        <v>12</v>
      </c>
      <c r="AD22" s="589">
        <f t="shared" si="13"/>
        <v>12</v>
      </c>
      <c r="AE22" s="590" t="str">
        <f t="shared" si="3"/>
        <v>Galicia</v>
      </c>
      <c r="AF22" s="591">
        <f t="shared" si="4"/>
        <v>2.7389699323239411</v>
      </c>
      <c r="AG22" s="587"/>
      <c r="AH22" s="589">
        <f t="shared" si="14"/>
        <v>6</v>
      </c>
      <c r="AI22" s="589">
        <v>12</v>
      </c>
      <c r="AJ22" s="589">
        <f t="shared" si="15"/>
        <v>10</v>
      </c>
      <c r="AK22" s="590" t="str">
        <f t="shared" si="16"/>
        <v>Comunitat Valenciana</v>
      </c>
      <c r="AL22" s="591">
        <f t="shared" si="17"/>
        <v>0.95983916645791179</v>
      </c>
      <c r="AM22" s="587"/>
      <c r="AN22" s="589">
        <f t="shared" si="18"/>
        <v>19</v>
      </c>
      <c r="AO22" s="589">
        <v>12</v>
      </c>
      <c r="AP22" s="589">
        <f t="shared" si="19"/>
        <v>13</v>
      </c>
      <c r="AQ22" s="590" t="str">
        <f t="shared" si="20"/>
        <v>Madrid, Comunidad de</v>
      </c>
      <c r="AR22" s="591">
        <f t="shared" si="21"/>
        <v>3.6601292095585052</v>
      </c>
      <c r="AS22" s="587"/>
      <c r="AT22" s="589">
        <f t="shared" si="22"/>
        <v>19</v>
      </c>
      <c r="AU22" s="589">
        <v>12</v>
      </c>
      <c r="AV22" s="589">
        <f t="shared" si="23"/>
        <v>15</v>
      </c>
      <c r="AW22" s="590" t="str">
        <f t="shared" si="24"/>
        <v>Navarra, Comunidad Foral de</v>
      </c>
      <c r="AX22" s="591">
        <f t="shared" si="25"/>
        <v>24.362312551231977</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177795</v>
      </c>
      <c r="Q23" s="685">
        <f t="shared" si="9"/>
        <v>2.6338688918596054</v>
      </c>
      <c r="R23" s="679"/>
      <c r="S23" s="682">
        <f>'44apbpcasaad'!G24</f>
        <v>46883</v>
      </c>
      <c r="T23" s="686">
        <f t="shared" si="10"/>
        <v>0.85024973581014385</v>
      </c>
      <c r="U23" s="679"/>
      <c r="V23" s="682">
        <f>'44apbpcasaad'!J24</f>
        <v>31698</v>
      </c>
      <c r="W23" s="686">
        <f t="shared" si="11"/>
        <v>3.6601292095585052</v>
      </c>
      <c r="X23" s="679"/>
      <c r="Y23" s="682">
        <f>'44apbpcasaad'!M24</f>
        <v>99214</v>
      </c>
      <c r="Z23" s="609">
        <f t="shared" si="12"/>
        <v>26.79475199446896</v>
      </c>
      <c r="AA23" s="588"/>
      <c r="AB23" s="589">
        <f t="shared" si="2"/>
        <v>14</v>
      </c>
      <c r="AC23" s="589">
        <v>13</v>
      </c>
      <c r="AD23" s="589">
        <f t="shared" si="13"/>
        <v>14</v>
      </c>
      <c r="AE23" s="590" t="str">
        <f t="shared" si="3"/>
        <v>Murcia, Región de</v>
      </c>
      <c r="AF23" s="591">
        <f t="shared" si="4"/>
        <v>2.6427692022471763</v>
      </c>
      <c r="AG23" s="587"/>
      <c r="AH23" s="589">
        <f t="shared" si="14"/>
        <v>15</v>
      </c>
      <c r="AI23" s="589">
        <v>13</v>
      </c>
      <c r="AJ23" s="589">
        <f t="shared" si="15"/>
        <v>5</v>
      </c>
      <c r="AK23" s="590" t="str">
        <f t="shared" si="16"/>
        <v>Canarias</v>
      </c>
      <c r="AL23" s="591">
        <f t="shared" si="17"/>
        <v>0.89094066268698391</v>
      </c>
      <c r="AM23" s="587"/>
      <c r="AN23" s="589">
        <f t="shared" si="18"/>
        <v>12</v>
      </c>
      <c r="AO23" s="589">
        <v>13</v>
      </c>
      <c r="AP23" s="589">
        <f t="shared" si="19"/>
        <v>18</v>
      </c>
      <c r="AQ23" s="590" t="str">
        <f t="shared" si="20"/>
        <v>Ceuta y Melilla</v>
      </c>
      <c r="AR23" s="591">
        <f t="shared" si="21"/>
        <v>3.5023592742739416</v>
      </c>
      <c r="AS23" s="587"/>
      <c r="AT23" s="589">
        <f t="shared" si="22"/>
        <v>8</v>
      </c>
      <c r="AU23" s="589">
        <v>13</v>
      </c>
      <c r="AV23" s="589">
        <f t="shared" si="23"/>
        <v>16</v>
      </c>
      <c r="AW23" s="590" t="str">
        <f t="shared" si="24"/>
        <v>País Vasco</v>
      </c>
      <c r="AX23" s="591">
        <f t="shared" si="25"/>
        <v>23.946844771416195</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40484</v>
      </c>
      <c r="Q24" s="685">
        <f t="shared" si="9"/>
        <v>2.6427692022471763</v>
      </c>
      <c r="R24" s="679"/>
      <c r="S24" s="682">
        <f>'44apbpcasaad'!G25</f>
        <v>15032</v>
      </c>
      <c r="T24" s="686">
        <f t="shared" si="10"/>
        <v>1.1697699447254131</v>
      </c>
      <c r="U24" s="679"/>
      <c r="V24" s="682">
        <f>'44apbpcasaad'!J25</f>
        <v>7849</v>
      </c>
      <c r="W24" s="686">
        <f t="shared" si="11"/>
        <v>4.4801506892319987</v>
      </c>
      <c r="X24" s="679"/>
      <c r="Y24" s="682">
        <f>'44apbpcasaad'!M25</f>
        <v>17603</v>
      </c>
      <c r="Z24" s="609">
        <f t="shared" si="12"/>
        <v>24.570096588688514</v>
      </c>
      <c r="AA24" s="588"/>
      <c r="AB24" s="589">
        <f t="shared" si="2"/>
        <v>13</v>
      </c>
      <c r="AC24" s="589">
        <v>14</v>
      </c>
      <c r="AD24" s="589">
        <f t="shared" si="13"/>
        <v>13</v>
      </c>
      <c r="AE24" s="590" t="str">
        <f t="shared" si="3"/>
        <v>Madrid, Comunidad de</v>
      </c>
      <c r="AF24" s="591">
        <f t="shared" si="4"/>
        <v>2.6338688918596054</v>
      </c>
      <c r="AG24" s="587"/>
      <c r="AH24" s="589">
        <f t="shared" si="14"/>
        <v>4</v>
      </c>
      <c r="AI24" s="589">
        <v>14</v>
      </c>
      <c r="AJ24" s="589">
        <f t="shared" si="15"/>
        <v>9</v>
      </c>
      <c r="AK24" s="590" t="str">
        <f t="shared" si="16"/>
        <v>Cataluña</v>
      </c>
      <c r="AL24" s="591">
        <f t="shared" si="17"/>
        <v>0.86802729566402836</v>
      </c>
      <c r="AM24" s="587"/>
      <c r="AN24" s="589">
        <f t="shared" si="18"/>
        <v>4</v>
      </c>
      <c r="AO24" s="589">
        <v>14</v>
      </c>
      <c r="AP24" s="589">
        <f t="shared" si="19"/>
        <v>17</v>
      </c>
      <c r="AQ24" s="590" t="str">
        <f t="shared" si="20"/>
        <v>Rioja, La</v>
      </c>
      <c r="AR24" s="591">
        <f t="shared" si="21"/>
        <v>3.4617854849068723</v>
      </c>
      <c r="AS24" s="587"/>
      <c r="AT24" s="589">
        <f t="shared" si="22"/>
        <v>11</v>
      </c>
      <c r="AU24" s="589">
        <v>14</v>
      </c>
      <c r="AV24" s="589">
        <f t="shared" si="23"/>
        <v>9</v>
      </c>
      <c r="AW24" s="590" t="str">
        <f t="shared" si="24"/>
        <v>Cataluña</v>
      </c>
      <c r="AX24" s="591">
        <f t="shared" si="25"/>
        <v>23.560246386275789</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16142</v>
      </c>
      <c r="Q25" s="685">
        <f t="shared" si="9"/>
        <v>2.4305958136894552</v>
      </c>
      <c r="R25" s="679"/>
      <c r="S25" s="688">
        <f>'44apbpcasaad'!G26</f>
        <v>3347</v>
      </c>
      <c r="T25" s="686">
        <f t="shared" si="10"/>
        <v>0.63210456637475665</v>
      </c>
      <c r="U25" s="679"/>
      <c r="V25" s="688">
        <f>'44apbpcasaad'!J26</f>
        <v>2690</v>
      </c>
      <c r="W25" s="686">
        <f t="shared" si="11"/>
        <v>2.8881874208164229</v>
      </c>
      <c r="X25" s="679"/>
      <c r="Y25" s="688">
        <f>'44apbpcasaad'!M26</f>
        <v>10105</v>
      </c>
      <c r="Z25" s="609">
        <f t="shared" si="12"/>
        <v>24.362312551231977</v>
      </c>
      <c r="AA25" s="588"/>
      <c r="AB25" s="589">
        <f t="shared" si="2"/>
        <v>17</v>
      </c>
      <c r="AC25" s="589">
        <v>15</v>
      </c>
      <c r="AD25" s="589">
        <f t="shared" si="13"/>
        <v>9</v>
      </c>
      <c r="AE25" s="590" t="str">
        <f t="shared" si="3"/>
        <v>Cataluña</v>
      </c>
      <c r="AF25" s="591">
        <f t="shared" si="4"/>
        <v>2.5886060525798094</v>
      </c>
      <c r="AG25" s="587"/>
      <c r="AH25" s="589">
        <f t="shared" si="14"/>
        <v>18</v>
      </c>
      <c r="AI25" s="589">
        <v>15</v>
      </c>
      <c r="AJ25" s="589">
        <f t="shared" si="15"/>
        <v>13</v>
      </c>
      <c r="AK25" s="590" t="str">
        <f t="shared" si="16"/>
        <v>Madrid, Comunidad de</v>
      </c>
      <c r="AL25" s="591">
        <f t="shared" si="17"/>
        <v>0.85024973581014385</v>
      </c>
      <c r="AM25" s="587"/>
      <c r="AN25" s="589">
        <f t="shared" si="18"/>
        <v>18</v>
      </c>
      <c r="AO25" s="589">
        <v>15</v>
      </c>
      <c r="AP25" s="589">
        <f t="shared" si="19"/>
        <v>16</v>
      </c>
      <c r="AQ25" s="590" t="str">
        <f t="shared" si="20"/>
        <v>País Vasco</v>
      </c>
      <c r="AR25" s="591">
        <f t="shared" si="21"/>
        <v>3.4608306673084002</v>
      </c>
      <c r="AS25" s="587"/>
      <c r="AT25" s="589">
        <f t="shared" si="22"/>
        <v>12</v>
      </c>
      <c r="AU25" s="589">
        <v>15</v>
      </c>
      <c r="AV25" s="589">
        <f t="shared" si="23"/>
        <v>6</v>
      </c>
      <c r="AW25" s="590" t="str">
        <f t="shared" si="24"/>
        <v>Cantabria</v>
      </c>
      <c r="AX25" s="591">
        <f t="shared" si="25"/>
        <v>22.257970166715413</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67674</v>
      </c>
      <c r="Q26" s="685">
        <f t="shared" si="9"/>
        <v>3.0647041401628674</v>
      </c>
      <c r="R26" s="679"/>
      <c r="S26" s="688">
        <f>'44apbpcasaad'!G27</f>
        <v>17301</v>
      </c>
      <c r="T26" s="686">
        <f t="shared" si="10"/>
        <v>1.0203124806490935</v>
      </c>
      <c r="U26" s="679"/>
      <c r="V26" s="688">
        <f>'44apbpcasaad'!J27</f>
        <v>12224</v>
      </c>
      <c r="W26" s="686">
        <f t="shared" si="11"/>
        <v>3.4608306673084002</v>
      </c>
      <c r="X26" s="679"/>
      <c r="Y26" s="688">
        <f>'44apbpcasaad'!M27</f>
        <v>38149</v>
      </c>
      <c r="Z26" s="609">
        <f t="shared" si="12"/>
        <v>23.946844771416195</v>
      </c>
      <c r="AA26" s="588"/>
      <c r="AB26" s="589">
        <f t="shared" si="2"/>
        <v>6</v>
      </c>
      <c r="AC26" s="589">
        <v>16</v>
      </c>
      <c r="AD26" s="589">
        <f t="shared" si="13"/>
        <v>4</v>
      </c>
      <c r="AE26" s="590" t="str">
        <f t="shared" si="3"/>
        <v>Balears, Illes</v>
      </c>
      <c r="AF26" s="592">
        <f t="shared" si="4"/>
        <v>2.48440712219938</v>
      </c>
      <c r="AG26" s="587"/>
      <c r="AH26" s="589">
        <f t="shared" si="14"/>
        <v>8</v>
      </c>
      <c r="AI26" s="589">
        <v>16</v>
      </c>
      <c r="AJ26" s="589">
        <f t="shared" si="15"/>
        <v>2</v>
      </c>
      <c r="AK26" s="590" t="str">
        <f t="shared" si="16"/>
        <v>Aragón</v>
      </c>
      <c r="AL26" s="591">
        <f t="shared" si="17"/>
        <v>0.80396291396880726</v>
      </c>
      <c r="AM26" s="587"/>
      <c r="AN26" s="589">
        <f t="shared" si="18"/>
        <v>15</v>
      </c>
      <c r="AO26" s="589">
        <v>16</v>
      </c>
      <c r="AP26" s="589">
        <f t="shared" si="19"/>
        <v>3</v>
      </c>
      <c r="AQ26" s="590" t="str">
        <f t="shared" si="20"/>
        <v>Asturias, Principado de</v>
      </c>
      <c r="AR26" s="591">
        <f t="shared" si="21"/>
        <v>3.3979961628650606</v>
      </c>
      <c r="AS26" s="587"/>
      <c r="AT26" s="589">
        <f t="shared" si="22"/>
        <v>13</v>
      </c>
      <c r="AU26" s="589">
        <v>16</v>
      </c>
      <c r="AV26" s="589">
        <f t="shared" si="23"/>
        <v>18</v>
      </c>
      <c r="AW26" s="590" t="str">
        <f t="shared" si="24"/>
        <v>Ceuta y Melilla</v>
      </c>
      <c r="AX26" s="591">
        <f t="shared" si="25"/>
        <v>20.559785964190162</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9180</v>
      </c>
      <c r="Q27" s="692">
        <f t="shared" si="9"/>
        <v>2.8697185300038761</v>
      </c>
      <c r="R27" s="679"/>
      <c r="S27" s="688">
        <f>'44apbpcasaad'!G28</f>
        <v>1574</v>
      </c>
      <c r="T27" s="414">
        <f t="shared" si="10"/>
        <v>0.62698921690082499</v>
      </c>
      <c r="U27" s="679"/>
      <c r="V27" s="688">
        <f>'44apbpcasaad'!J28</f>
        <v>1617</v>
      </c>
      <c r="W27" s="414">
        <f t="shared" si="11"/>
        <v>3.4617854849068723</v>
      </c>
      <c r="X27" s="679"/>
      <c r="Y27" s="688">
        <f>'44apbpcasaad'!M28</f>
        <v>5989</v>
      </c>
      <c r="Z27" s="612">
        <f t="shared" si="12"/>
        <v>27.049365430649022</v>
      </c>
      <c r="AA27" s="588"/>
      <c r="AB27" s="589">
        <f t="shared" si="2"/>
        <v>10</v>
      </c>
      <c r="AC27" s="589">
        <v>17</v>
      </c>
      <c r="AD27" s="589">
        <f t="shared" si="13"/>
        <v>15</v>
      </c>
      <c r="AE27" s="590" t="str">
        <f t="shared" si="3"/>
        <v>Navarra, Comunidad Foral de</v>
      </c>
      <c r="AF27" s="591">
        <f t="shared" si="4"/>
        <v>2.4305958136894552</v>
      </c>
      <c r="AG27" s="587"/>
      <c r="AH27" s="589">
        <f t="shared" si="14"/>
        <v>19</v>
      </c>
      <c r="AI27" s="589">
        <v>17</v>
      </c>
      <c r="AJ27" s="589">
        <f t="shared" si="15"/>
        <v>4</v>
      </c>
      <c r="AK27" s="590" t="str">
        <f t="shared" si="16"/>
        <v>Balears, Illes</v>
      </c>
      <c r="AL27" s="591">
        <f t="shared" si="17"/>
        <v>0.79207699512583629</v>
      </c>
      <c r="AM27" s="587"/>
      <c r="AN27" s="589">
        <f t="shared" si="18"/>
        <v>14</v>
      </c>
      <c r="AO27" s="589">
        <v>17</v>
      </c>
      <c r="AP27" s="589">
        <f t="shared" si="19"/>
        <v>5</v>
      </c>
      <c r="AQ27" s="590" t="str">
        <f t="shared" si="20"/>
        <v>Canarias</v>
      </c>
      <c r="AR27" s="591">
        <f t="shared" si="21"/>
        <v>2.946816717011874</v>
      </c>
      <c r="AS27" s="587"/>
      <c r="AT27" s="589">
        <f t="shared" si="22"/>
        <v>5</v>
      </c>
      <c r="AU27" s="589">
        <v>17</v>
      </c>
      <c r="AV27" s="589">
        <f t="shared" si="23"/>
        <v>3</v>
      </c>
      <c r="AW27" s="590" t="str">
        <f t="shared" si="24"/>
        <v>Asturias, Principado de</v>
      </c>
      <c r="AX27" s="591">
        <f t="shared" si="25"/>
        <v>20.254412316935788</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3407</v>
      </c>
      <c r="Q28" s="692">
        <f t="shared" si="9"/>
        <v>2.0245176395086966</v>
      </c>
      <c r="R28" s="679"/>
      <c r="S28" s="688">
        <f>'44apbpcasaad'!G29</f>
        <v>1881</v>
      </c>
      <c r="T28" s="414">
        <f t="shared" si="10"/>
        <v>1.2676825199991912</v>
      </c>
      <c r="U28" s="679"/>
      <c r="V28" s="688">
        <f>'44apbpcasaad'!J29</f>
        <v>527</v>
      </c>
      <c r="W28" s="414">
        <f t="shared" si="11"/>
        <v>3.5023592742739416</v>
      </c>
      <c r="X28" s="679"/>
      <c r="Y28" s="688">
        <f>'44apbpcasaad'!M29</f>
        <v>999</v>
      </c>
      <c r="Z28" s="612">
        <f t="shared" si="12"/>
        <v>20.559785964190162</v>
      </c>
      <c r="AA28" s="588"/>
      <c r="AB28" s="589">
        <f t="shared" si="2"/>
        <v>18</v>
      </c>
      <c r="AC28" s="589">
        <v>18</v>
      </c>
      <c r="AD28" s="589">
        <f t="shared" si="13"/>
        <v>18</v>
      </c>
      <c r="AE28" s="590" t="str">
        <f t="shared" si="3"/>
        <v>Ceuta y Melilla</v>
      </c>
      <c r="AF28" s="591">
        <f t="shared" si="4"/>
        <v>2.0245176395086966</v>
      </c>
      <c r="AG28" s="587"/>
      <c r="AH28" s="589">
        <f t="shared" si="14"/>
        <v>2</v>
      </c>
      <c r="AI28" s="589">
        <v>18</v>
      </c>
      <c r="AJ28" s="589">
        <f t="shared" si="15"/>
        <v>15</v>
      </c>
      <c r="AK28" s="590" t="str">
        <f t="shared" si="16"/>
        <v>Navarra, Comunidad Foral de</v>
      </c>
      <c r="AL28" s="591">
        <f t="shared" si="17"/>
        <v>0.63210456637475665</v>
      </c>
      <c r="AM28" s="587"/>
      <c r="AN28" s="589">
        <f t="shared" si="18"/>
        <v>13</v>
      </c>
      <c r="AO28" s="589">
        <v>18</v>
      </c>
      <c r="AP28" s="589">
        <f t="shared" si="19"/>
        <v>15</v>
      </c>
      <c r="AQ28" s="590" t="str">
        <f t="shared" si="20"/>
        <v>Navarra, Comunidad Foral de</v>
      </c>
      <c r="AR28" s="591">
        <f t="shared" si="21"/>
        <v>2.8881874208164229</v>
      </c>
      <c r="AS28" s="587"/>
      <c r="AT28" s="589">
        <f t="shared" si="22"/>
        <v>16</v>
      </c>
      <c r="AU28" s="589">
        <v>18</v>
      </c>
      <c r="AV28" s="589">
        <f t="shared" si="23"/>
        <v>5</v>
      </c>
      <c r="AW28" s="590" t="str">
        <f t="shared" si="24"/>
        <v>Canarias</v>
      </c>
      <c r="AX28" s="591">
        <f t="shared" si="25"/>
        <v>17.2259531268007</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1.8688056808533402</v>
      </c>
      <c r="AG29" s="587"/>
      <c r="AH29" s="585"/>
      <c r="AI29" s="585"/>
      <c r="AJ29" s="589">
        <f>MATCH(AI30,AH$11:AH$30,0)</f>
        <v>17</v>
      </c>
      <c r="AK29" s="590" t="str">
        <f t="shared" si="16"/>
        <v>Rioja, La</v>
      </c>
      <c r="AL29" s="591">
        <f t="shared" si="17"/>
        <v>0.62698921690082499</v>
      </c>
      <c r="AM29" s="587"/>
      <c r="AN29" s="585"/>
      <c r="AO29" s="585"/>
      <c r="AP29" s="589">
        <f>MATCH(AO30,AN$11:AN$30,0)</f>
        <v>12</v>
      </c>
      <c r="AQ29" s="590" t="str">
        <f t="shared" si="20"/>
        <v>Galicia</v>
      </c>
      <c r="AR29" s="591">
        <f>INDEX(W$11:W$30,AP29,1)</f>
        <v>2.8238341411572856</v>
      </c>
      <c r="AS29" s="587"/>
      <c r="AT29" s="585"/>
      <c r="AU29" s="585"/>
      <c r="AV29" s="589">
        <f>MATCH(AU30,AT$11:AT$30,0)</f>
        <v>12</v>
      </c>
      <c r="AW29" s="590" t="str">
        <f t="shared" si="24"/>
        <v>Galicia</v>
      </c>
      <c r="AX29" s="591">
        <f t="shared" si="25"/>
        <v>16.805227900639611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1411866</v>
      </c>
      <c r="Q30" s="695">
        <f>P30*100/D30</f>
        <v>2.9738883826620177</v>
      </c>
      <c r="R30" s="675"/>
      <c r="S30" s="698">
        <f>SUM(S11:S28)</f>
        <v>380981</v>
      </c>
      <c r="T30" s="696">
        <f>S30*100/G30</f>
        <v>1.0026763054720169</v>
      </c>
      <c r="U30" s="675"/>
      <c r="V30" s="698">
        <f>SUM(V11:V28)</f>
        <v>271177</v>
      </c>
      <c r="W30" s="696">
        <f>V30*100/J30</f>
        <v>4.0997186949270903</v>
      </c>
      <c r="X30" s="675"/>
      <c r="Y30" s="698">
        <f>SUM(Y11:Y28)</f>
        <v>759708</v>
      </c>
      <c r="Z30" s="594">
        <f>Y30*100/M30</f>
        <v>26.521644569019958</v>
      </c>
      <c r="AA30" s="588"/>
      <c r="AB30" s="589">
        <f>_xlfn.RANK.EQ(Q30,Q$11:Q$30,0)</f>
        <v>8</v>
      </c>
      <c r="AC30" s="589">
        <v>19</v>
      </c>
      <c r="AD30" s="585"/>
      <c r="AE30" s="585"/>
      <c r="AF30" s="595"/>
      <c r="AG30" s="297"/>
      <c r="AH30" s="589">
        <f t="shared" si="14"/>
        <v>9</v>
      </c>
      <c r="AI30" s="589">
        <v>19</v>
      </c>
      <c r="AJ30" s="585"/>
      <c r="AK30" s="585"/>
      <c r="AL30" s="595"/>
      <c r="AM30" s="297"/>
      <c r="AN30" s="589">
        <f t="shared" si="18"/>
        <v>7</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1" t="s">
        <v>179</v>
      </c>
      <c r="C33" s="1091"/>
      <c r="D33" s="1091"/>
      <c r="E33" s="1091"/>
      <c r="F33" s="1091"/>
      <c r="G33" s="1091"/>
      <c r="H33" s="1091"/>
      <c r="I33" s="1091"/>
      <c r="J33" s="1091"/>
      <c r="K33" s="1091"/>
      <c r="L33" s="1091"/>
      <c r="M33" s="1091"/>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67"/>
      <c r="C34" s="1067"/>
      <c r="D34" s="1067"/>
      <c r="E34" s="1067"/>
      <c r="F34" s="1067"/>
      <c r="G34" s="1067"/>
      <c r="H34" s="1067"/>
      <c r="I34" s="1067"/>
      <c r="J34" s="1067"/>
      <c r="K34" s="1067"/>
      <c r="L34" s="1067"/>
      <c r="M34" s="1067"/>
      <c r="N34" s="1067"/>
      <c r="O34" s="1067"/>
      <c r="P34" s="1067"/>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68"/>
      <c r="C35" s="1068"/>
      <c r="D35" s="1068"/>
      <c r="E35" s="1068"/>
      <c r="F35" s="1068"/>
      <c r="G35" s="1068"/>
      <c r="H35" s="1068"/>
      <c r="I35" s="1068"/>
      <c r="J35" s="1068"/>
      <c r="K35" s="1068"/>
      <c r="L35" s="1068"/>
      <c r="M35" s="1068"/>
      <c r="N35" s="1068"/>
      <c r="O35" s="1068"/>
      <c r="P35" s="1068"/>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4"/>
  <sheetViews>
    <sheetView zoomScale="90" zoomScaleNormal="9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6" width="1.42578125" style="439" customWidth="1"/>
    <col min="27" max="27" width="1.85546875" style="439" customWidth="1"/>
    <col min="28" max="28" width="2.140625" style="439" customWidth="1"/>
    <col min="29" max="31" width="8.85546875" style="297" customWidth="1"/>
    <col min="32" max="32" width="8.85546875" style="439" customWidth="1"/>
    <col min="33" max="33" width="2.42578125" style="439"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Z1" s="1009"/>
      <c r="AA1" s="1009"/>
      <c r="AB1" s="1009"/>
      <c r="AC1" s="714"/>
      <c r="AD1" s="714"/>
      <c r="AE1" s="714"/>
      <c r="AF1" s="1009"/>
      <c r="AG1" s="1009"/>
      <c r="AH1" s="1009"/>
      <c r="AI1" s="1009"/>
    </row>
    <row r="2" spans="1:36" s="205" customFormat="1" x14ac:dyDescent="0.2">
      <c r="B2" s="1045"/>
      <c r="C2" s="1045"/>
      <c r="Z2" s="507"/>
      <c r="AA2" s="507"/>
      <c r="AB2" s="507"/>
      <c r="AC2" s="617"/>
      <c r="AD2" s="617"/>
      <c r="AE2" s="617"/>
      <c r="AF2" s="507"/>
      <c r="AG2" s="507"/>
      <c r="AH2" s="507"/>
      <c r="AI2" s="507"/>
    </row>
    <row r="3" spans="1:36" s="208" customFormat="1" ht="29.25" customHeight="1" x14ac:dyDescent="0.2">
      <c r="B3" s="1046"/>
      <c r="C3" s="1046"/>
      <c r="Z3" s="507"/>
      <c r="AA3" s="507"/>
      <c r="AB3" s="507"/>
      <c r="AC3" s="617"/>
      <c r="AD3" s="617"/>
      <c r="AE3" s="617"/>
      <c r="AF3" s="507"/>
      <c r="AG3" s="507"/>
      <c r="AH3" s="507"/>
      <c r="AI3" s="507"/>
    </row>
    <row r="4" spans="1:36" s="208" customFormat="1" ht="24" customHeight="1" x14ac:dyDescent="0.2">
      <c r="A4" s="1093" t="s">
        <v>439</v>
      </c>
      <c r="B4" s="1093"/>
      <c r="C4" s="1093"/>
      <c r="D4" s="1093"/>
      <c r="E4" s="1093"/>
      <c r="F4" s="1093"/>
      <c r="G4" s="1093"/>
      <c r="H4" s="1093"/>
      <c r="I4" s="1093"/>
      <c r="J4" s="1093"/>
      <c r="K4" s="1093"/>
      <c r="L4" s="1093"/>
      <c r="M4" s="1093"/>
      <c r="N4" s="1093"/>
      <c r="O4" s="1093"/>
      <c r="P4" s="1093"/>
      <c r="Q4" s="1093"/>
      <c r="R4" s="1093"/>
      <c r="S4" s="1093"/>
      <c r="T4" s="1093"/>
      <c r="U4" s="1093"/>
      <c r="V4" s="1093"/>
      <c r="W4" s="1093"/>
      <c r="Z4" s="507"/>
      <c r="AA4" s="507"/>
      <c r="AB4" s="507"/>
      <c r="AC4" s="617"/>
      <c r="AD4" s="617"/>
      <c r="AE4" s="617"/>
      <c r="AF4" s="507"/>
      <c r="AG4" s="507"/>
      <c r="AH4" s="507"/>
      <c r="AI4" s="507"/>
    </row>
    <row r="5" spans="1:36" s="208" customForma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Z5" s="507"/>
      <c r="AA5" s="507"/>
      <c r="AB5" s="507"/>
      <c r="AC5" s="617"/>
      <c r="AD5" s="617"/>
      <c r="AE5" s="617"/>
      <c r="AF5" s="507"/>
      <c r="AG5" s="507"/>
      <c r="AH5" s="507"/>
      <c r="AI5" s="507"/>
    </row>
    <row r="6" spans="1:36" s="208" customFormat="1" ht="6.75" customHeight="1" x14ac:dyDescent="0.2">
      <c r="Z6" s="507"/>
      <c r="AA6" s="507"/>
      <c r="AB6" s="507"/>
      <c r="AC6" s="617"/>
      <c r="AD6" s="617"/>
      <c r="AE6" s="617"/>
      <c r="AF6" s="507"/>
      <c r="AG6" s="507"/>
      <c r="AH6" s="507"/>
      <c r="AI6" s="507"/>
    </row>
    <row r="7" spans="1:36" s="213" customFormat="1" ht="9" customHeight="1" x14ac:dyDescent="0.2">
      <c r="A7" s="209"/>
      <c r="B7" s="1048" t="s">
        <v>15</v>
      </c>
      <c r="C7" s="211"/>
      <c r="D7" s="1094" t="s">
        <v>262</v>
      </c>
      <c r="E7" s="568"/>
      <c r="F7" s="1055"/>
      <c r="G7" s="1055"/>
      <c r="H7" s="568"/>
      <c r="I7" s="864"/>
      <c r="J7" s="865"/>
      <c r="K7" s="942"/>
      <c r="L7" s="942"/>
      <c r="M7" s="943"/>
      <c r="N7" s="943"/>
      <c r="O7" s="943"/>
      <c r="P7" s="943"/>
      <c r="Q7" s="943"/>
      <c r="R7" s="943"/>
      <c r="S7" s="944"/>
      <c r="T7" s="945"/>
      <c r="U7" s="945"/>
      <c r="V7" s="945"/>
      <c r="W7" s="945"/>
      <c r="X7" s="946"/>
      <c r="Z7" s="431"/>
      <c r="AA7" s="431"/>
      <c r="AB7" s="431"/>
      <c r="AC7" s="596"/>
      <c r="AD7" s="596"/>
      <c r="AE7" s="596"/>
      <c r="AF7" s="431"/>
      <c r="AG7" s="431"/>
      <c r="AH7" s="431"/>
      <c r="AI7" s="431"/>
    </row>
    <row r="8" spans="1:36" s="213" customFormat="1" ht="14.25" customHeight="1" x14ac:dyDescent="0.2">
      <c r="A8" s="209"/>
      <c r="B8" s="1049"/>
      <c r="C8" s="211"/>
      <c r="D8" s="1095"/>
      <c r="E8" s="799"/>
      <c r="F8" s="1057" t="s">
        <v>282</v>
      </c>
      <c r="G8" s="1056"/>
      <c r="H8" s="211"/>
      <c r="I8" s="1057" t="s">
        <v>283</v>
      </c>
      <c r="J8" s="1056"/>
      <c r="K8" s="1096" t="s">
        <v>383</v>
      </c>
      <c r="L8" s="1097"/>
      <c r="M8" s="1097"/>
      <c r="N8" s="1097"/>
      <c r="O8" s="1097"/>
      <c r="P8" s="1097"/>
      <c r="Q8" s="1097"/>
      <c r="R8" s="1097"/>
      <c r="S8" s="1097"/>
      <c r="T8" s="1097"/>
      <c r="U8" s="1097"/>
      <c r="V8" s="1097"/>
      <c r="W8" s="1097"/>
      <c r="X8" s="1098"/>
      <c r="Z8" s="431"/>
      <c r="AA8" s="431"/>
      <c r="AB8" s="431"/>
      <c r="AC8" s="596"/>
      <c r="AD8" s="596"/>
      <c r="AE8" s="596"/>
      <c r="AF8" s="431"/>
      <c r="AG8" s="431"/>
      <c r="AH8" s="431"/>
      <c r="AI8" s="431"/>
    </row>
    <row r="9" spans="1:36" s="213" customFormat="1" ht="28.5" customHeight="1" x14ac:dyDescent="0.2">
      <c r="A9" s="209"/>
      <c r="B9" s="1049"/>
      <c r="C9" s="211"/>
      <c r="D9" s="1095"/>
      <c r="E9" s="211"/>
      <c r="F9" s="1086"/>
      <c r="G9" s="1087"/>
      <c r="H9" s="211"/>
      <c r="I9" s="1086"/>
      <c r="J9" s="1087"/>
      <c r="K9" s="1057" t="s">
        <v>384</v>
      </c>
      <c r="L9" s="1056"/>
      <c r="M9" s="1057" t="s">
        <v>385</v>
      </c>
      <c r="N9" s="1056"/>
      <c r="O9" s="1057" t="s">
        <v>386</v>
      </c>
      <c r="P9" s="1056"/>
      <c r="Q9" s="1057" t="s">
        <v>387</v>
      </c>
      <c r="R9" s="1056"/>
      <c r="S9" s="1057" t="s">
        <v>388</v>
      </c>
      <c r="T9" s="1056"/>
      <c r="U9" s="1057" t="s">
        <v>121</v>
      </c>
      <c r="V9" s="1056"/>
      <c r="W9" s="1057" t="s">
        <v>389</v>
      </c>
      <c r="X9" s="1056"/>
      <c r="Z9" s="431"/>
      <c r="AA9" s="431"/>
      <c r="AB9" s="431"/>
      <c r="AC9" s="596"/>
      <c r="AD9" s="596"/>
      <c r="AE9" s="596"/>
      <c r="AF9" s="431"/>
      <c r="AG9" s="431"/>
      <c r="AH9" s="431"/>
      <c r="AI9" s="431"/>
    </row>
    <row r="10" spans="1:36" s="219" customFormat="1" ht="22.5" x14ac:dyDescent="0.2">
      <c r="A10" s="214"/>
      <c r="B10" s="1050"/>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Z10" s="435"/>
      <c r="AA10" s="435"/>
      <c r="AB10" s="435"/>
      <c r="AC10" s="590" t="s">
        <v>217</v>
      </c>
      <c r="AD10" s="947" t="s">
        <v>399</v>
      </c>
      <c r="AE10" s="948" t="s">
        <v>400</v>
      </c>
      <c r="AF10" s="435"/>
      <c r="AG10" s="435"/>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Z11" s="231"/>
      <c r="AA11" s="231"/>
      <c r="AB11" s="231"/>
      <c r="AC11" s="949">
        <v>44286</v>
      </c>
      <c r="AD11" s="947">
        <v>27240</v>
      </c>
      <c r="AE11" s="947">
        <v>16097</v>
      </c>
      <c r="AF11" s="231"/>
      <c r="AG11" s="231"/>
      <c r="AH11" s="231"/>
      <c r="AI11" s="231"/>
    </row>
    <row r="12" spans="1:36" s="232" customFormat="1" ht="14.25" x14ac:dyDescent="0.15">
      <c r="A12" s="224"/>
      <c r="B12" s="225" t="s">
        <v>11</v>
      </c>
      <c r="C12" s="226"/>
      <c r="D12" s="801">
        <v>286600</v>
      </c>
      <c r="E12" s="226"/>
      <c r="F12" s="227">
        <v>7035</v>
      </c>
      <c r="G12" s="228">
        <v>2.4546406140963017</v>
      </c>
      <c r="H12" s="226"/>
      <c r="I12" s="227">
        <v>2298</v>
      </c>
      <c r="J12" s="228">
        <v>0.80181437543614797</v>
      </c>
      <c r="K12" s="227">
        <v>2106</v>
      </c>
      <c r="L12" s="228">
        <v>91.64490861618799</v>
      </c>
      <c r="M12" s="227">
        <v>17</v>
      </c>
      <c r="N12" s="228">
        <v>0.73977371627502175</v>
      </c>
      <c r="O12" s="227">
        <v>34</v>
      </c>
      <c r="P12" s="228">
        <v>1.4795474325500435</v>
      </c>
      <c r="Q12" s="227">
        <v>109</v>
      </c>
      <c r="R12" s="228">
        <v>4.7432550043516102</v>
      </c>
      <c r="S12" s="227">
        <v>0</v>
      </c>
      <c r="T12" s="228">
        <v>0</v>
      </c>
      <c r="U12" s="227">
        <v>0</v>
      </c>
      <c r="V12" s="228">
        <v>0</v>
      </c>
      <c r="W12" s="227">
        <v>32</v>
      </c>
      <c r="X12" s="228">
        <f t="shared" ref="X12:X29" si="0">W12/$I12*100</f>
        <v>1.392515230635335</v>
      </c>
      <c r="Z12" s="305"/>
      <c r="AA12" s="305"/>
      <c r="AB12" s="305"/>
      <c r="AC12" s="949">
        <v>44316</v>
      </c>
      <c r="AD12" s="947">
        <v>23620</v>
      </c>
      <c r="AE12" s="947">
        <v>14066</v>
      </c>
      <c r="AF12" s="305"/>
      <c r="AG12" s="305"/>
      <c r="AH12" s="305"/>
      <c r="AI12" s="306"/>
      <c r="AJ12" s="950"/>
    </row>
    <row r="13" spans="1:36" s="232" customFormat="1" ht="14.25" x14ac:dyDescent="0.15">
      <c r="A13" s="224"/>
      <c r="B13" s="233" t="s">
        <v>10</v>
      </c>
      <c r="C13" s="226"/>
      <c r="D13" s="802">
        <v>40334</v>
      </c>
      <c r="E13" s="226"/>
      <c r="F13" s="234">
        <v>695</v>
      </c>
      <c r="G13" s="235">
        <v>1.7231120146774432</v>
      </c>
      <c r="H13" s="226"/>
      <c r="I13" s="234">
        <v>482</v>
      </c>
      <c r="J13" s="235">
        <v>1.1950215698914068</v>
      </c>
      <c r="K13" s="234">
        <v>469</v>
      </c>
      <c r="L13" s="235">
        <v>97.302904564315355</v>
      </c>
      <c r="M13" s="234">
        <v>4</v>
      </c>
      <c r="N13" s="235">
        <v>0.82987551867219922</v>
      </c>
      <c r="O13" s="234">
        <v>4</v>
      </c>
      <c r="P13" s="235">
        <v>0.82987551867219922</v>
      </c>
      <c r="Q13" s="234">
        <v>0</v>
      </c>
      <c r="R13" s="235">
        <v>0</v>
      </c>
      <c r="S13" s="234">
        <v>0</v>
      </c>
      <c r="T13" s="235">
        <v>0</v>
      </c>
      <c r="U13" s="234">
        <v>1</v>
      </c>
      <c r="V13" s="235">
        <v>0.2074688796680498</v>
      </c>
      <c r="W13" s="234">
        <v>4</v>
      </c>
      <c r="X13" s="235">
        <f t="shared" si="0"/>
        <v>0.82987551867219922</v>
      </c>
      <c r="Z13" s="305"/>
      <c r="AA13" s="305"/>
      <c r="AB13" s="305"/>
      <c r="AC13" s="949">
        <v>44347</v>
      </c>
      <c r="AD13" s="947">
        <v>21534</v>
      </c>
      <c r="AE13" s="947">
        <v>12150</v>
      </c>
      <c r="AF13" s="305"/>
      <c r="AG13" s="305"/>
      <c r="AH13" s="305"/>
      <c r="AI13" s="306"/>
      <c r="AJ13" s="950"/>
    </row>
    <row r="14" spans="1:36" s="232" customFormat="1" ht="14.25" x14ac:dyDescent="0.15">
      <c r="A14" s="224"/>
      <c r="B14" s="233" t="s">
        <v>40</v>
      </c>
      <c r="C14" s="226"/>
      <c r="D14" s="802">
        <v>31214</v>
      </c>
      <c r="E14" s="226"/>
      <c r="F14" s="234">
        <v>766</v>
      </c>
      <c r="G14" s="235">
        <v>2.4540270391490999</v>
      </c>
      <c r="H14" s="226"/>
      <c r="I14" s="234">
        <v>401</v>
      </c>
      <c r="J14" s="235">
        <v>1.2846799513039022</v>
      </c>
      <c r="K14" s="234">
        <v>371</v>
      </c>
      <c r="L14" s="235">
        <v>92.518703241895267</v>
      </c>
      <c r="M14" s="234">
        <v>5</v>
      </c>
      <c r="N14" s="235">
        <v>1.2468827930174564</v>
      </c>
      <c r="O14" s="234">
        <v>13</v>
      </c>
      <c r="P14" s="235">
        <v>3.2418952618453867</v>
      </c>
      <c r="Q14" s="234">
        <v>0</v>
      </c>
      <c r="R14" s="235">
        <v>0</v>
      </c>
      <c r="S14" s="234">
        <v>0</v>
      </c>
      <c r="T14" s="235">
        <v>0</v>
      </c>
      <c r="U14" s="234">
        <v>12</v>
      </c>
      <c r="V14" s="235">
        <v>2.9925187032418954</v>
      </c>
      <c r="W14" s="234">
        <v>0</v>
      </c>
      <c r="X14" s="235">
        <f t="shared" si="0"/>
        <v>0</v>
      </c>
      <c r="Z14" s="305"/>
      <c r="AA14" s="305"/>
      <c r="AB14" s="305"/>
      <c r="AC14" s="949">
        <v>44377</v>
      </c>
      <c r="AD14" s="947">
        <v>21833</v>
      </c>
      <c r="AE14" s="947">
        <v>13954</v>
      </c>
      <c r="AF14" s="305"/>
      <c r="AG14" s="305"/>
      <c r="AH14" s="305"/>
      <c r="AI14" s="306"/>
      <c r="AJ14" s="950"/>
    </row>
    <row r="15" spans="1:36" s="232" customFormat="1" ht="14.25" x14ac:dyDescent="0.15">
      <c r="A15" s="224"/>
      <c r="B15" s="233" t="s">
        <v>41</v>
      </c>
      <c r="C15" s="226"/>
      <c r="D15" s="802">
        <v>29233</v>
      </c>
      <c r="E15" s="226"/>
      <c r="F15" s="234">
        <v>407</v>
      </c>
      <c r="G15" s="235">
        <v>1.3922621694660144</v>
      </c>
      <c r="H15" s="226"/>
      <c r="I15" s="234">
        <v>292</v>
      </c>
      <c r="J15" s="235">
        <v>0.99887113878151401</v>
      </c>
      <c r="K15" s="234">
        <v>241</v>
      </c>
      <c r="L15" s="235">
        <v>82.534246575342465</v>
      </c>
      <c r="M15" s="234">
        <v>6</v>
      </c>
      <c r="N15" s="235">
        <v>2.054794520547945</v>
      </c>
      <c r="O15" s="234">
        <v>39</v>
      </c>
      <c r="P15" s="235">
        <v>13.356164383561644</v>
      </c>
      <c r="Q15" s="234">
        <v>0</v>
      </c>
      <c r="R15" s="235">
        <v>0</v>
      </c>
      <c r="S15" s="234">
        <v>1</v>
      </c>
      <c r="T15" s="235">
        <v>0.34246575342465752</v>
      </c>
      <c r="U15" s="234">
        <v>5</v>
      </c>
      <c r="V15" s="235">
        <v>1.7123287671232876</v>
      </c>
      <c r="W15" s="234">
        <v>0</v>
      </c>
      <c r="X15" s="235">
        <f t="shared" si="0"/>
        <v>0</v>
      </c>
      <c r="Z15" s="305"/>
      <c r="AA15" s="305"/>
      <c r="AB15" s="305"/>
      <c r="AC15" s="949">
        <v>44408</v>
      </c>
      <c r="AD15" s="947">
        <v>25882</v>
      </c>
      <c r="AE15" s="947">
        <v>13248</v>
      </c>
      <c r="AF15" s="305"/>
      <c r="AG15" s="305"/>
      <c r="AH15" s="305"/>
      <c r="AI15" s="306"/>
      <c r="AJ15" s="950"/>
    </row>
    <row r="16" spans="1:36" s="232" customFormat="1" ht="14.25" x14ac:dyDescent="0.15">
      <c r="A16" s="224"/>
      <c r="B16" s="233" t="s">
        <v>9</v>
      </c>
      <c r="C16" s="226"/>
      <c r="D16" s="802">
        <v>40697</v>
      </c>
      <c r="E16" s="226"/>
      <c r="F16" s="234">
        <v>735</v>
      </c>
      <c r="G16" s="235">
        <v>1.8060299284959578</v>
      </c>
      <c r="H16" s="226"/>
      <c r="I16" s="234">
        <v>381</v>
      </c>
      <c r="J16" s="235">
        <v>0.93618694252647605</v>
      </c>
      <c r="K16" s="234">
        <v>367</v>
      </c>
      <c r="L16" s="235">
        <v>96.325459317585299</v>
      </c>
      <c r="M16" s="234">
        <v>9</v>
      </c>
      <c r="N16" s="235">
        <v>2.3622047244094486</v>
      </c>
      <c r="O16" s="234">
        <v>5</v>
      </c>
      <c r="P16" s="235">
        <v>1.3123359580052494</v>
      </c>
      <c r="Q16" s="234">
        <v>0</v>
      </c>
      <c r="R16" s="235">
        <v>0</v>
      </c>
      <c r="S16" s="234">
        <v>0</v>
      </c>
      <c r="T16" s="235">
        <v>0</v>
      </c>
      <c r="U16" s="234">
        <v>0</v>
      </c>
      <c r="V16" s="235">
        <v>0</v>
      </c>
      <c r="W16" s="234">
        <v>0</v>
      </c>
      <c r="X16" s="235">
        <f t="shared" si="0"/>
        <v>0</v>
      </c>
      <c r="Z16" s="305"/>
      <c r="AA16" s="305"/>
      <c r="AB16" s="305"/>
      <c r="AC16" s="949">
        <v>44439</v>
      </c>
      <c r="AD16" s="947">
        <v>15551</v>
      </c>
      <c r="AE16" s="947">
        <v>13247</v>
      </c>
      <c r="AF16" s="305"/>
      <c r="AG16" s="305"/>
      <c r="AH16" s="305"/>
      <c r="AI16" s="306"/>
      <c r="AJ16" s="950"/>
    </row>
    <row r="17" spans="1:36" s="232" customFormat="1" ht="14.25" x14ac:dyDescent="0.15">
      <c r="A17" s="224"/>
      <c r="B17" s="233" t="s">
        <v>8</v>
      </c>
      <c r="C17" s="226"/>
      <c r="D17" s="803">
        <v>17166</v>
      </c>
      <c r="E17" s="226"/>
      <c r="F17" s="234">
        <v>94</v>
      </c>
      <c r="G17" s="235">
        <v>0.54759408132354659</v>
      </c>
      <c r="H17" s="226"/>
      <c r="I17" s="234">
        <v>210</v>
      </c>
      <c r="J17" s="235">
        <v>1.223348479552604</v>
      </c>
      <c r="K17" s="238">
        <v>210</v>
      </c>
      <c r="L17" s="235">
        <v>100</v>
      </c>
      <c r="M17" s="238">
        <v>0</v>
      </c>
      <c r="N17" s="235">
        <v>0</v>
      </c>
      <c r="O17" s="238">
        <v>0</v>
      </c>
      <c r="P17" s="235">
        <v>0</v>
      </c>
      <c r="Q17" s="238">
        <v>0</v>
      </c>
      <c r="R17" s="235">
        <v>0</v>
      </c>
      <c r="S17" s="238">
        <v>0</v>
      </c>
      <c r="T17" s="235">
        <v>0</v>
      </c>
      <c r="U17" s="238">
        <v>0</v>
      </c>
      <c r="V17" s="235">
        <v>0</v>
      </c>
      <c r="W17" s="238">
        <v>0</v>
      </c>
      <c r="X17" s="235">
        <f t="shared" si="0"/>
        <v>0</v>
      </c>
      <c r="Z17" s="305"/>
      <c r="AA17" s="305"/>
      <c r="AB17" s="305"/>
      <c r="AC17" s="949">
        <v>44469</v>
      </c>
      <c r="AD17" s="947">
        <v>29199</v>
      </c>
      <c r="AE17" s="947">
        <v>15187</v>
      </c>
      <c r="AF17" s="305"/>
      <c r="AG17" s="305"/>
      <c r="AH17" s="305"/>
      <c r="AI17" s="306"/>
      <c r="AJ17" s="950"/>
    </row>
    <row r="18" spans="1:36" s="232" customFormat="1" ht="14.25" x14ac:dyDescent="0.15">
      <c r="A18" s="224"/>
      <c r="B18" s="233" t="s">
        <v>7</v>
      </c>
      <c r="C18" s="226"/>
      <c r="D18" s="802">
        <v>122589</v>
      </c>
      <c r="E18" s="226"/>
      <c r="F18" s="234">
        <v>2165</v>
      </c>
      <c r="G18" s="235">
        <v>1.7660638393330559</v>
      </c>
      <c r="H18" s="226"/>
      <c r="I18" s="234">
        <v>1325</v>
      </c>
      <c r="J18" s="235">
        <v>1.0808473843493298</v>
      </c>
      <c r="K18" s="234">
        <v>1179</v>
      </c>
      <c r="L18" s="235">
        <v>88.981132075471706</v>
      </c>
      <c r="M18" s="234">
        <v>36</v>
      </c>
      <c r="N18" s="235">
        <v>2.7169811320754715</v>
      </c>
      <c r="O18" s="234">
        <v>1</v>
      </c>
      <c r="P18" s="235">
        <v>7.5471698113207544E-2</v>
      </c>
      <c r="Q18" s="234">
        <v>0</v>
      </c>
      <c r="R18" s="235">
        <v>0</v>
      </c>
      <c r="S18" s="234">
        <v>0</v>
      </c>
      <c r="T18" s="235">
        <v>0</v>
      </c>
      <c r="U18" s="234">
        <v>72</v>
      </c>
      <c r="V18" s="235">
        <v>5.4339622641509431</v>
      </c>
      <c r="W18" s="234">
        <v>37</v>
      </c>
      <c r="X18" s="235">
        <f t="shared" si="0"/>
        <v>2.7924528301886795</v>
      </c>
      <c r="Z18" s="305"/>
      <c r="AA18" s="305"/>
      <c r="AB18" s="305"/>
      <c r="AC18" s="949">
        <v>44500</v>
      </c>
      <c r="AD18" s="947">
        <v>26213</v>
      </c>
      <c r="AE18" s="947">
        <v>13678</v>
      </c>
      <c r="AF18" s="305"/>
      <c r="AG18" s="305"/>
      <c r="AH18" s="305"/>
      <c r="AI18" s="306"/>
      <c r="AJ18" s="950"/>
    </row>
    <row r="19" spans="1:36" s="232" customFormat="1" ht="14.25" x14ac:dyDescent="0.15">
      <c r="A19" s="224"/>
      <c r="B19" s="233" t="s">
        <v>43</v>
      </c>
      <c r="C19" s="226"/>
      <c r="D19" s="802">
        <v>72357</v>
      </c>
      <c r="E19" s="226"/>
      <c r="F19" s="234">
        <v>1602</v>
      </c>
      <c r="G19" s="235">
        <v>2.214022140221402</v>
      </c>
      <c r="H19" s="226"/>
      <c r="I19" s="234">
        <v>1071</v>
      </c>
      <c r="J19" s="235">
        <v>1.4801608690244206</v>
      </c>
      <c r="K19" s="234">
        <v>754</v>
      </c>
      <c r="L19" s="235">
        <v>70.401493930905701</v>
      </c>
      <c r="M19" s="234">
        <v>21</v>
      </c>
      <c r="N19" s="235">
        <v>1.9607843137254901</v>
      </c>
      <c r="O19" s="234">
        <v>20</v>
      </c>
      <c r="P19" s="235">
        <v>1.8674136321195145</v>
      </c>
      <c r="Q19" s="234">
        <v>21</v>
      </c>
      <c r="R19" s="235">
        <v>1.9607843137254901</v>
      </c>
      <c r="S19" s="234">
        <v>0</v>
      </c>
      <c r="T19" s="235">
        <v>0</v>
      </c>
      <c r="U19" s="234">
        <v>8</v>
      </c>
      <c r="V19" s="235">
        <v>0.7469654528478058</v>
      </c>
      <c r="W19" s="234">
        <v>247</v>
      </c>
      <c r="X19" s="235">
        <f t="shared" si="0"/>
        <v>23.062558356676004</v>
      </c>
      <c r="Z19" s="305"/>
      <c r="AA19" s="305"/>
      <c r="AB19" s="305"/>
      <c r="AC19" s="949">
        <v>44530</v>
      </c>
      <c r="AD19" s="947">
        <v>25655</v>
      </c>
      <c r="AE19" s="947">
        <v>14422</v>
      </c>
      <c r="AF19" s="305"/>
      <c r="AG19" s="305"/>
      <c r="AH19" s="305"/>
      <c r="AI19" s="306"/>
      <c r="AJ19" s="950"/>
    </row>
    <row r="20" spans="1:36" s="232" customFormat="1" ht="14.25" x14ac:dyDescent="0.15">
      <c r="A20" s="224"/>
      <c r="B20" s="233" t="s">
        <v>44</v>
      </c>
      <c r="C20" s="226"/>
      <c r="D20" s="802">
        <v>201720</v>
      </c>
      <c r="E20" s="226"/>
      <c r="F20" s="234">
        <v>2244</v>
      </c>
      <c r="G20" s="235">
        <v>1.1124330755502678</v>
      </c>
      <c r="H20" s="226"/>
      <c r="I20" s="234">
        <v>2788</v>
      </c>
      <c r="J20" s="235">
        <v>1.3821138211382114</v>
      </c>
      <c r="K20" s="234">
        <v>2035</v>
      </c>
      <c r="L20" s="235">
        <v>72.991391678622662</v>
      </c>
      <c r="M20" s="234">
        <v>0</v>
      </c>
      <c r="N20" s="235">
        <v>0</v>
      </c>
      <c r="O20" s="234">
        <v>636</v>
      </c>
      <c r="P20" s="235">
        <v>22.812051649928264</v>
      </c>
      <c r="Q20" s="234">
        <v>0</v>
      </c>
      <c r="R20" s="235">
        <v>0</v>
      </c>
      <c r="S20" s="234">
        <v>8</v>
      </c>
      <c r="T20" s="235">
        <v>0.28694404591104739</v>
      </c>
      <c r="U20" s="234">
        <v>106</v>
      </c>
      <c r="V20" s="235">
        <v>3.8020086083213771</v>
      </c>
      <c r="W20" s="234">
        <v>3</v>
      </c>
      <c r="X20" s="235">
        <f t="shared" si="0"/>
        <v>0.10760401721664276</v>
      </c>
      <c r="Z20" s="305"/>
      <c r="AA20" s="305"/>
      <c r="AB20" s="305"/>
      <c r="AC20" s="949">
        <v>44561</v>
      </c>
      <c r="AD20" s="947">
        <v>24712</v>
      </c>
      <c r="AE20" s="947">
        <v>14501</v>
      </c>
      <c r="AF20" s="305"/>
      <c r="AG20" s="305"/>
      <c r="AH20" s="305"/>
      <c r="AI20" s="306"/>
      <c r="AJ20" s="950"/>
    </row>
    <row r="21" spans="1:36" s="232" customFormat="1" ht="14.25" x14ac:dyDescent="0.15">
      <c r="A21" s="224"/>
      <c r="B21" s="233" t="s">
        <v>6</v>
      </c>
      <c r="C21" s="226"/>
      <c r="D21" s="802">
        <v>146290</v>
      </c>
      <c r="E21" s="226"/>
      <c r="F21" s="234">
        <v>3276</v>
      </c>
      <c r="G21" s="235">
        <v>2.2393875179438103</v>
      </c>
      <c r="H21" s="226"/>
      <c r="I21" s="234">
        <v>1155</v>
      </c>
      <c r="J21" s="235">
        <v>0.7895276505571126</v>
      </c>
      <c r="K21" s="234">
        <v>1092</v>
      </c>
      <c r="L21" s="235">
        <v>94.545454545454547</v>
      </c>
      <c r="M21" s="234">
        <v>19</v>
      </c>
      <c r="N21" s="235">
        <v>1.6450216450216451</v>
      </c>
      <c r="O21" s="234">
        <v>44</v>
      </c>
      <c r="P21" s="235">
        <v>3.8095238095238098</v>
      </c>
      <c r="Q21" s="234">
        <v>0</v>
      </c>
      <c r="R21" s="235">
        <v>0</v>
      </c>
      <c r="S21" s="234">
        <v>0</v>
      </c>
      <c r="T21" s="235">
        <v>0</v>
      </c>
      <c r="U21" s="234">
        <v>0</v>
      </c>
      <c r="V21" s="235">
        <v>0</v>
      </c>
      <c r="W21" s="234">
        <v>0</v>
      </c>
      <c r="X21" s="235">
        <f t="shared" si="0"/>
        <v>0</v>
      </c>
      <c r="Z21" s="305"/>
      <c r="AA21" s="305"/>
      <c r="AB21" s="305"/>
      <c r="AC21" s="949">
        <v>44592</v>
      </c>
      <c r="AD21" s="947">
        <v>15800</v>
      </c>
      <c r="AE21" s="947">
        <v>18653</v>
      </c>
      <c r="AF21" s="305"/>
      <c r="AG21" s="305"/>
      <c r="AH21" s="305"/>
      <c r="AI21" s="306"/>
      <c r="AJ21" s="950"/>
    </row>
    <row r="22" spans="1:36" s="232" customFormat="1" ht="14.25" x14ac:dyDescent="0.15">
      <c r="A22" s="224"/>
      <c r="B22" s="233" t="s">
        <v>5</v>
      </c>
      <c r="C22" s="226"/>
      <c r="D22" s="802">
        <v>35293</v>
      </c>
      <c r="E22" s="226"/>
      <c r="F22" s="234">
        <v>604</v>
      </c>
      <c r="G22" s="235">
        <v>1.7113875272716967</v>
      </c>
      <c r="H22" s="226"/>
      <c r="I22" s="234">
        <v>391</v>
      </c>
      <c r="J22" s="235">
        <v>1.1078684158331682</v>
      </c>
      <c r="K22" s="234">
        <v>313</v>
      </c>
      <c r="L22" s="235">
        <v>80.051150895140665</v>
      </c>
      <c r="M22" s="234">
        <v>6</v>
      </c>
      <c r="N22" s="235">
        <v>1.5345268542199488</v>
      </c>
      <c r="O22" s="234">
        <v>61</v>
      </c>
      <c r="P22" s="235">
        <v>15.601023017902813</v>
      </c>
      <c r="Q22" s="234">
        <v>2</v>
      </c>
      <c r="R22" s="235">
        <v>0.51150895140664965</v>
      </c>
      <c r="S22" s="234">
        <v>0</v>
      </c>
      <c r="T22" s="235">
        <v>0</v>
      </c>
      <c r="U22" s="234">
        <v>6</v>
      </c>
      <c r="V22" s="235">
        <v>1.5345268542199488</v>
      </c>
      <c r="W22" s="234">
        <v>3</v>
      </c>
      <c r="X22" s="235">
        <f t="shared" si="0"/>
        <v>0.76726342710997442</v>
      </c>
      <c r="Z22" s="305"/>
      <c r="AA22" s="305"/>
      <c r="AB22" s="305"/>
      <c r="AC22" s="949">
        <v>44620</v>
      </c>
      <c r="AD22" s="947">
        <v>21660</v>
      </c>
      <c r="AE22" s="947">
        <v>18762</v>
      </c>
      <c r="AF22" s="305"/>
      <c r="AG22" s="305"/>
      <c r="AH22" s="305"/>
      <c r="AI22" s="306"/>
      <c r="AJ22" s="950"/>
    </row>
    <row r="23" spans="1:36" s="232" customFormat="1" ht="14.25" x14ac:dyDescent="0.15">
      <c r="A23" s="224"/>
      <c r="B23" s="233" t="s">
        <v>38</v>
      </c>
      <c r="C23" s="226"/>
      <c r="D23" s="802">
        <v>73691</v>
      </c>
      <c r="E23" s="226"/>
      <c r="F23" s="234">
        <v>1006</v>
      </c>
      <c r="G23" s="235">
        <v>1.3651599245498092</v>
      </c>
      <c r="H23" s="226"/>
      <c r="I23" s="234">
        <v>797</v>
      </c>
      <c r="J23" s="235">
        <v>1.0815432006622248</v>
      </c>
      <c r="K23" s="234">
        <v>782</v>
      </c>
      <c r="L23" s="235">
        <v>98.117942283563366</v>
      </c>
      <c r="M23" s="234">
        <v>5</v>
      </c>
      <c r="N23" s="235">
        <v>0.62735257214554585</v>
      </c>
      <c r="O23" s="234">
        <v>0</v>
      </c>
      <c r="P23" s="235">
        <v>0</v>
      </c>
      <c r="Q23" s="234">
        <v>1</v>
      </c>
      <c r="R23" s="235">
        <v>0.12547051442910914</v>
      </c>
      <c r="S23" s="234">
        <v>1</v>
      </c>
      <c r="T23" s="235">
        <v>0.12547051442910914</v>
      </c>
      <c r="U23" s="234">
        <v>8</v>
      </c>
      <c r="V23" s="235">
        <v>1.0037641154328731</v>
      </c>
      <c r="W23" s="234">
        <v>0</v>
      </c>
      <c r="X23" s="235">
        <f t="shared" si="0"/>
        <v>0</v>
      </c>
      <c r="Z23" s="305"/>
      <c r="AA23" s="305"/>
      <c r="AB23" s="305"/>
      <c r="AC23" s="949">
        <v>44651</v>
      </c>
      <c r="AD23" s="947">
        <v>28954</v>
      </c>
      <c r="AE23" s="947">
        <v>17183</v>
      </c>
      <c r="AF23" s="305"/>
      <c r="AG23" s="305"/>
      <c r="AH23" s="305"/>
      <c r="AI23" s="306"/>
      <c r="AJ23" s="950"/>
    </row>
    <row r="24" spans="1:36" s="232" customFormat="1" ht="14.25" x14ac:dyDescent="0.15">
      <c r="A24" s="224"/>
      <c r="B24" s="233" t="s">
        <v>45</v>
      </c>
      <c r="C24" s="226"/>
      <c r="D24" s="802">
        <v>177795</v>
      </c>
      <c r="E24" s="226"/>
      <c r="F24" s="234">
        <v>3136</v>
      </c>
      <c r="G24" s="235">
        <v>1.7638291290531232</v>
      </c>
      <c r="H24" s="226"/>
      <c r="I24" s="234">
        <v>1886</v>
      </c>
      <c r="J24" s="235">
        <v>1.0607722376894737</v>
      </c>
      <c r="K24" s="234">
        <v>1567</v>
      </c>
      <c r="L24" s="235">
        <v>83.085896076352071</v>
      </c>
      <c r="M24" s="234">
        <v>66</v>
      </c>
      <c r="N24" s="235">
        <v>3.4994697773064685</v>
      </c>
      <c r="O24" s="234">
        <v>0</v>
      </c>
      <c r="P24" s="235">
        <v>0</v>
      </c>
      <c r="Q24" s="234">
        <v>0</v>
      </c>
      <c r="R24" s="235">
        <v>0</v>
      </c>
      <c r="S24" s="234">
        <v>0</v>
      </c>
      <c r="T24" s="235">
        <v>0</v>
      </c>
      <c r="U24" s="234">
        <v>0</v>
      </c>
      <c r="V24" s="235">
        <v>0</v>
      </c>
      <c r="W24" s="234">
        <v>253</v>
      </c>
      <c r="X24" s="235">
        <f t="shared" si="0"/>
        <v>13.414634146341465</v>
      </c>
      <c r="Z24" s="305"/>
      <c r="AA24" s="305"/>
      <c r="AB24" s="305"/>
      <c r="AC24" s="949">
        <v>44681</v>
      </c>
      <c r="AD24" s="947">
        <v>20498</v>
      </c>
      <c r="AE24" s="947">
        <v>16055</v>
      </c>
      <c r="AF24" s="305"/>
      <c r="AG24" s="305"/>
      <c r="AH24" s="305"/>
      <c r="AI24" s="306"/>
      <c r="AJ24" s="950"/>
    </row>
    <row r="25" spans="1:36" s="240" customFormat="1" ht="14.25" x14ac:dyDescent="0.15">
      <c r="A25" s="239"/>
      <c r="B25" s="233" t="s">
        <v>46</v>
      </c>
      <c r="C25" s="226"/>
      <c r="D25" s="802">
        <v>40484</v>
      </c>
      <c r="E25" s="226"/>
      <c r="F25" s="234">
        <v>644</v>
      </c>
      <c r="G25" s="235">
        <v>1.5907519019859699</v>
      </c>
      <c r="H25" s="226"/>
      <c r="I25" s="234">
        <v>410</v>
      </c>
      <c r="J25" s="235">
        <v>1.0127457761090801</v>
      </c>
      <c r="K25" s="234">
        <v>299</v>
      </c>
      <c r="L25" s="235">
        <v>72.926829268292678</v>
      </c>
      <c r="M25" s="234">
        <v>1</v>
      </c>
      <c r="N25" s="235">
        <v>0.24390243902439024</v>
      </c>
      <c r="O25" s="234">
        <v>44</v>
      </c>
      <c r="P25" s="235">
        <v>10.731707317073171</v>
      </c>
      <c r="Q25" s="234">
        <v>52</v>
      </c>
      <c r="R25" s="235">
        <v>12.682926829268293</v>
      </c>
      <c r="S25" s="234">
        <v>4</v>
      </c>
      <c r="T25" s="235">
        <v>0.97560975609756095</v>
      </c>
      <c r="U25" s="234">
        <v>0</v>
      </c>
      <c r="V25" s="235">
        <v>0</v>
      </c>
      <c r="W25" s="234">
        <v>10</v>
      </c>
      <c r="X25" s="235">
        <f t="shared" si="0"/>
        <v>2.4390243902439024</v>
      </c>
      <c r="Z25" s="305"/>
      <c r="AA25" s="305"/>
      <c r="AB25" s="305"/>
      <c r="AC25" s="949">
        <v>44712</v>
      </c>
      <c r="AD25" s="947">
        <v>23876</v>
      </c>
      <c r="AE25" s="947">
        <v>15983</v>
      </c>
      <c r="AF25" s="305"/>
      <c r="AG25" s="305"/>
      <c r="AH25" s="305"/>
      <c r="AI25" s="306"/>
      <c r="AJ25" s="950"/>
    </row>
    <row r="26" spans="1:36" s="232" customFormat="1" ht="14.25" x14ac:dyDescent="0.15">
      <c r="B26" s="233" t="s">
        <v>47</v>
      </c>
      <c r="C26" s="226"/>
      <c r="D26" s="804">
        <v>16142</v>
      </c>
      <c r="E26" s="226"/>
      <c r="F26" s="238">
        <v>282</v>
      </c>
      <c r="G26" s="235">
        <v>1.7469954156857888</v>
      </c>
      <c r="H26" s="226"/>
      <c r="I26" s="238">
        <v>204</v>
      </c>
      <c r="J26" s="235">
        <v>1.2637839177301449</v>
      </c>
      <c r="K26" s="238">
        <v>204</v>
      </c>
      <c r="L26" s="235">
        <v>100</v>
      </c>
      <c r="M26" s="238">
        <v>0</v>
      </c>
      <c r="N26" s="235">
        <v>0</v>
      </c>
      <c r="O26" s="238">
        <v>0</v>
      </c>
      <c r="P26" s="235">
        <v>0</v>
      </c>
      <c r="Q26" s="238">
        <v>0</v>
      </c>
      <c r="R26" s="235">
        <v>0</v>
      </c>
      <c r="S26" s="238">
        <v>0</v>
      </c>
      <c r="T26" s="235">
        <v>0</v>
      </c>
      <c r="U26" s="238">
        <v>0</v>
      </c>
      <c r="V26" s="235">
        <v>0</v>
      </c>
      <c r="W26" s="238">
        <v>0</v>
      </c>
      <c r="X26" s="235">
        <f t="shared" si="0"/>
        <v>0</v>
      </c>
      <c r="Z26" s="305"/>
      <c r="AA26" s="305"/>
      <c r="AB26" s="305"/>
      <c r="AC26" s="949">
        <v>44742</v>
      </c>
      <c r="AD26" s="947">
        <v>25318</v>
      </c>
      <c r="AE26" s="947">
        <v>16449</v>
      </c>
      <c r="AF26" s="305"/>
      <c r="AG26" s="305"/>
      <c r="AH26" s="305"/>
      <c r="AI26" s="306"/>
      <c r="AJ26" s="950"/>
    </row>
    <row r="27" spans="1:36" s="232" customFormat="1" ht="14.25" x14ac:dyDescent="0.15">
      <c r="B27" s="233" t="s">
        <v>48</v>
      </c>
      <c r="C27" s="226"/>
      <c r="D27" s="804">
        <v>67674</v>
      </c>
      <c r="E27" s="226"/>
      <c r="F27" s="238">
        <v>1491</v>
      </c>
      <c r="G27" s="235">
        <v>2.2032095043886866</v>
      </c>
      <c r="H27" s="226"/>
      <c r="I27" s="238">
        <v>986</v>
      </c>
      <c r="J27" s="235">
        <v>1.4569849572952684</v>
      </c>
      <c r="K27" s="238">
        <v>778</v>
      </c>
      <c r="L27" s="235">
        <v>78.904665314401626</v>
      </c>
      <c r="M27" s="238">
        <v>17</v>
      </c>
      <c r="N27" s="235">
        <v>1.7241379310344827</v>
      </c>
      <c r="O27" s="238">
        <v>133</v>
      </c>
      <c r="P27" s="235">
        <v>13.488843813387424</v>
      </c>
      <c r="Q27" s="238">
        <v>11</v>
      </c>
      <c r="R27" s="235">
        <v>1.1156186612576064</v>
      </c>
      <c r="S27" s="238">
        <v>8</v>
      </c>
      <c r="T27" s="235">
        <v>0.81135902636916835</v>
      </c>
      <c r="U27" s="238">
        <v>36</v>
      </c>
      <c r="V27" s="235">
        <v>3.6511156186612577</v>
      </c>
      <c r="W27" s="238">
        <v>3</v>
      </c>
      <c r="X27" s="235">
        <f t="shared" si="0"/>
        <v>0.3042596348884381</v>
      </c>
      <c r="Z27" s="305"/>
      <c r="AA27" s="305"/>
      <c r="AB27" s="305"/>
      <c r="AC27" s="949">
        <v>44773</v>
      </c>
      <c r="AD27" s="947">
        <v>29962</v>
      </c>
      <c r="AE27" s="947">
        <v>16217</v>
      </c>
      <c r="AF27" s="305"/>
      <c r="AG27" s="305"/>
      <c r="AH27" s="305"/>
      <c r="AI27" s="306"/>
      <c r="AJ27" s="950"/>
    </row>
    <row r="28" spans="1:36" s="232" customFormat="1" ht="14.25" x14ac:dyDescent="0.15">
      <c r="B28" s="233" t="s">
        <v>49</v>
      </c>
      <c r="C28" s="226"/>
      <c r="D28" s="804">
        <v>9180</v>
      </c>
      <c r="E28" s="226"/>
      <c r="F28" s="238">
        <v>185</v>
      </c>
      <c r="G28" s="242">
        <v>2.0152505446623095</v>
      </c>
      <c r="H28" s="226"/>
      <c r="I28" s="238">
        <v>149</v>
      </c>
      <c r="J28" s="242">
        <v>1.6230936819172113</v>
      </c>
      <c r="K28" s="238">
        <v>31</v>
      </c>
      <c r="L28" s="242">
        <v>20.80536912751678</v>
      </c>
      <c r="M28" s="238">
        <v>4</v>
      </c>
      <c r="N28" s="242">
        <v>2.6845637583892619</v>
      </c>
      <c r="O28" s="238">
        <v>113</v>
      </c>
      <c r="P28" s="242">
        <v>75.838926174496649</v>
      </c>
      <c r="Q28" s="238">
        <v>0</v>
      </c>
      <c r="R28" s="242">
        <v>0</v>
      </c>
      <c r="S28" s="238">
        <v>0</v>
      </c>
      <c r="T28" s="242">
        <v>0</v>
      </c>
      <c r="U28" s="238">
        <v>1</v>
      </c>
      <c r="V28" s="242">
        <v>0.67114093959731547</v>
      </c>
      <c r="W28" s="238">
        <v>0</v>
      </c>
      <c r="X28" s="242">
        <f t="shared" si="0"/>
        <v>0</v>
      </c>
      <c r="Z28" s="305"/>
      <c r="AA28" s="305"/>
      <c r="AB28" s="305"/>
      <c r="AC28" s="949">
        <v>44804</v>
      </c>
      <c r="AD28" s="947">
        <v>19002</v>
      </c>
      <c r="AE28" s="947">
        <v>17806</v>
      </c>
      <c r="AF28" s="305"/>
      <c r="AG28" s="305"/>
      <c r="AH28" s="305"/>
      <c r="AI28" s="306"/>
      <c r="AJ28" s="950"/>
    </row>
    <row r="29" spans="1:36" s="232" customFormat="1" ht="14.25" x14ac:dyDescent="0.15">
      <c r="B29" s="244" t="s">
        <v>4</v>
      </c>
      <c r="C29" s="226"/>
      <c r="D29" s="805">
        <v>3407</v>
      </c>
      <c r="E29" s="226"/>
      <c r="F29" s="245">
        <v>57</v>
      </c>
      <c r="G29" s="246">
        <v>1.6730261226885823</v>
      </c>
      <c r="H29" s="226"/>
      <c r="I29" s="245">
        <v>29</v>
      </c>
      <c r="J29" s="246">
        <v>0.85118872908717336</v>
      </c>
      <c r="K29" s="245">
        <v>23</v>
      </c>
      <c r="L29" s="246">
        <v>79.310344827586206</v>
      </c>
      <c r="M29" s="245">
        <v>1</v>
      </c>
      <c r="N29" s="246">
        <v>3.4482758620689653</v>
      </c>
      <c r="O29" s="245">
        <v>2</v>
      </c>
      <c r="P29" s="246">
        <v>6.8965517241379306</v>
      </c>
      <c r="Q29" s="245">
        <v>0</v>
      </c>
      <c r="R29" s="246">
        <v>0</v>
      </c>
      <c r="S29" s="245">
        <v>0</v>
      </c>
      <c r="T29" s="246">
        <v>0</v>
      </c>
      <c r="U29" s="245">
        <v>2</v>
      </c>
      <c r="V29" s="246">
        <v>6.8965517241379306</v>
      </c>
      <c r="W29" s="245">
        <v>1</v>
      </c>
      <c r="X29" s="246">
        <f t="shared" si="0"/>
        <v>3.4482758620689653</v>
      </c>
      <c r="Z29" s="305"/>
      <c r="AA29" s="305"/>
      <c r="AB29" s="305"/>
      <c r="AC29" s="949">
        <v>44834</v>
      </c>
      <c r="AD29" s="947">
        <v>23558</v>
      </c>
      <c r="AE29" s="947">
        <v>17545</v>
      </c>
      <c r="AF29" s="305"/>
      <c r="AG29" s="305"/>
      <c r="AH29" s="305"/>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309"/>
      <c r="AG30" s="309"/>
      <c r="AH30" s="305"/>
      <c r="AI30" s="306"/>
      <c r="AJ30" s="950"/>
    </row>
    <row r="31" spans="1:36" s="251" customFormat="1" x14ac:dyDescent="0.15">
      <c r="B31" s="252" t="s">
        <v>3</v>
      </c>
      <c r="C31" s="211"/>
      <c r="D31" s="806">
        <v>1411866</v>
      </c>
      <c r="E31" s="211"/>
      <c r="F31" s="253">
        <v>26424</v>
      </c>
      <c r="G31" s="254">
        <v>1.8715657151599372</v>
      </c>
      <c r="H31" s="211"/>
      <c r="I31" s="253">
        <v>15255</v>
      </c>
      <c r="J31" s="254">
        <v>1.0804849752030292</v>
      </c>
      <c r="K31" s="253">
        <v>12821</v>
      </c>
      <c r="L31" s="254">
        <v>84.044575549000328</v>
      </c>
      <c r="M31" s="253">
        <v>217</v>
      </c>
      <c r="N31" s="254">
        <v>1.4224844313339888</v>
      </c>
      <c r="O31" s="253">
        <v>1149</v>
      </c>
      <c r="P31" s="254">
        <v>7.5319567354965589</v>
      </c>
      <c r="Q31" s="253">
        <v>196</v>
      </c>
      <c r="R31" s="254">
        <v>1.2848246476565062</v>
      </c>
      <c r="S31" s="253">
        <v>22</v>
      </c>
      <c r="T31" s="254">
        <v>0.14421501147164864</v>
      </c>
      <c r="U31" s="253">
        <v>257</v>
      </c>
      <c r="V31" s="254">
        <v>1.6846935431006227</v>
      </c>
      <c r="W31" s="253">
        <f>SUM(W12:W29)</f>
        <v>593</v>
      </c>
      <c r="X31" s="254">
        <f>W31/$I31*100</f>
        <v>3.8872500819403473</v>
      </c>
      <c r="Z31" s="305"/>
      <c r="AA31" s="305"/>
      <c r="AB31" s="309"/>
      <c r="AC31" s="949">
        <v>44895</v>
      </c>
      <c r="AD31" s="947">
        <v>25864</v>
      </c>
      <c r="AE31" s="947">
        <v>14618</v>
      </c>
      <c r="AF31" s="305"/>
      <c r="AG31" s="305"/>
      <c r="AH31" s="309"/>
      <c r="AI31" s="309"/>
      <c r="AJ31" s="438"/>
    </row>
    <row r="32" spans="1:36" s="256" customFormat="1" ht="6.75" customHeight="1" x14ac:dyDescent="0.2">
      <c r="B32" s="257" t="s">
        <v>42</v>
      </c>
      <c r="C32" s="258"/>
      <c r="E32" s="258"/>
      <c r="Z32" s="439"/>
      <c r="AA32" s="439"/>
      <c r="AB32" s="439"/>
      <c r="AC32" s="949">
        <v>44926</v>
      </c>
      <c r="AD32" s="947">
        <v>27618</v>
      </c>
      <c r="AE32" s="947">
        <v>15332</v>
      </c>
      <c r="AF32" s="439"/>
      <c r="AG32" s="439"/>
      <c r="AH32" s="439"/>
      <c r="AI32" s="439"/>
    </row>
    <row r="33" spans="2:35" s="251" customFormat="1" x14ac:dyDescent="0.2">
      <c r="B33" s="1092" t="s">
        <v>401</v>
      </c>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Z33" s="439"/>
      <c r="AA33" s="439"/>
      <c r="AB33" s="439"/>
      <c r="AC33" s="949">
        <v>44957</v>
      </c>
      <c r="AD33" s="947">
        <v>19275</v>
      </c>
      <c r="AE33" s="947">
        <v>18183</v>
      </c>
      <c r="AF33" s="439"/>
      <c r="AG33" s="439"/>
      <c r="AH33" s="439"/>
      <c r="AI33" s="439"/>
    </row>
    <row r="34" spans="2:35" s="251" customFormat="1" ht="11.25" customHeight="1" x14ac:dyDescent="0.2">
      <c r="B34" s="1092"/>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Z34" s="439"/>
      <c r="AA34" s="439"/>
      <c r="AB34" s="439"/>
      <c r="AC34" s="949">
        <v>44985</v>
      </c>
      <c r="AD34" s="947">
        <v>22255</v>
      </c>
      <c r="AE34" s="947">
        <v>17384</v>
      </c>
      <c r="AF34" s="439"/>
      <c r="AG34" s="439"/>
      <c r="AH34" s="439"/>
      <c r="AI34" s="439"/>
    </row>
    <row r="35" spans="2:35" x14ac:dyDescent="0.2">
      <c r="B35" s="1076"/>
      <c r="C35" s="1076"/>
      <c r="D35" s="1076"/>
      <c r="E35" s="262"/>
      <c r="F35" s="262"/>
      <c r="AC35" s="949">
        <v>45016</v>
      </c>
      <c r="AD35" s="947">
        <f>GETPIVOTDATA("Suma de AltasPIA",[1]td!$A$3,"Fecha",$AC35)</f>
        <v>31089</v>
      </c>
      <c r="AE35" s="947">
        <f>GETPIVOTDATA("Suma de BajasPIA",[1]td!$A$3,"Fecha",$AC35)</f>
        <v>20191</v>
      </c>
    </row>
    <row r="36" spans="2:35" x14ac:dyDescent="0.2">
      <c r="B36" s="1077"/>
      <c r="C36" s="1077"/>
      <c r="D36" s="1077"/>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row r="39" spans="2:35" x14ac:dyDescent="0.2">
      <c r="AC39" s="949">
        <v>45138</v>
      </c>
      <c r="AD39" s="947">
        <f>GETPIVOTDATA("Suma de AltasPIA",[1]td!$A$3,"Fecha",$AC39)</f>
        <v>21178</v>
      </c>
      <c r="AE39" s="947">
        <f>GETPIVOTDATA("Suma de BajasPIA",[1]td!$A$3,"Fecha",$AC39)</f>
        <v>19930</v>
      </c>
      <c r="AF39" s="1234"/>
    </row>
    <row r="40" spans="2:35" x14ac:dyDescent="0.2">
      <c r="AC40" s="949">
        <v>45169</v>
      </c>
      <c r="AD40" s="947">
        <f>GETPIVOTDATA("Suma de AltasPIA",[1]td!$A$3,"Fecha",$AC40)</f>
        <v>19953</v>
      </c>
      <c r="AE40" s="947">
        <f>GETPIVOTDATA("Suma de BajasPIA",[1]td!$A$3,"Fecha",$AC40)</f>
        <v>13281</v>
      </c>
    </row>
    <row r="41" spans="2:35" x14ac:dyDescent="0.2">
      <c r="AC41" s="949">
        <v>45199</v>
      </c>
      <c r="AD41" s="947">
        <f>GETPIVOTDATA("Suma de AltasPIA",[1]td!$A$3,"Fecha",$AC41)</f>
        <v>25272</v>
      </c>
      <c r="AE41" s="947">
        <f>GETPIVOTDATA("Suma de BajasPIA",[1]td!$A$3,"Fecha",$AC41)</f>
        <v>16023</v>
      </c>
    </row>
    <row r="42" spans="2:35" x14ac:dyDescent="0.2">
      <c r="AC42" s="949">
        <v>45230</v>
      </c>
      <c r="AD42" s="947">
        <f>GETPIVOTDATA("Suma de AltasPIA",[1]td!$A$3,"Fecha",$AC42)</f>
        <v>25809</v>
      </c>
      <c r="AE42" s="947">
        <f>GETPIVOTDATA("Suma de BajasPIA",[1]td!$A$3,"Fecha",$AC42)</f>
        <v>14730</v>
      </c>
    </row>
    <row r="43" spans="2:35" x14ac:dyDescent="0.2">
      <c r="AC43" s="949">
        <v>45260</v>
      </c>
      <c r="AD43" s="947">
        <f>GETPIVOTDATA("Suma de AltasPIA",[1]td!$A$3,"Fecha",$AC43)</f>
        <v>23533</v>
      </c>
      <c r="AE43" s="947">
        <f>GETPIVOTDATA("Suma de BajasPIA",[1]td!$A$3,"Fecha",$AC43)</f>
        <v>14866</v>
      </c>
    </row>
    <row r="44" spans="2:35" x14ac:dyDescent="0.2">
      <c r="AC44" s="1235">
        <v>45291</v>
      </c>
      <c r="AD44" s="947">
        <f>GETPIVOTDATA("Suma de AltasPIA",[1]td!$A$3,"Fecha",$AC44)</f>
        <v>26424</v>
      </c>
      <c r="AE44" s="947">
        <f>GETPIVOTDATA("Suma de BajasPIA",[1]td!$A$3,"Fecha",$AC44)</f>
        <v>15255</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0"/>
      <c r="C3" s="1070"/>
      <c r="D3" s="1070"/>
      <c r="E3" s="1070"/>
      <c r="F3" s="1070"/>
      <c r="G3" s="1070"/>
      <c r="H3" s="1070"/>
      <c r="I3" s="1070"/>
      <c r="J3" s="1070"/>
      <c r="K3" s="1070"/>
      <c r="L3" s="45"/>
      <c r="M3" s="45"/>
      <c r="W3" s="89"/>
      <c r="AA3" s="89"/>
      <c r="AD3" s="88"/>
    </row>
    <row r="4" spans="2:32" s="7" customFormat="1" ht="2.25" customHeight="1" x14ac:dyDescent="0.2">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row>
    <row r="5" spans="2:32" s="7" customFormat="1" ht="39" customHeight="1" x14ac:dyDescent="0.2">
      <c r="B5" s="1044" t="s">
        <v>440</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3"/>
    </row>
    <row r="6" spans="2:32" s="7" customFormat="1" ht="14.2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104" t="s">
        <v>30</v>
      </c>
      <c r="C8" s="68"/>
      <c r="D8" s="1104" t="s">
        <v>120</v>
      </c>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2" s="83" customFormat="1" ht="21.75" customHeight="1" x14ac:dyDescent="0.2">
      <c r="B9" s="1105"/>
      <c r="C9" s="68"/>
      <c r="D9" s="1105"/>
      <c r="E9" s="1101" t="s">
        <v>25</v>
      </c>
      <c r="F9" s="1102"/>
      <c r="G9" s="199"/>
      <c r="H9" s="1101" t="s">
        <v>24</v>
      </c>
      <c r="I9" s="1102"/>
      <c r="J9" s="199"/>
      <c r="K9" s="1101" t="s">
        <v>23</v>
      </c>
      <c r="L9" s="1102"/>
      <c r="M9" s="199"/>
      <c r="N9" s="1101" t="s">
        <v>22</v>
      </c>
      <c r="O9" s="1102"/>
      <c r="P9" s="199"/>
      <c r="Q9" s="1101" t="s">
        <v>21</v>
      </c>
      <c r="R9" s="1102"/>
      <c r="S9" s="199"/>
      <c r="T9" s="1101" t="s">
        <v>20</v>
      </c>
      <c r="U9" s="1102"/>
      <c r="V9" s="199"/>
      <c r="W9" s="1101" t="s">
        <v>19</v>
      </c>
      <c r="X9" s="1102"/>
      <c r="Y9" s="199"/>
      <c r="Z9" s="1101" t="s">
        <v>18</v>
      </c>
      <c r="AA9" s="1102"/>
      <c r="AB9" s="68"/>
      <c r="AC9" s="1112"/>
      <c r="AD9" s="1113"/>
    </row>
    <row r="10" spans="2:32" s="83" customFormat="1" ht="21.75" customHeight="1" x14ac:dyDescent="0.2">
      <c r="B10" s="1106"/>
      <c r="D10" s="1106"/>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7" t="s">
        <v>27</v>
      </c>
      <c r="D12" s="417" t="s">
        <v>34</v>
      </c>
      <c r="E12" s="77">
        <v>480</v>
      </c>
      <c r="F12" s="76">
        <v>0.18353745502376428</v>
      </c>
      <c r="G12" s="74"/>
      <c r="H12" s="77">
        <v>9713</v>
      </c>
      <c r="I12" s="76">
        <v>3.7139568763454633</v>
      </c>
      <c r="J12" s="74"/>
      <c r="K12" s="77">
        <v>6054</v>
      </c>
      <c r="L12" s="76">
        <v>2.3148661514872271</v>
      </c>
      <c r="M12" s="74"/>
      <c r="N12" s="77">
        <v>8986</v>
      </c>
      <c r="O12" s="76">
        <v>3.4359741059240538</v>
      </c>
      <c r="P12" s="74"/>
      <c r="Q12" s="77">
        <v>8308</v>
      </c>
      <c r="R12" s="76">
        <v>3.1767274507029866</v>
      </c>
      <c r="S12" s="74"/>
      <c r="T12" s="77">
        <v>11191</v>
      </c>
      <c r="U12" s="76">
        <v>4.2790992899394711</v>
      </c>
      <c r="V12" s="74"/>
      <c r="W12" s="77">
        <v>37780</v>
      </c>
      <c r="X12" s="76">
        <v>14.445927189162113</v>
      </c>
      <c r="Y12" s="74"/>
      <c r="Z12" s="77">
        <v>179015</v>
      </c>
      <c r="AA12" s="76">
        <f t="shared" ref="AA12:AA19" si="0">Z12*100/$AC12</f>
        <v>68.449911481414915</v>
      </c>
      <c r="AB12" s="66"/>
      <c r="AC12" s="153">
        <f>E12+H12+K12+N12+Q12+T12+W12+Z12</f>
        <v>261527</v>
      </c>
      <c r="AD12" s="75">
        <f>F12+I12+L12+O12+R12+U12+X12+AA12</f>
        <v>100</v>
      </c>
      <c r="AF12" s="425"/>
    </row>
    <row r="13" spans="2:32" s="73" customFormat="1" ht="21" customHeight="1" x14ac:dyDescent="0.2">
      <c r="B13" s="1128"/>
      <c r="D13" s="418" t="s">
        <v>52</v>
      </c>
      <c r="E13" s="415">
        <v>626</v>
      </c>
      <c r="F13" s="416">
        <v>0.18272570711345923</v>
      </c>
      <c r="G13" s="74"/>
      <c r="H13" s="415">
        <v>10876</v>
      </c>
      <c r="I13" s="416">
        <v>3.174640240520739</v>
      </c>
      <c r="J13" s="74"/>
      <c r="K13" s="415">
        <v>7538</v>
      </c>
      <c r="L13" s="416">
        <v>2.2002977319828365</v>
      </c>
      <c r="M13" s="74"/>
      <c r="N13" s="415">
        <v>11131</v>
      </c>
      <c r="O13" s="416">
        <v>3.2490732362298957</v>
      </c>
      <c r="P13" s="74"/>
      <c r="Q13" s="415">
        <v>12305</v>
      </c>
      <c r="R13" s="416">
        <v>3.5917569105928369</v>
      </c>
      <c r="S13" s="74"/>
      <c r="T13" s="415">
        <v>19471</v>
      </c>
      <c r="U13" s="416">
        <v>5.6834700370705509</v>
      </c>
      <c r="V13" s="74"/>
      <c r="W13" s="415">
        <v>62274</v>
      </c>
      <c r="X13" s="416">
        <v>18.177413234478532</v>
      </c>
      <c r="Y13" s="74"/>
      <c r="Z13" s="415">
        <v>218369</v>
      </c>
      <c r="AA13" s="416">
        <f t="shared" si="0"/>
        <v>63.740622902011154</v>
      </c>
      <c r="AB13" s="66"/>
      <c r="AC13" s="157">
        <f t="shared" ref="AC13:AD15" si="1">E13+H13+K13+N13+Q13+T13+W13+Z13</f>
        <v>342590</v>
      </c>
      <c r="AD13" s="181">
        <f t="shared" si="1"/>
        <v>100</v>
      </c>
      <c r="AF13" s="425"/>
    </row>
    <row r="14" spans="2:32" s="73" customFormat="1" ht="21" customHeight="1" x14ac:dyDescent="0.2">
      <c r="B14" s="1128"/>
      <c r="D14" s="418" t="s">
        <v>53</v>
      </c>
      <c r="E14" s="415">
        <v>273</v>
      </c>
      <c r="F14" s="416">
        <v>9.401085429350671E-2</v>
      </c>
      <c r="G14" s="74"/>
      <c r="H14" s="415">
        <v>7522</v>
      </c>
      <c r="I14" s="416">
        <v>2.5902917435742032</v>
      </c>
      <c r="J14" s="74"/>
      <c r="K14" s="415">
        <v>6201</v>
      </c>
      <c r="L14" s="416">
        <v>2.1353894046667952</v>
      </c>
      <c r="M14" s="74"/>
      <c r="N14" s="415">
        <v>8366</v>
      </c>
      <c r="O14" s="416">
        <v>2.8809333590457036</v>
      </c>
      <c r="P14" s="74"/>
      <c r="Q14" s="415">
        <v>10777</v>
      </c>
      <c r="R14" s="416">
        <v>3.7111903909198602</v>
      </c>
      <c r="S14" s="74"/>
      <c r="T14" s="415">
        <v>18880</v>
      </c>
      <c r="U14" s="416">
        <v>6.5015565167084493</v>
      </c>
      <c r="V14" s="74"/>
      <c r="W14" s="415">
        <v>67741</v>
      </c>
      <c r="X14" s="416">
        <v>23.327433262624314</v>
      </c>
      <c r="Y14" s="74"/>
      <c r="Z14" s="415">
        <v>170632</v>
      </c>
      <c r="AA14" s="416">
        <f t="shared" si="0"/>
        <v>58.759194468167166</v>
      </c>
      <c r="AB14" s="66"/>
      <c r="AC14" s="157">
        <f t="shared" si="1"/>
        <v>290392</v>
      </c>
      <c r="AD14" s="181">
        <f t="shared" si="1"/>
        <v>100</v>
      </c>
      <c r="AF14" s="425"/>
    </row>
    <row r="15" spans="2:32" s="73" customFormat="1" ht="21" customHeight="1" x14ac:dyDescent="0.2">
      <c r="B15" s="1129"/>
      <c r="D15" s="421" t="s">
        <v>71</v>
      </c>
      <c r="E15" s="419">
        <f>SUM(E12:E14)</f>
        <v>1379</v>
      </c>
      <c r="F15" s="420">
        <f t="shared" ref="F13:F19" si="2">E15*100/$AC15</f>
        <v>0.15416278651193002</v>
      </c>
      <c r="G15" s="74"/>
      <c r="H15" s="419">
        <f>SUM(H12:H14)</f>
        <v>28111</v>
      </c>
      <c r="I15" s="420">
        <f t="shared" ref="I12:I19" si="3">H15*100/$AC15</f>
        <v>3.1426179054654564</v>
      </c>
      <c r="J15" s="74"/>
      <c r="K15" s="419">
        <f>SUM(K12:K14)</f>
        <v>19793</v>
      </c>
      <c r="L15" s="420">
        <f t="shared" ref="L12:L19" si="4">K15*100/$AC15</f>
        <v>2.2127222867517262</v>
      </c>
      <c r="M15" s="74"/>
      <c r="N15" s="419">
        <f>SUM(N12:N14)</f>
        <v>28483</v>
      </c>
      <c r="O15" s="420">
        <f t="shared" ref="O12:O19" si="5">N15*100/$AC15</f>
        <v>3.1842049660763614</v>
      </c>
      <c r="P15" s="74"/>
      <c r="Q15" s="419">
        <f>SUM(Q12:Q14)</f>
        <v>31390</v>
      </c>
      <c r="R15" s="420">
        <f t="shared" ref="R12:R19" si="6">Q15*100/$AC15</f>
        <v>3.5091877219793206</v>
      </c>
      <c r="S15" s="74"/>
      <c r="T15" s="419">
        <f>SUM(T12:T14)</f>
        <v>49542</v>
      </c>
      <c r="U15" s="420">
        <f t="shared" ref="U12:U19" si="7">T15*100/$AC15</f>
        <v>5.5384574107135869</v>
      </c>
      <c r="V15" s="74"/>
      <c r="W15" s="419">
        <f>SUM(W12:W14)</f>
        <v>167795</v>
      </c>
      <c r="X15" s="420">
        <f t="shared" ref="X12:X19" si="8">W15*100/$AC15</f>
        <v>18.758335578512906</v>
      </c>
      <c r="Y15" s="74"/>
      <c r="Z15" s="419">
        <f>SUM(Z12:Z14)</f>
        <v>568016</v>
      </c>
      <c r="AA15" s="420">
        <f t="shared" si="0"/>
        <v>63.500311343988713</v>
      </c>
      <c r="AB15" s="66"/>
      <c r="AC15" s="422">
        <f>SUM(AC12:AC14)</f>
        <v>894509</v>
      </c>
      <c r="AD15" s="424">
        <f t="shared" si="1"/>
        <v>100</v>
      </c>
      <c r="AF15" s="425"/>
    </row>
    <row r="16" spans="2:32" s="73" customFormat="1" ht="21" customHeight="1" x14ac:dyDescent="0.2">
      <c r="B16" s="1127" t="s">
        <v>26</v>
      </c>
      <c r="D16" s="417" t="s">
        <v>34</v>
      </c>
      <c r="E16" s="77">
        <v>594</v>
      </c>
      <c r="F16" s="76">
        <v>0.40768143196387147</v>
      </c>
      <c r="G16" s="74"/>
      <c r="H16" s="77">
        <v>20198</v>
      </c>
      <c r="I16" s="76">
        <v>13.862541351525717</v>
      </c>
      <c r="J16" s="74"/>
      <c r="K16" s="77">
        <v>9202</v>
      </c>
      <c r="L16" s="76">
        <v>6.3156305335547902</v>
      </c>
      <c r="M16" s="74"/>
      <c r="N16" s="77">
        <v>11046</v>
      </c>
      <c r="O16" s="76">
        <v>7.581227436823105</v>
      </c>
      <c r="P16" s="74"/>
      <c r="Q16" s="77">
        <v>9374</v>
      </c>
      <c r="R16" s="76">
        <v>6.4336797024062813</v>
      </c>
      <c r="S16" s="74"/>
      <c r="T16" s="77">
        <v>12202</v>
      </c>
      <c r="U16" s="76">
        <v>8.3746276646854536</v>
      </c>
      <c r="V16" s="74"/>
      <c r="W16" s="77">
        <v>27694</v>
      </c>
      <c r="X16" s="76">
        <v>19.007288849844201</v>
      </c>
      <c r="Y16" s="74"/>
      <c r="Z16" s="77">
        <v>55392</v>
      </c>
      <c r="AA16" s="76">
        <f t="shared" si="0"/>
        <v>38.017323029196582</v>
      </c>
      <c r="AB16" s="66"/>
      <c r="AC16" s="153">
        <f>E16+H16+K16+N16+Q16+T16+W16+Z16</f>
        <v>145702</v>
      </c>
      <c r="AD16" s="75">
        <f>F16+I16+L16+O16+R16+U16+X16+AA16</f>
        <v>100</v>
      </c>
      <c r="AF16" s="425"/>
    </row>
    <row r="17" spans="2:32" s="73" customFormat="1" ht="21" customHeight="1" x14ac:dyDescent="0.2">
      <c r="B17" s="1128"/>
      <c r="D17" s="418" t="s">
        <v>52</v>
      </c>
      <c r="E17" s="415">
        <v>862</v>
      </c>
      <c r="F17" s="416">
        <v>0.42628106857091991</v>
      </c>
      <c r="G17" s="74"/>
      <c r="H17" s="415">
        <v>26239</v>
      </c>
      <c r="I17" s="416">
        <v>12.975857260130358</v>
      </c>
      <c r="J17" s="74"/>
      <c r="K17" s="415">
        <v>11649</v>
      </c>
      <c r="L17" s="416">
        <v>5.7607287329265038</v>
      </c>
      <c r="M17" s="74"/>
      <c r="N17" s="415">
        <v>14681</v>
      </c>
      <c r="O17" s="416">
        <v>7.2601303569485793</v>
      </c>
      <c r="P17" s="74"/>
      <c r="Q17" s="415">
        <v>14606</v>
      </c>
      <c r="R17" s="416">
        <v>7.2230409368292996</v>
      </c>
      <c r="S17" s="74"/>
      <c r="T17" s="415">
        <v>21018</v>
      </c>
      <c r="U17" s="416">
        <v>10.393939094226909</v>
      </c>
      <c r="V17" s="74"/>
      <c r="W17" s="415">
        <v>40759</v>
      </c>
      <c r="X17" s="416">
        <v>20.156368995222884</v>
      </c>
      <c r="Y17" s="74"/>
      <c r="Z17" s="415">
        <v>72400</v>
      </c>
      <c r="AA17" s="416">
        <f t="shared" si="0"/>
        <v>35.80365355514455</v>
      </c>
      <c r="AB17" s="66"/>
      <c r="AC17" s="157">
        <f t="shared" ref="AC17:AD19" si="9">E17+H17+K17+N17+Q17+T17+W17+Z17</f>
        <v>202214</v>
      </c>
      <c r="AD17" s="181">
        <f t="shared" si="9"/>
        <v>100</v>
      </c>
      <c r="AF17" s="425"/>
    </row>
    <row r="18" spans="2:32" s="73" customFormat="1" ht="21" customHeight="1" x14ac:dyDescent="0.2">
      <c r="B18" s="1128"/>
      <c r="D18" s="418" t="s">
        <v>53</v>
      </c>
      <c r="E18" s="415">
        <v>375</v>
      </c>
      <c r="F18" s="416">
        <v>0.22131597429193642</v>
      </c>
      <c r="G18" s="74"/>
      <c r="H18" s="415">
        <v>16979</v>
      </c>
      <c r="I18" s="416">
        <v>10.020597140007435</v>
      </c>
      <c r="J18" s="74"/>
      <c r="K18" s="415">
        <v>10460</v>
      </c>
      <c r="L18" s="416">
        <v>6.173240242916413</v>
      </c>
      <c r="M18" s="74"/>
      <c r="N18" s="415">
        <v>11886</v>
      </c>
      <c r="O18" s="416">
        <v>7.0148311211572167</v>
      </c>
      <c r="P18" s="74"/>
      <c r="Q18" s="415">
        <v>12529</v>
      </c>
      <c r="R18" s="416">
        <v>7.3943142450764574</v>
      </c>
      <c r="S18" s="74"/>
      <c r="T18" s="415">
        <v>18383</v>
      </c>
      <c r="U18" s="416">
        <v>10.849204147756446</v>
      </c>
      <c r="V18" s="74"/>
      <c r="W18" s="415">
        <v>34929</v>
      </c>
      <c r="X18" s="416">
        <v>20.614255109448127</v>
      </c>
      <c r="Y18" s="74"/>
      <c r="Z18" s="415">
        <v>63900</v>
      </c>
      <c r="AA18" s="416">
        <f t="shared" si="0"/>
        <v>37.712242019345965</v>
      </c>
      <c r="AB18" s="66"/>
      <c r="AC18" s="157">
        <f t="shared" si="9"/>
        <v>169441</v>
      </c>
      <c r="AD18" s="181">
        <f t="shared" si="9"/>
        <v>100</v>
      </c>
      <c r="AF18" s="425"/>
    </row>
    <row r="19" spans="2:32" s="73" customFormat="1" ht="21" customHeight="1" x14ac:dyDescent="0.2">
      <c r="B19" s="1129"/>
      <c r="D19" s="421" t="s">
        <v>71</v>
      </c>
      <c r="E19" s="419">
        <f>SUM(E16:E18)</f>
        <v>1831</v>
      </c>
      <c r="F19" s="420">
        <f t="shared" si="2"/>
        <v>0.35391422170764097</v>
      </c>
      <c r="G19" s="74"/>
      <c r="H19" s="419">
        <f>SUM(H16:H18)</f>
        <v>63416</v>
      </c>
      <c r="I19" s="420">
        <f t="shared" si="3"/>
        <v>12.25768666510746</v>
      </c>
      <c r="J19" s="74"/>
      <c r="K19" s="419">
        <f>SUM(K16:K18)</f>
        <v>31311</v>
      </c>
      <c r="L19" s="420">
        <f t="shared" si="4"/>
        <v>6.0521071523145524</v>
      </c>
      <c r="M19" s="74"/>
      <c r="N19" s="419">
        <f>SUM(N16:N18)</f>
        <v>37613</v>
      </c>
      <c r="O19" s="420">
        <f t="shared" si="5"/>
        <v>7.2702215298140356</v>
      </c>
      <c r="P19" s="74"/>
      <c r="Q19" s="419">
        <f>SUM(Q16:Q18)</f>
        <v>36509</v>
      </c>
      <c r="R19" s="420">
        <f t="shared" si="6"/>
        <v>7.0568292301060973</v>
      </c>
      <c r="S19" s="74"/>
      <c r="T19" s="419">
        <f>SUM(T16:T18)</f>
        <v>51603</v>
      </c>
      <c r="U19" s="420">
        <f t="shared" si="7"/>
        <v>9.9743504002072072</v>
      </c>
      <c r="V19" s="74"/>
      <c r="W19" s="419">
        <f>SUM(W16:W18)</f>
        <v>103382</v>
      </c>
      <c r="X19" s="420">
        <f t="shared" si="8"/>
        <v>19.982719862686693</v>
      </c>
      <c r="Y19" s="74"/>
      <c r="Z19" s="419">
        <f>SUM(Z16:Z18)</f>
        <v>191692</v>
      </c>
      <c r="AA19" s="420">
        <f t="shared" si="0"/>
        <v>37.052170938056314</v>
      </c>
      <c r="AB19" s="66"/>
      <c r="AC19" s="422">
        <f>SUM(AC16:AC18)</f>
        <v>517357</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07" t="s">
        <v>3</v>
      </c>
      <c r="C21" s="1108"/>
      <c r="D21" s="1109"/>
      <c r="E21" s="65">
        <f>E15+E19</f>
        <v>3210</v>
      </c>
      <c r="F21" s="67">
        <f>E21*100/$AC21</f>
        <v>0.22735868701420672</v>
      </c>
      <c r="G21" s="66"/>
      <c r="H21" s="65">
        <f>H15+H19</f>
        <v>91527</v>
      </c>
      <c r="I21" s="67">
        <f>H21*100/$AC21</f>
        <v>6.482697366463956</v>
      </c>
      <c r="J21" s="66"/>
      <c r="K21" s="65">
        <f>K15+K19</f>
        <v>51104</v>
      </c>
      <c r="L21" s="67">
        <f>K21*100/$AC21</f>
        <v>3.619606959867296</v>
      </c>
      <c r="M21" s="66"/>
      <c r="N21" s="65">
        <f>N15+N19</f>
        <v>66096</v>
      </c>
      <c r="O21" s="67">
        <f>N21*100/$AC21</f>
        <v>4.6814641049504697</v>
      </c>
      <c r="P21" s="66"/>
      <c r="Q21" s="65">
        <f>Q15+Q19</f>
        <v>67899</v>
      </c>
      <c r="R21" s="67">
        <f>Q21*100/$AC21</f>
        <v>4.8091674422360198</v>
      </c>
      <c r="S21" s="66"/>
      <c r="T21" s="65">
        <f>T15+T19</f>
        <v>101145</v>
      </c>
      <c r="U21" s="67">
        <f>T21*100/$AC21</f>
        <v>7.1639234884897007</v>
      </c>
      <c r="V21" s="66"/>
      <c r="W21" s="65">
        <f>W15+W19</f>
        <v>271177</v>
      </c>
      <c r="X21" s="67">
        <f>W21*100/$AC21</f>
        <v>19.206992731604842</v>
      </c>
      <c r="Y21" s="66"/>
      <c r="Z21" s="65">
        <f>Z15+Z19</f>
        <v>759708</v>
      </c>
      <c r="AA21" s="67">
        <f>Z21*100/$AC21</f>
        <v>53.808789219373509</v>
      </c>
      <c r="AB21" s="66"/>
      <c r="AC21" s="65">
        <f>AC15+AC19</f>
        <v>1411866</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03" t="s">
        <v>17</v>
      </c>
      <c r="D35" s="1103"/>
      <c r="E35" s="1103"/>
      <c r="F35" s="1103"/>
      <c r="G35" s="1103"/>
      <c r="H35" s="1103"/>
      <c r="I35" s="1103"/>
      <c r="J35" s="1103"/>
      <c r="K35" s="1103"/>
      <c r="L35" s="1103"/>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99"/>
      <c r="C44" s="1100"/>
      <c r="D44" s="1100"/>
      <c r="E44" s="1100"/>
      <c r="F44" s="1100"/>
      <c r="G44" s="1100"/>
      <c r="H44" s="1100"/>
      <c r="I44" s="1100"/>
      <c r="J44" s="1100"/>
      <c r="K44" s="1100"/>
      <c r="L44" s="1100"/>
      <c r="M44" s="1100"/>
      <c r="N44" s="1100"/>
      <c r="O44" s="1100"/>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37.5" customHeight="1" x14ac:dyDescent="0.2">
      <c r="A4" s="1093" t="s">
        <v>216</v>
      </c>
      <c r="B4" s="1093"/>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row>
    <row r="5" spans="1:50" s="208" customFormat="1" ht="17.25" customHeight="1" x14ac:dyDescent="0.2">
      <c r="B5" s="1047" t="str">
        <f>porsaad!B6</f>
        <v>Situación a 31 de diciembre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187</v>
      </c>
      <c r="Q7" s="1055"/>
      <c r="R7" s="568"/>
      <c r="S7" s="1055"/>
      <c r="T7" s="1055"/>
      <c r="U7" s="568"/>
      <c r="V7" s="1055"/>
      <c r="W7" s="1055"/>
      <c r="X7" s="568"/>
      <c r="Y7" s="1055"/>
      <c r="Z7" s="1056"/>
      <c r="AA7" s="430"/>
      <c r="AB7" s="430"/>
      <c r="AC7" s="431"/>
      <c r="AD7" s="431"/>
      <c r="AE7" s="431"/>
      <c r="AF7" s="431"/>
      <c r="AG7" s="431"/>
      <c r="AH7" s="431"/>
      <c r="AI7" s="432"/>
    </row>
    <row r="8" spans="1:50" s="213" customFormat="1" ht="37.5" customHeight="1" x14ac:dyDescent="0.2">
      <c r="A8" s="209"/>
      <c r="B8" s="1049"/>
      <c r="C8" s="211"/>
      <c r="D8" s="1086"/>
      <c r="E8" s="1087"/>
      <c r="F8" s="211"/>
      <c r="G8" s="1057" t="s">
        <v>177</v>
      </c>
      <c r="H8" s="1056"/>
      <c r="I8" s="211"/>
      <c r="J8" s="1057" t="s">
        <v>183</v>
      </c>
      <c r="K8" s="1056"/>
      <c r="L8" s="211"/>
      <c r="M8" s="1057" t="s">
        <v>178</v>
      </c>
      <c r="N8" s="1056"/>
      <c r="O8" s="211"/>
      <c r="P8" s="1086"/>
      <c r="Q8" s="1088"/>
      <c r="R8" s="501"/>
      <c r="S8" s="1057" t="s">
        <v>188</v>
      </c>
      <c r="T8" s="1056"/>
      <c r="U8" s="211"/>
      <c r="V8" s="1057" t="s">
        <v>189</v>
      </c>
      <c r="W8" s="1056"/>
      <c r="X8" s="211"/>
      <c r="Y8" s="1057" t="s">
        <v>190</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9" t="s">
        <v>227</v>
      </c>
      <c r="C33" s="1069"/>
      <c r="D33" s="1069"/>
      <c r="E33" s="1069"/>
      <c r="F33" s="1069"/>
      <c r="G33" s="1069"/>
      <c r="H33" s="1069"/>
      <c r="I33" s="1069"/>
      <c r="J33" s="1069"/>
      <c r="K33" s="1069"/>
      <c r="L33" s="1069"/>
      <c r="M33" s="1069"/>
      <c r="O33" s="259"/>
    </row>
    <row r="34" spans="2:19" ht="29.25" customHeight="1" x14ac:dyDescent="0.2">
      <c r="B34" s="1076"/>
      <c r="C34" s="1076"/>
      <c r="D34" s="1076"/>
      <c r="E34" s="1076"/>
      <c r="F34" s="1076"/>
      <c r="G34" s="1076"/>
      <c r="H34" s="1076"/>
      <c r="I34" s="1076"/>
      <c r="J34" s="1076"/>
      <c r="K34" s="1076"/>
      <c r="L34" s="1076"/>
      <c r="M34" s="1076"/>
      <c r="N34" s="1076"/>
      <c r="O34" s="1076"/>
      <c r="P34" s="1076"/>
      <c r="Q34" s="262"/>
      <c r="R34" s="262"/>
      <c r="S34" s="262"/>
    </row>
    <row r="35" spans="2:19" ht="4.5" customHeight="1" x14ac:dyDescent="0.2">
      <c r="B35" s="1077"/>
      <c r="C35" s="1077"/>
      <c r="D35" s="1077"/>
      <c r="E35" s="1077"/>
      <c r="F35" s="1077"/>
      <c r="G35" s="1077"/>
      <c r="H35" s="1077"/>
      <c r="I35" s="1077"/>
      <c r="J35" s="1077"/>
      <c r="K35" s="1077"/>
      <c r="L35" s="1077"/>
      <c r="M35" s="1077"/>
      <c r="N35" s="1077"/>
      <c r="O35" s="1077"/>
      <c r="P35" s="1077"/>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0"/>
      <c r="C3" s="1070"/>
      <c r="D3" s="1070"/>
      <c r="E3" s="1070"/>
      <c r="F3" s="1070"/>
      <c r="G3" s="1070"/>
      <c r="H3" s="1070"/>
      <c r="I3" s="1070"/>
      <c r="J3" s="45"/>
      <c r="Q3" s="89"/>
    </row>
    <row r="4" spans="2:30" s="7" customFormat="1" ht="2.25" customHeight="1" x14ac:dyDescent="0.2">
      <c r="B4" s="1043"/>
      <c r="C4" s="1043"/>
      <c r="D4" s="1043"/>
      <c r="E4" s="1043"/>
      <c r="F4" s="1043"/>
      <c r="G4" s="1043"/>
      <c r="H4" s="1043"/>
      <c r="I4" s="1043"/>
      <c r="J4" s="1043"/>
      <c r="K4" s="1043"/>
      <c r="L4" s="1043"/>
      <c r="M4" s="1043"/>
      <c r="N4" s="1043"/>
      <c r="O4" s="1043"/>
      <c r="P4" s="1043"/>
      <c r="Q4" s="1043"/>
      <c r="R4" s="1043"/>
      <c r="S4" s="1043"/>
      <c r="T4" s="1043"/>
    </row>
    <row r="5" spans="2:30" s="7" customFormat="1" ht="16.5" customHeight="1" x14ac:dyDescent="0.2">
      <c r="B5" s="1043" t="s">
        <v>441</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row>
    <row r="6" spans="2:30" s="7" customFormat="1" ht="14.25" customHeight="1" x14ac:dyDescent="0.2">
      <c r="B6" s="1047" t="str">
        <f>porsaad!B6</f>
        <v>Situación a 31 de diciembre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7" customFormat="1" ht="5.25" customHeight="1" x14ac:dyDescent="0.2"/>
    <row r="8" spans="2:30" s="519" customFormat="1" ht="21.75" customHeight="1" x14ac:dyDescent="0.2">
      <c r="B8" s="1130" t="s">
        <v>30</v>
      </c>
      <c r="D8" s="1130" t="s">
        <v>120</v>
      </c>
      <c r="E8" s="1130" t="s">
        <v>29</v>
      </c>
      <c r="F8" s="1130"/>
      <c r="G8" s="1130"/>
      <c r="H8" s="1130"/>
      <c r="I8" s="1130"/>
      <c r="J8" s="1130"/>
      <c r="K8" s="1130"/>
      <c r="L8" s="1130"/>
      <c r="M8" s="1130"/>
      <c r="N8" s="1130"/>
      <c r="O8" s="1130"/>
      <c r="P8" s="1130"/>
      <c r="Q8" s="1130"/>
      <c r="R8" s="1130"/>
      <c r="S8" s="1130"/>
    </row>
    <row r="9" spans="2:30" s="519" customFormat="1" ht="21.75" customHeight="1" x14ac:dyDescent="0.2">
      <c r="B9" s="1130"/>
      <c r="D9" s="113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0"/>
      <c r="D10" s="113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1" t="s">
        <v>27</v>
      </c>
      <c r="D12" s="526" t="s">
        <v>34</v>
      </c>
      <c r="E12" s="527">
        <f>'46perfpbsaad'!E12</f>
        <v>480</v>
      </c>
      <c r="F12" s="526"/>
      <c r="G12" s="527">
        <f>'46perfpbsaad'!H12</f>
        <v>9713</v>
      </c>
      <c r="H12" s="526"/>
      <c r="I12" s="527">
        <f>'46perfpbsaad'!K12</f>
        <v>6054</v>
      </c>
      <c r="J12" s="526"/>
      <c r="K12" s="527">
        <f>'46perfpbsaad'!N12</f>
        <v>8986</v>
      </c>
      <c r="L12" s="526"/>
      <c r="M12" s="527">
        <f>'46perfpbsaad'!Q12</f>
        <v>8308</v>
      </c>
      <c r="N12" s="526"/>
      <c r="O12" s="527">
        <f>'46perfpbsaad'!T12</f>
        <v>11191</v>
      </c>
      <c r="P12" s="526"/>
      <c r="Q12" s="527">
        <f>'46perfpbsaad'!W12</f>
        <v>37780</v>
      </c>
      <c r="R12" s="526"/>
      <c r="S12" s="527">
        <f>'46perfpbsaad'!Z12</f>
        <v>179015</v>
      </c>
      <c r="T12" s="528"/>
      <c r="V12" s="529">
        <f>E12/E$15</f>
        <v>0.34807831762146485</v>
      </c>
      <c r="W12" s="529">
        <f>G12/G$15</f>
        <v>0.34552310483440646</v>
      </c>
      <c r="X12" s="529">
        <f>I12/I$15</f>
        <v>0.30586571009953012</v>
      </c>
      <c r="Y12" s="529">
        <f>K12/K$15</f>
        <v>0.31548643050240494</v>
      </c>
      <c r="Z12" s="529">
        <f>M12/M$15</f>
        <v>0.26467027715833069</v>
      </c>
      <c r="AA12" s="529">
        <f>O12/O$15</f>
        <v>0.22588914456420814</v>
      </c>
      <c r="AB12" s="529">
        <f>Q12/Q$15</f>
        <v>0.22515569593849638</v>
      </c>
      <c r="AC12" s="529">
        <f>S12/S$15</f>
        <v>0.31515837582039941</v>
      </c>
      <c r="AD12" s="529"/>
    </row>
    <row r="13" spans="2:30" s="525" customFormat="1" ht="21" customHeight="1" x14ac:dyDescent="0.2">
      <c r="B13" s="1131"/>
      <c r="D13" s="526" t="s">
        <v>52</v>
      </c>
      <c r="E13" s="527">
        <f>'46perfpbsaad'!E13</f>
        <v>626</v>
      </c>
      <c r="F13" s="526"/>
      <c r="G13" s="527">
        <f>'46perfpbsaad'!H13</f>
        <v>10876</v>
      </c>
      <c r="H13" s="526"/>
      <c r="I13" s="527">
        <f>'46perfpbsaad'!K13</f>
        <v>7538</v>
      </c>
      <c r="J13" s="526"/>
      <c r="K13" s="527">
        <f>'46perfpbsaad'!N13</f>
        <v>11131</v>
      </c>
      <c r="L13" s="526"/>
      <c r="M13" s="527">
        <f>'46perfpbsaad'!Q13</f>
        <v>12305</v>
      </c>
      <c r="N13" s="526"/>
      <c r="O13" s="527">
        <f>'46perfpbsaad'!T13</f>
        <v>19471</v>
      </c>
      <c r="P13" s="526"/>
      <c r="Q13" s="527">
        <f>'46perfpbsaad'!W13</f>
        <v>62274</v>
      </c>
      <c r="R13" s="526"/>
      <c r="S13" s="527">
        <f>'46perfpbsaad'!Z13</f>
        <v>218369</v>
      </c>
      <c r="T13" s="528"/>
      <c r="V13" s="529">
        <f>E13/E$15</f>
        <v>0.45395213923132705</v>
      </c>
      <c r="W13" s="529">
        <f>G13/G$15</f>
        <v>0.38689480986090852</v>
      </c>
      <c r="X13" s="529">
        <f>I13/I$15</f>
        <v>0.3808417117162633</v>
      </c>
      <c r="Y13" s="529">
        <f>K13/K$15</f>
        <v>0.3907945090053716</v>
      </c>
      <c r="Z13" s="529">
        <f>M13/M$15</f>
        <v>0.39200382287352659</v>
      </c>
      <c r="AA13" s="529">
        <f>O13/O$15</f>
        <v>0.39302006378426385</v>
      </c>
      <c r="AB13" s="529">
        <f>Q13/Q$15</f>
        <v>0.37113144015018323</v>
      </c>
      <c r="AC13" s="529">
        <f>S13/S$15</f>
        <v>0.38444163544688881</v>
      </c>
      <c r="AD13" s="529"/>
    </row>
    <row r="14" spans="2:30" s="525" customFormat="1" ht="21" customHeight="1" x14ac:dyDescent="0.2">
      <c r="B14" s="1131"/>
      <c r="D14" s="526" t="s">
        <v>53</v>
      </c>
      <c r="E14" s="527">
        <f>'46perfpbsaad'!E14</f>
        <v>273</v>
      </c>
      <c r="F14" s="526"/>
      <c r="G14" s="527">
        <f>'46perfpbsaad'!H14</f>
        <v>7522</v>
      </c>
      <c r="H14" s="526"/>
      <c r="I14" s="527">
        <f>'46perfpbsaad'!K14</f>
        <v>6201</v>
      </c>
      <c r="J14" s="526"/>
      <c r="K14" s="527">
        <f>'46perfpbsaad'!N14</f>
        <v>8366</v>
      </c>
      <c r="L14" s="526"/>
      <c r="M14" s="527">
        <f>'46perfpbsaad'!Q14</f>
        <v>10777</v>
      </c>
      <c r="N14" s="526"/>
      <c r="O14" s="527">
        <f>'46perfpbsaad'!T14</f>
        <v>18880</v>
      </c>
      <c r="P14" s="526"/>
      <c r="Q14" s="527">
        <f>'46perfpbsaad'!W14</f>
        <v>67741</v>
      </c>
      <c r="R14" s="526"/>
      <c r="S14" s="527">
        <f>'46perfpbsaad'!Z14</f>
        <v>170632</v>
      </c>
      <c r="T14" s="528"/>
      <c r="V14" s="529">
        <f>E14/E$15</f>
        <v>0.19796954314720813</v>
      </c>
      <c r="W14" s="529">
        <f>G14/G$15</f>
        <v>0.26758208530468502</v>
      </c>
      <c r="X14" s="529">
        <f>I14/I$15</f>
        <v>0.31329257818420653</v>
      </c>
      <c r="Y14" s="529">
        <f>K14/K$15</f>
        <v>0.2937190604922234</v>
      </c>
      <c r="Z14" s="529">
        <f>M14/M$15</f>
        <v>0.34332589996814272</v>
      </c>
      <c r="AA14" s="529">
        <f>O14/O$15</f>
        <v>0.38109079165152798</v>
      </c>
      <c r="AB14" s="529">
        <f>Q14/Q$15</f>
        <v>0.40371286391132039</v>
      </c>
      <c r="AC14" s="529">
        <f>S14/S$15</f>
        <v>0.30039998873271173</v>
      </c>
      <c r="AD14" s="529"/>
    </row>
    <row r="15" spans="2:30" s="525" customFormat="1" ht="21" customHeight="1" x14ac:dyDescent="0.2">
      <c r="B15" s="1131"/>
      <c r="D15" s="530" t="s">
        <v>71</v>
      </c>
      <c r="E15" s="527">
        <f>'46perfpbsaad'!E15</f>
        <v>1379</v>
      </c>
      <c r="F15" s="526"/>
      <c r="G15" s="527">
        <f>SUM(G12:G14)</f>
        <v>28111</v>
      </c>
      <c r="H15" s="527">
        <f t="shared" ref="H15:T15" si="0">SUM(H12:H14)</f>
        <v>0</v>
      </c>
      <c r="I15" s="527">
        <f t="shared" si="0"/>
        <v>19793</v>
      </c>
      <c r="J15" s="527">
        <f t="shared" si="0"/>
        <v>0</v>
      </c>
      <c r="K15" s="527">
        <f t="shared" si="0"/>
        <v>28483</v>
      </c>
      <c r="L15" s="527">
        <f t="shared" si="0"/>
        <v>0</v>
      </c>
      <c r="M15" s="527">
        <f t="shared" si="0"/>
        <v>31390</v>
      </c>
      <c r="N15" s="527">
        <f t="shared" si="0"/>
        <v>0</v>
      </c>
      <c r="O15" s="527">
        <f t="shared" si="0"/>
        <v>49542</v>
      </c>
      <c r="P15" s="527">
        <f t="shared" si="0"/>
        <v>0</v>
      </c>
      <c r="Q15" s="527">
        <f t="shared" si="0"/>
        <v>167795</v>
      </c>
      <c r="R15" s="527">
        <f t="shared" si="0"/>
        <v>0</v>
      </c>
      <c r="S15" s="527">
        <f t="shared" si="0"/>
        <v>568016</v>
      </c>
      <c r="T15" s="527">
        <f t="shared" si="0"/>
        <v>0</v>
      </c>
      <c r="V15" s="529"/>
    </row>
    <row r="16" spans="2:30" s="525" customFormat="1" ht="21" customHeight="1" x14ac:dyDescent="0.2">
      <c r="B16" s="1131" t="s">
        <v>26</v>
      </c>
      <c r="D16" s="526" t="s">
        <v>34</v>
      </c>
      <c r="E16" s="527">
        <f>'46perfpbsaad'!E16</f>
        <v>594</v>
      </c>
      <c r="F16" s="526"/>
      <c r="G16" s="527">
        <f>'46perfpbsaad'!H16</f>
        <v>20198</v>
      </c>
      <c r="H16" s="526"/>
      <c r="I16" s="527">
        <f>'46perfpbsaad'!K16</f>
        <v>9202</v>
      </c>
      <c r="J16" s="526"/>
      <c r="K16" s="527">
        <f>'46perfpbsaad'!N16</f>
        <v>11046</v>
      </c>
      <c r="L16" s="526"/>
      <c r="M16" s="527">
        <f>'46perfpbsaad'!Q16</f>
        <v>9374</v>
      </c>
      <c r="N16" s="526"/>
      <c r="O16" s="527">
        <f>'46perfpbsaad'!T16</f>
        <v>12202</v>
      </c>
      <c r="P16" s="526"/>
      <c r="Q16" s="527">
        <f>'46perfpbsaad'!W16</f>
        <v>27694</v>
      </c>
      <c r="R16" s="526"/>
      <c r="S16" s="527">
        <f>'46perfpbsaad'!Z16</f>
        <v>55392</v>
      </c>
      <c r="T16" s="528"/>
      <c r="V16" s="529">
        <f>E16/E$19</f>
        <v>0.32441288913162208</v>
      </c>
      <c r="W16" s="529">
        <f>G16/G$19</f>
        <v>0.3185000630755645</v>
      </c>
      <c r="X16" s="529">
        <f>I16/I$19</f>
        <v>0.29389032608348503</v>
      </c>
      <c r="Y16" s="529">
        <f>K16/K$19</f>
        <v>0.29367505915507935</v>
      </c>
      <c r="Z16" s="529">
        <f>M16/M$19</f>
        <v>0.25675860746665208</v>
      </c>
      <c r="AA16" s="529">
        <f>O16/O$19</f>
        <v>0.23645912059376392</v>
      </c>
      <c r="AB16" s="529">
        <f>Q16/Q$19</f>
        <v>0.26788028863825425</v>
      </c>
      <c r="AC16" s="529">
        <f>S16/S$19</f>
        <v>0.2889635456878743</v>
      </c>
    </row>
    <row r="17" spans="2:29" s="525" customFormat="1" ht="21" customHeight="1" x14ac:dyDescent="0.2">
      <c r="B17" s="1131"/>
      <c r="D17" s="526" t="s">
        <v>52</v>
      </c>
      <c r="E17" s="527">
        <f>'46perfpbsaad'!E17</f>
        <v>862</v>
      </c>
      <c r="F17" s="526"/>
      <c r="G17" s="527">
        <f>'46perfpbsaad'!H17</f>
        <v>26239</v>
      </c>
      <c r="H17" s="526"/>
      <c r="I17" s="527">
        <f>'46perfpbsaad'!K17</f>
        <v>11649</v>
      </c>
      <c r="J17" s="526"/>
      <c r="K17" s="527">
        <f>'46perfpbsaad'!N17</f>
        <v>14681</v>
      </c>
      <c r="L17" s="526"/>
      <c r="M17" s="527">
        <f>'46perfpbsaad'!Q17</f>
        <v>14606</v>
      </c>
      <c r="N17" s="526"/>
      <c r="O17" s="527">
        <f>'46perfpbsaad'!T17</f>
        <v>21018</v>
      </c>
      <c r="P17" s="526"/>
      <c r="Q17" s="527">
        <f>'46perfpbsaad'!W17</f>
        <v>40759</v>
      </c>
      <c r="R17" s="526"/>
      <c r="S17" s="527">
        <f>'46perfpbsaad'!Z17</f>
        <v>72400</v>
      </c>
      <c r="T17" s="528"/>
      <c r="V17" s="529">
        <f>E17/E$19</f>
        <v>0.4707809939923539</v>
      </c>
      <c r="W17" s="529">
        <f>G17/G$19</f>
        <v>0.4137599344014129</v>
      </c>
      <c r="X17" s="529">
        <f>I17/I$19</f>
        <v>0.37204177445626135</v>
      </c>
      <c r="Y17" s="529">
        <f>K17/K$19</f>
        <v>0.3903171775715843</v>
      </c>
      <c r="Z17" s="529">
        <f>M17/M$19</f>
        <v>0.40006573721548111</v>
      </c>
      <c r="AA17" s="529">
        <f>O17/O$19</f>
        <v>0.40730190105226438</v>
      </c>
      <c r="AB17" s="529">
        <f>Q17/Q$19</f>
        <v>0.39425625350641313</v>
      </c>
      <c r="AC17" s="529">
        <f>S17/S$19</f>
        <v>0.37768920977401249</v>
      </c>
    </row>
    <row r="18" spans="2:29" s="525" customFormat="1" ht="21" customHeight="1" x14ac:dyDescent="0.2">
      <c r="B18" s="1131"/>
      <c r="D18" s="526" t="s">
        <v>53</v>
      </c>
      <c r="E18" s="527">
        <f>'46perfpbsaad'!E18</f>
        <v>375</v>
      </c>
      <c r="F18" s="526"/>
      <c r="G18" s="527">
        <f>'46perfpbsaad'!H18</f>
        <v>16979</v>
      </c>
      <c r="H18" s="526"/>
      <c r="I18" s="527">
        <f>'46perfpbsaad'!K18</f>
        <v>10460</v>
      </c>
      <c r="J18" s="526"/>
      <c r="K18" s="527">
        <f>'46perfpbsaad'!N18</f>
        <v>11886</v>
      </c>
      <c r="L18" s="526"/>
      <c r="M18" s="527">
        <f>'46perfpbsaad'!Q18</f>
        <v>12529</v>
      </c>
      <c r="N18" s="526"/>
      <c r="O18" s="527">
        <f>'46perfpbsaad'!T18</f>
        <v>18383</v>
      </c>
      <c r="P18" s="526"/>
      <c r="Q18" s="527">
        <f>'46perfpbsaad'!W18</f>
        <v>34929</v>
      </c>
      <c r="R18" s="526"/>
      <c r="S18" s="527">
        <f>'46perfpbsaad'!Z18</f>
        <v>63900</v>
      </c>
      <c r="T18" s="528"/>
      <c r="V18" s="529">
        <f>E18/E$19</f>
        <v>0.20480611687602404</v>
      </c>
      <c r="W18" s="529">
        <f>G18/G$19</f>
        <v>0.2677400025230226</v>
      </c>
      <c r="X18" s="529">
        <f>I18/I$19</f>
        <v>0.33406789946025356</v>
      </c>
      <c r="Y18" s="529">
        <f>K18/K$19</f>
        <v>0.31600776327333635</v>
      </c>
      <c r="Z18" s="529">
        <f>M18/M$19</f>
        <v>0.34317565531786681</v>
      </c>
      <c r="AA18" s="529">
        <f>O18/O$19</f>
        <v>0.35623897835397167</v>
      </c>
      <c r="AB18" s="529">
        <f>Q18/Q$19</f>
        <v>0.33786345785533267</v>
      </c>
      <c r="AC18" s="529">
        <f>S18/S$19</f>
        <v>0.33334724453811321</v>
      </c>
    </row>
    <row r="19" spans="2:29" s="525" customFormat="1" ht="21" customHeight="1" x14ac:dyDescent="0.2">
      <c r="B19" s="1131"/>
      <c r="D19" s="530" t="s">
        <v>71</v>
      </c>
      <c r="E19" s="527">
        <f>'46perfpbsaad'!E19</f>
        <v>1831</v>
      </c>
      <c r="F19" s="526"/>
      <c r="G19" s="527">
        <f>SUM(G16:G18)</f>
        <v>63416</v>
      </c>
      <c r="H19" s="527">
        <f t="shared" ref="H19:T19" si="1">SUM(H16:H18)</f>
        <v>0</v>
      </c>
      <c r="I19" s="527">
        <f t="shared" si="1"/>
        <v>31311</v>
      </c>
      <c r="J19" s="527">
        <f t="shared" si="1"/>
        <v>0</v>
      </c>
      <c r="K19" s="527">
        <f t="shared" si="1"/>
        <v>37613</v>
      </c>
      <c r="L19" s="527">
        <f t="shared" si="1"/>
        <v>0</v>
      </c>
      <c r="M19" s="527">
        <f t="shared" si="1"/>
        <v>36509</v>
      </c>
      <c r="N19" s="527">
        <f t="shared" si="1"/>
        <v>0</v>
      </c>
      <c r="O19" s="527">
        <f t="shared" si="1"/>
        <v>51603</v>
      </c>
      <c r="P19" s="527">
        <f t="shared" si="1"/>
        <v>0</v>
      </c>
      <c r="Q19" s="527">
        <f t="shared" si="1"/>
        <v>103382</v>
      </c>
      <c r="R19" s="527">
        <f t="shared" si="1"/>
        <v>0</v>
      </c>
      <c r="S19" s="527">
        <f t="shared" si="1"/>
        <v>191692</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30" t="s">
        <v>3</v>
      </c>
      <c r="C21" s="1130"/>
      <c r="D21" s="1130"/>
      <c r="E21" s="532">
        <f>'46perfpbsaad'!E21</f>
        <v>3210</v>
      </c>
      <c r="F21" s="528"/>
      <c r="G21" s="532">
        <f>G15+G19</f>
        <v>91527</v>
      </c>
      <c r="H21" s="532">
        <f t="shared" ref="H21:T21" si="2">H15+H19</f>
        <v>0</v>
      </c>
      <c r="I21" s="532">
        <f t="shared" si="2"/>
        <v>51104</v>
      </c>
      <c r="J21" s="532">
        <f t="shared" si="2"/>
        <v>0</v>
      </c>
      <c r="K21" s="532">
        <f t="shared" si="2"/>
        <v>66096</v>
      </c>
      <c r="L21" s="532">
        <f t="shared" si="2"/>
        <v>0</v>
      </c>
      <c r="M21" s="532">
        <f t="shared" si="2"/>
        <v>67899</v>
      </c>
      <c r="N21" s="532">
        <f t="shared" si="2"/>
        <v>0</v>
      </c>
      <c r="O21" s="532">
        <f t="shared" si="2"/>
        <v>101145</v>
      </c>
      <c r="P21" s="532">
        <f t="shared" si="2"/>
        <v>0</v>
      </c>
      <c r="Q21" s="532">
        <f t="shared" si="2"/>
        <v>271177</v>
      </c>
      <c r="R21" s="532">
        <f t="shared" si="2"/>
        <v>0</v>
      </c>
      <c r="S21" s="532">
        <f t="shared" si="2"/>
        <v>759708</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103"/>
      <c r="D35" s="1103"/>
      <c r="E35" s="1103"/>
      <c r="F35" s="1103"/>
      <c r="G35" s="1103"/>
      <c r="H35" s="1103"/>
      <c r="I35" s="1103"/>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99"/>
      <c r="C44" s="1100"/>
      <c r="D44" s="1100"/>
      <c r="E44" s="1100"/>
      <c r="F44" s="1100"/>
      <c r="G44" s="1100"/>
      <c r="H44" s="1100"/>
      <c r="I44" s="1100"/>
      <c r="J44" s="1100"/>
      <c r="K44" s="1100"/>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5"/>
      <c r="C2" s="1045"/>
      <c r="D2" s="1045"/>
      <c r="E2" s="206"/>
      <c r="F2" s="206"/>
      <c r="G2" s="1146"/>
      <c r="H2" s="1146"/>
      <c r="I2" s="1146"/>
      <c r="J2" s="1146"/>
      <c r="K2" s="1146"/>
      <c r="L2" s="1146"/>
      <c r="M2" s="1146"/>
      <c r="N2" s="1146"/>
      <c r="O2" s="1146"/>
      <c r="P2" s="1146"/>
      <c r="S2" s="206"/>
    </row>
    <row r="3" spans="1:21" s="205" customFormat="1" ht="3" customHeight="1" x14ac:dyDescent="0.2">
      <c r="B3" s="206"/>
      <c r="C3" s="206"/>
      <c r="D3" s="206"/>
      <c r="E3" s="206"/>
      <c r="F3" s="206"/>
      <c r="K3" s="206"/>
      <c r="O3" s="206"/>
      <c r="S3" s="206"/>
    </row>
    <row r="4" spans="1:21" s="208" customFormat="1" ht="15" customHeight="1" x14ac:dyDescent="0.2">
      <c r="B4" s="1160" t="s">
        <v>450</v>
      </c>
      <c r="C4" s="1160"/>
      <c r="D4" s="1160"/>
      <c r="E4" s="1160"/>
      <c r="F4" s="1160"/>
      <c r="G4" s="1160"/>
      <c r="H4" s="1160"/>
      <c r="I4" s="1160"/>
      <c r="J4" s="1160"/>
      <c r="K4" s="1160"/>
      <c r="L4" s="1160"/>
      <c r="M4" s="1160"/>
      <c r="N4" s="1160"/>
      <c r="O4" s="1160"/>
      <c r="P4" s="1160"/>
      <c r="Q4" s="1160"/>
      <c r="R4" s="314"/>
      <c r="S4" s="314"/>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316"/>
      <c r="R5" s="316"/>
      <c r="S5" s="316"/>
      <c r="T5" s="316"/>
      <c r="U5" s="91"/>
    </row>
    <row r="6" spans="1:21" s="208" customFormat="1" ht="4.5" customHeight="1" x14ac:dyDescent="0.2"/>
    <row r="7" spans="1:21" s="211" customFormat="1" ht="15" customHeight="1" x14ac:dyDescent="0.2">
      <c r="A7" s="212"/>
      <c r="B7" s="1148" t="s">
        <v>15</v>
      </c>
      <c r="C7" s="1151" t="s">
        <v>3</v>
      </c>
      <c r="D7" s="1152"/>
      <c r="E7" s="1152"/>
      <c r="F7" s="347"/>
      <c r="G7" s="350"/>
      <c r="H7" s="327"/>
      <c r="I7" s="328"/>
      <c r="J7" s="351"/>
      <c r="K7" s="350"/>
      <c r="L7" s="327"/>
      <c r="M7" s="328"/>
      <c r="N7" s="351"/>
      <c r="O7" s="350"/>
      <c r="P7" s="327"/>
      <c r="Q7" s="328"/>
    </row>
    <row r="8" spans="1:21" s="211" customFormat="1" ht="15" customHeight="1" x14ac:dyDescent="0.2">
      <c r="A8" s="212"/>
      <c r="B8" s="1149"/>
      <c r="C8" s="1153"/>
      <c r="D8" s="1154"/>
      <c r="E8" s="1154"/>
      <c r="F8" s="347"/>
      <c r="G8" s="1155" t="s">
        <v>34</v>
      </c>
      <c r="H8" s="1155"/>
      <c r="I8" s="1156"/>
      <c r="J8" s="329"/>
      <c r="K8" s="1157" t="s">
        <v>52</v>
      </c>
      <c r="L8" s="1155"/>
      <c r="M8" s="1156"/>
      <c r="N8" s="329"/>
      <c r="O8" s="1157" t="s">
        <v>53</v>
      </c>
      <c r="P8" s="1155"/>
      <c r="Q8" s="1156"/>
    </row>
    <row r="9" spans="1:21" s="211" customFormat="1" ht="33.75" customHeight="1" x14ac:dyDescent="0.2">
      <c r="A9" s="212"/>
      <c r="B9" s="1149"/>
      <c r="C9" s="1158" t="s">
        <v>75</v>
      </c>
      <c r="D9" s="1159"/>
      <c r="E9" s="798" t="s">
        <v>297</v>
      </c>
      <c r="F9" s="325"/>
      <c r="G9" s="1142" t="s">
        <v>75</v>
      </c>
      <c r="H9" s="1143"/>
      <c r="I9" s="325" t="s">
        <v>297</v>
      </c>
      <c r="J9" s="797"/>
      <c r="K9" s="1144" t="s">
        <v>75</v>
      </c>
      <c r="L9" s="1143"/>
      <c r="M9" s="325" t="s">
        <v>297</v>
      </c>
      <c r="N9" s="797"/>
      <c r="O9" s="1144" t="s">
        <v>75</v>
      </c>
      <c r="P9" s="1143"/>
      <c r="Q9" s="325" t="s">
        <v>297</v>
      </c>
    </row>
    <row r="10" spans="1:21" s="216" customFormat="1" ht="29.25" customHeight="1" x14ac:dyDescent="0.2">
      <c r="A10" s="317"/>
      <c r="B10" s="1150"/>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421261</v>
      </c>
      <c r="D12" s="340">
        <f t="shared" ref="D12:D29" si="0">C12/C$30*100</f>
        <v>22.101244929962522</v>
      </c>
      <c r="E12" s="335">
        <f>I12+M12+Q12</f>
        <v>286600</v>
      </c>
      <c r="F12" s="338"/>
      <c r="G12" s="335">
        <v>111870</v>
      </c>
      <c r="H12" s="340">
        <v>26.5559831078595</v>
      </c>
      <c r="I12" s="337">
        <v>79507</v>
      </c>
      <c r="J12" s="341"/>
      <c r="K12" s="335">
        <v>193668</v>
      </c>
      <c r="L12" s="340">
        <v>45.973398914212325</v>
      </c>
      <c r="M12" s="337">
        <v>131388</v>
      </c>
      <c r="N12" s="341"/>
      <c r="O12" s="335">
        <v>115723</v>
      </c>
      <c r="P12" s="340">
        <v>27.470617977928175</v>
      </c>
      <c r="Q12" s="337">
        <v>75705</v>
      </c>
    </row>
    <row r="13" spans="1:21" s="275" customFormat="1" ht="18" customHeight="1" x14ac:dyDescent="0.2">
      <c r="A13" s="318"/>
      <c r="B13" s="331" t="s">
        <v>10</v>
      </c>
      <c r="C13" s="341">
        <f t="shared" ref="C13:C29" si="1">G13+K13+O13</f>
        <v>51888</v>
      </c>
      <c r="D13" s="342">
        <f t="shared" si="0"/>
        <v>2.7222776305565799</v>
      </c>
      <c r="E13" s="341">
        <f t="shared" ref="E13:E29" si="2">I13+M13+Q13</f>
        <v>40334</v>
      </c>
      <c r="F13" s="338"/>
      <c r="G13" s="341">
        <v>15144</v>
      </c>
      <c r="H13" s="342">
        <v>29.185938945420908</v>
      </c>
      <c r="I13" s="338">
        <v>11919</v>
      </c>
      <c r="J13" s="341"/>
      <c r="K13" s="341">
        <v>18605</v>
      </c>
      <c r="L13" s="342">
        <v>35.856074622263336</v>
      </c>
      <c r="M13" s="338">
        <v>14649</v>
      </c>
      <c r="N13" s="341"/>
      <c r="O13" s="341">
        <v>18139</v>
      </c>
      <c r="P13" s="342">
        <v>34.957986432315757</v>
      </c>
      <c r="Q13" s="338">
        <v>13766</v>
      </c>
    </row>
    <row r="14" spans="1:21" s="275" customFormat="1" ht="18" customHeight="1" x14ac:dyDescent="0.2">
      <c r="A14" s="318"/>
      <c r="B14" s="331" t="s">
        <v>40</v>
      </c>
      <c r="C14" s="341">
        <f t="shared" si="1"/>
        <v>40207</v>
      </c>
      <c r="D14" s="342">
        <f t="shared" si="0"/>
        <v>2.1094398838226258</v>
      </c>
      <c r="E14" s="341">
        <f t="shared" si="2"/>
        <v>31214</v>
      </c>
      <c r="F14" s="338"/>
      <c r="G14" s="341">
        <v>10349</v>
      </c>
      <c r="H14" s="342">
        <v>25.739299127017684</v>
      </c>
      <c r="I14" s="338">
        <v>7771</v>
      </c>
      <c r="J14" s="341"/>
      <c r="K14" s="341">
        <v>14176</v>
      </c>
      <c r="L14" s="342">
        <v>35.257542219016592</v>
      </c>
      <c r="M14" s="338">
        <v>10541</v>
      </c>
      <c r="N14" s="341"/>
      <c r="O14" s="341">
        <v>15682</v>
      </c>
      <c r="P14" s="342">
        <v>39.003158653965727</v>
      </c>
      <c r="Q14" s="338">
        <v>12902</v>
      </c>
    </row>
    <row r="15" spans="1:21" s="275" customFormat="1" ht="18" customHeight="1" x14ac:dyDescent="0.2">
      <c r="A15" s="318"/>
      <c r="B15" s="331" t="s">
        <v>41</v>
      </c>
      <c r="C15" s="341">
        <f t="shared" si="1"/>
        <v>47979</v>
      </c>
      <c r="D15" s="342">
        <f t="shared" si="0"/>
        <v>2.5171939260806764</v>
      </c>
      <c r="E15" s="341">
        <f t="shared" si="2"/>
        <v>29233</v>
      </c>
      <c r="F15" s="338"/>
      <c r="G15" s="341">
        <v>10686</v>
      </c>
      <c r="H15" s="342">
        <v>22.272244106796723</v>
      </c>
      <c r="I15" s="338">
        <v>7700</v>
      </c>
      <c r="J15" s="341"/>
      <c r="K15" s="341">
        <v>15965</v>
      </c>
      <c r="L15" s="342">
        <v>33.274974467996415</v>
      </c>
      <c r="M15" s="338">
        <v>9931</v>
      </c>
      <c r="N15" s="341"/>
      <c r="O15" s="341">
        <v>21328</v>
      </c>
      <c r="P15" s="342">
        <v>44.452781425206858</v>
      </c>
      <c r="Q15" s="338">
        <v>11602</v>
      </c>
    </row>
    <row r="16" spans="1:21" s="275" customFormat="1" ht="18" customHeight="1" x14ac:dyDescent="0.2">
      <c r="A16" s="318"/>
      <c r="B16" s="331" t="s">
        <v>9</v>
      </c>
      <c r="C16" s="341">
        <f t="shared" si="1"/>
        <v>45957</v>
      </c>
      <c r="D16" s="342">
        <f t="shared" si="0"/>
        <v>2.411110720542105</v>
      </c>
      <c r="E16" s="341">
        <f t="shared" si="2"/>
        <v>40697</v>
      </c>
      <c r="F16" s="338"/>
      <c r="G16" s="341">
        <v>15256</v>
      </c>
      <c r="H16" s="342">
        <v>33.196248667232418</v>
      </c>
      <c r="I16" s="338">
        <v>13608</v>
      </c>
      <c r="J16" s="341"/>
      <c r="K16" s="341">
        <v>16185</v>
      </c>
      <c r="L16" s="342">
        <v>35.21770350545075</v>
      </c>
      <c r="M16" s="338">
        <v>14311</v>
      </c>
      <c r="N16" s="341"/>
      <c r="O16" s="341">
        <v>14516</v>
      </c>
      <c r="P16" s="342">
        <v>31.586047827316836</v>
      </c>
      <c r="Q16" s="338">
        <v>12778</v>
      </c>
    </row>
    <row r="17" spans="1:17" s="275" customFormat="1" ht="18" customHeight="1" x14ac:dyDescent="0.2">
      <c r="A17" s="318"/>
      <c r="B17" s="331" t="s">
        <v>8</v>
      </c>
      <c r="C17" s="341">
        <f t="shared" si="1"/>
        <v>26847</v>
      </c>
      <c r="D17" s="342">
        <f t="shared" si="0"/>
        <v>1.4085142527665839</v>
      </c>
      <c r="E17" s="341">
        <f t="shared" si="2"/>
        <v>17166</v>
      </c>
      <c r="F17" s="338"/>
      <c r="G17" s="341">
        <v>8648</v>
      </c>
      <c r="H17" s="342">
        <v>32.212165232614446</v>
      </c>
      <c r="I17" s="338">
        <v>5255</v>
      </c>
      <c r="J17" s="341"/>
      <c r="K17" s="341">
        <v>11989</v>
      </c>
      <c r="L17" s="342">
        <v>44.65675866949752</v>
      </c>
      <c r="M17" s="338">
        <v>7403</v>
      </c>
      <c r="N17" s="341"/>
      <c r="O17" s="341">
        <v>6210</v>
      </c>
      <c r="P17" s="342">
        <v>23.13107609788803</v>
      </c>
      <c r="Q17" s="338">
        <v>4508</v>
      </c>
    </row>
    <row r="18" spans="1:17" s="275" customFormat="1" ht="18" customHeight="1" x14ac:dyDescent="0.2">
      <c r="A18" s="318"/>
      <c r="B18" s="331" t="s">
        <v>7</v>
      </c>
      <c r="C18" s="341">
        <f t="shared" si="1"/>
        <v>168591</v>
      </c>
      <c r="D18" s="342">
        <f t="shared" si="0"/>
        <v>8.8450413971084725</v>
      </c>
      <c r="E18" s="341">
        <f t="shared" si="2"/>
        <v>122589</v>
      </c>
      <c r="F18" s="338"/>
      <c r="G18" s="341">
        <v>47276</v>
      </c>
      <c r="H18" s="342">
        <v>28.041829041882426</v>
      </c>
      <c r="I18" s="338">
        <v>34945</v>
      </c>
      <c r="J18" s="341"/>
      <c r="K18" s="341">
        <v>55860</v>
      </c>
      <c r="L18" s="342">
        <v>33.133441286901437</v>
      </c>
      <c r="M18" s="338">
        <v>40393</v>
      </c>
      <c r="N18" s="341"/>
      <c r="O18" s="341">
        <v>65455</v>
      </c>
      <c r="P18" s="342">
        <v>38.82472967121614</v>
      </c>
      <c r="Q18" s="338">
        <v>47251</v>
      </c>
    </row>
    <row r="19" spans="1:17" s="275" customFormat="1" ht="18" customHeight="1" x14ac:dyDescent="0.2">
      <c r="A19" s="318"/>
      <c r="B19" s="331" t="s">
        <v>43</v>
      </c>
      <c r="C19" s="341">
        <f t="shared" si="1"/>
        <v>97263</v>
      </c>
      <c r="D19" s="342">
        <f t="shared" si="0"/>
        <v>5.1028540159733398</v>
      </c>
      <c r="E19" s="341">
        <f t="shared" si="2"/>
        <v>72357</v>
      </c>
      <c r="F19" s="338"/>
      <c r="G19" s="341">
        <v>30110</v>
      </c>
      <c r="H19" s="342">
        <v>30.957301337610399</v>
      </c>
      <c r="I19" s="338">
        <v>22161</v>
      </c>
      <c r="J19" s="341"/>
      <c r="K19" s="341">
        <v>31737</v>
      </c>
      <c r="L19" s="342">
        <v>32.630085438450386</v>
      </c>
      <c r="M19" s="338">
        <v>23757</v>
      </c>
      <c r="N19" s="341"/>
      <c r="O19" s="341">
        <v>35416</v>
      </c>
      <c r="P19" s="342">
        <v>36.412613223939218</v>
      </c>
      <c r="Q19" s="338">
        <v>26439</v>
      </c>
    </row>
    <row r="20" spans="1:17" s="275" customFormat="1" ht="18" customHeight="1" x14ac:dyDescent="0.2">
      <c r="A20" s="318"/>
      <c r="B20" s="331" t="s">
        <v>44</v>
      </c>
      <c r="C20" s="341">
        <f t="shared" si="1"/>
        <v>245461</v>
      </c>
      <c r="D20" s="342">
        <f t="shared" si="0"/>
        <v>12.87798700034784</v>
      </c>
      <c r="E20" s="341">
        <f t="shared" si="2"/>
        <v>201720</v>
      </c>
      <c r="F20" s="338"/>
      <c r="G20" s="341">
        <v>54710</v>
      </c>
      <c r="H20" s="342">
        <v>22.288673149706064</v>
      </c>
      <c r="I20" s="338">
        <v>44671</v>
      </c>
      <c r="J20" s="341"/>
      <c r="K20" s="341">
        <v>103640</v>
      </c>
      <c r="L20" s="342">
        <v>42.222593405877106</v>
      </c>
      <c r="M20" s="338">
        <v>83239</v>
      </c>
      <c r="N20" s="341"/>
      <c r="O20" s="341">
        <v>87111</v>
      </c>
      <c r="P20" s="342">
        <v>35.48873344441683</v>
      </c>
      <c r="Q20" s="338">
        <v>73810</v>
      </c>
    </row>
    <row r="21" spans="1:17" s="275" customFormat="1" ht="18" customHeight="1" x14ac:dyDescent="0.2">
      <c r="A21" s="318"/>
      <c r="B21" s="331" t="s">
        <v>6</v>
      </c>
      <c r="C21" s="341">
        <f t="shared" si="1"/>
        <v>200429</v>
      </c>
      <c r="D21" s="342">
        <f t="shared" si="0"/>
        <v>10.515405936147564</v>
      </c>
      <c r="E21" s="341">
        <f t="shared" si="2"/>
        <v>146290</v>
      </c>
      <c r="F21" s="338"/>
      <c r="G21" s="341">
        <v>58068</v>
      </c>
      <c r="H21" s="342">
        <v>28.971855370230852</v>
      </c>
      <c r="I21" s="338">
        <v>43540</v>
      </c>
      <c r="J21" s="341"/>
      <c r="K21" s="341">
        <v>75171</v>
      </c>
      <c r="L21" s="342">
        <v>37.505051664180336</v>
      </c>
      <c r="M21" s="338">
        <v>54906</v>
      </c>
      <c r="N21" s="341"/>
      <c r="O21" s="341">
        <v>67190</v>
      </c>
      <c r="P21" s="342">
        <v>33.523092965588816</v>
      </c>
      <c r="Q21" s="338">
        <v>47844</v>
      </c>
    </row>
    <row r="22" spans="1:17" s="275" customFormat="1" ht="18" customHeight="1" x14ac:dyDescent="0.2">
      <c r="A22" s="318"/>
      <c r="B22" s="331" t="s">
        <v>5</v>
      </c>
      <c r="C22" s="341">
        <f t="shared" si="1"/>
        <v>40743</v>
      </c>
      <c r="D22" s="342">
        <f t="shared" si="0"/>
        <v>2.1375608522542158</v>
      </c>
      <c r="E22" s="341">
        <f t="shared" si="2"/>
        <v>35293</v>
      </c>
      <c r="F22" s="338"/>
      <c r="G22" s="341">
        <v>13326</v>
      </c>
      <c r="H22" s="342">
        <v>32.707458950003684</v>
      </c>
      <c r="I22" s="338">
        <v>12166</v>
      </c>
      <c r="J22" s="341"/>
      <c r="K22" s="341">
        <v>13664</v>
      </c>
      <c r="L22" s="342">
        <v>33.53704930908377</v>
      </c>
      <c r="M22" s="338">
        <v>11778</v>
      </c>
      <c r="N22" s="341"/>
      <c r="O22" s="341">
        <v>13753</v>
      </c>
      <c r="P22" s="342">
        <v>33.755491740912554</v>
      </c>
      <c r="Q22" s="338">
        <v>11349</v>
      </c>
    </row>
    <row r="23" spans="1:17" s="275" customFormat="1" ht="18" customHeight="1" x14ac:dyDescent="0.2">
      <c r="A23" s="318"/>
      <c r="B23" s="331" t="s">
        <v>38</v>
      </c>
      <c r="C23" s="341">
        <f t="shared" si="1"/>
        <v>89704</v>
      </c>
      <c r="D23" s="342">
        <f t="shared" si="0"/>
        <v>4.7062749107972452</v>
      </c>
      <c r="E23" s="341">
        <f t="shared" si="2"/>
        <v>73691</v>
      </c>
      <c r="F23" s="338"/>
      <c r="G23" s="341">
        <v>30241</v>
      </c>
      <c r="H23" s="342">
        <v>33.711986087576918</v>
      </c>
      <c r="I23" s="338">
        <v>26267</v>
      </c>
      <c r="J23" s="341"/>
      <c r="K23" s="341">
        <v>31555</v>
      </c>
      <c r="L23" s="342">
        <v>35.176803709979488</v>
      </c>
      <c r="M23" s="338">
        <v>25578</v>
      </c>
      <c r="N23" s="341"/>
      <c r="O23" s="341">
        <v>27908</v>
      </c>
      <c r="P23" s="342">
        <v>31.111210202443591</v>
      </c>
      <c r="Q23" s="338">
        <v>21846</v>
      </c>
    </row>
    <row r="24" spans="1:17" s="275" customFormat="1" ht="18" customHeight="1" x14ac:dyDescent="0.2">
      <c r="A24" s="318"/>
      <c r="B24" s="331" t="s">
        <v>45</v>
      </c>
      <c r="C24" s="341">
        <f t="shared" si="1"/>
        <v>243836</v>
      </c>
      <c r="D24" s="342">
        <f t="shared" si="0"/>
        <v>12.792732198666249</v>
      </c>
      <c r="E24" s="341">
        <f t="shared" si="2"/>
        <v>177795</v>
      </c>
      <c r="F24" s="338"/>
      <c r="G24" s="341">
        <v>80627</v>
      </c>
      <c r="H24" s="342">
        <v>33.066077199429124</v>
      </c>
      <c r="I24" s="338">
        <v>60318</v>
      </c>
      <c r="J24" s="341"/>
      <c r="K24" s="341">
        <v>92777</v>
      </c>
      <c r="L24" s="342">
        <v>38.048934529765909</v>
      </c>
      <c r="M24" s="338">
        <v>66420</v>
      </c>
      <c r="N24" s="341"/>
      <c r="O24" s="341">
        <v>70432</v>
      </c>
      <c r="P24" s="342">
        <v>28.884988270804968</v>
      </c>
      <c r="Q24" s="338">
        <v>51057</v>
      </c>
    </row>
    <row r="25" spans="1:17" s="275" customFormat="1" ht="18" customHeight="1" x14ac:dyDescent="0.2">
      <c r="A25" s="318">
        <v>47094</v>
      </c>
      <c r="B25" s="331" t="s">
        <v>46</v>
      </c>
      <c r="C25" s="341">
        <f t="shared" si="1"/>
        <v>50551</v>
      </c>
      <c r="D25" s="342">
        <f t="shared" si="0"/>
        <v>2.6521326029576331</v>
      </c>
      <c r="E25" s="341">
        <f t="shared" si="2"/>
        <v>40484</v>
      </c>
      <c r="F25" s="338"/>
      <c r="G25" s="341">
        <v>16056</v>
      </c>
      <c r="H25" s="342">
        <v>31.761982947913985</v>
      </c>
      <c r="I25" s="338">
        <v>13184</v>
      </c>
      <c r="J25" s="341"/>
      <c r="K25" s="341">
        <v>20451</v>
      </c>
      <c r="L25" s="342">
        <v>40.456172973828409</v>
      </c>
      <c r="M25" s="338">
        <v>16120</v>
      </c>
      <c r="N25" s="341"/>
      <c r="O25" s="341">
        <v>14044</v>
      </c>
      <c r="P25" s="342">
        <v>27.781844078257599</v>
      </c>
      <c r="Q25" s="338">
        <v>11180</v>
      </c>
    </row>
    <row r="26" spans="1:17" s="275" customFormat="1" ht="18" customHeight="1" x14ac:dyDescent="0.2">
      <c r="B26" s="331" t="s">
        <v>47</v>
      </c>
      <c r="C26" s="341">
        <f t="shared" si="1"/>
        <v>22154</v>
      </c>
      <c r="D26" s="342">
        <f t="shared" si="0"/>
        <v>1.1622983855101463</v>
      </c>
      <c r="E26" s="341">
        <f t="shared" si="2"/>
        <v>16142</v>
      </c>
      <c r="F26" s="338"/>
      <c r="G26" s="341">
        <v>4381</v>
      </c>
      <c r="H26" s="342">
        <v>19.775209894375735</v>
      </c>
      <c r="I26" s="338">
        <v>3499</v>
      </c>
      <c r="J26" s="341"/>
      <c r="K26" s="341">
        <v>8197</v>
      </c>
      <c r="L26" s="342">
        <v>37.000090277150854</v>
      </c>
      <c r="M26" s="338">
        <v>6268</v>
      </c>
      <c r="N26" s="341"/>
      <c r="O26" s="341">
        <v>9576</v>
      </c>
      <c r="P26" s="342">
        <v>43.224699828473412</v>
      </c>
      <c r="Q26" s="338">
        <v>6375</v>
      </c>
    </row>
    <row r="27" spans="1:17" s="275" customFormat="1" ht="18" customHeight="1" x14ac:dyDescent="0.2">
      <c r="B27" s="331" t="s">
        <v>48</v>
      </c>
      <c r="C27" s="341">
        <f t="shared" si="1"/>
        <v>94658</v>
      </c>
      <c r="D27" s="342">
        <f t="shared" si="0"/>
        <v>4.9661840108160797</v>
      </c>
      <c r="E27" s="341">
        <f t="shared" si="2"/>
        <v>67674</v>
      </c>
      <c r="F27" s="338"/>
      <c r="G27" s="341">
        <v>23815</v>
      </c>
      <c r="H27" s="342">
        <v>25.15899342897589</v>
      </c>
      <c r="I27" s="338">
        <v>17140</v>
      </c>
      <c r="J27" s="341"/>
      <c r="K27" s="341">
        <v>33343</v>
      </c>
      <c r="L27" s="342">
        <v>35.224703670054303</v>
      </c>
      <c r="M27" s="338">
        <v>22992</v>
      </c>
      <c r="N27" s="341"/>
      <c r="O27" s="341">
        <v>37500</v>
      </c>
      <c r="P27" s="342">
        <v>39.616302900969806</v>
      </c>
      <c r="Q27" s="338">
        <v>27542</v>
      </c>
    </row>
    <row r="28" spans="1:17" s="275" customFormat="1" ht="18" customHeight="1" x14ac:dyDescent="0.2">
      <c r="B28" s="331" t="s">
        <v>49</v>
      </c>
      <c r="C28" s="341">
        <f t="shared" si="1"/>
        <v>13957</v>
      </c>
      <c r="D28" s="342">
        <f t="shared" si="0"/>
        <v>0.73224693358152537</v>
      </c>
      <c r="E28" s="341">
        <f t="shared" si="2"/>
        <v>9180</v>
      </c>
      <c r="F28" s="338"/>
      <c r="G28" s="341">
        <v>3776</v>
      </c>
      <c r="H28" s="342">
        <v>27.054524611306153</v>
      </c>
      <c r="I28" s="338">
        <v>2424</v>
      </c>
      <c r="J28" s="341"/>
      <c r="K28" s="341">
        <v>6081</v>
      </c>
      <c r="L28" s="342">
        <v>43.569535000358243</v>
      </c>
      <c r="M28" s="338">
        <v>3881</v>
      </c>
      <c r="N28" s="341"/>
      <c r="O28" s="341">
        <v>4100</v>
      </c>
      <c r="P28" s="342">
        <v>29.375940388335604</v>
      </c>
      <c r="Q28" s="338">
        <v>2875</v>
      </c>
    </row>
    <row r="29" spans="1:17" s="275" customFormat="1" ht="18" customHeight="1" x14ac:dyDescent="0.2">
      <c r="B29" s="336" t="s">
        <v>4</v>
      </c>
      <c r="C29" s="343">
        <f t="shared" si="1"/>
        <v>4565</v>
      </c>
      <c r="D29" s="344">
        <f t="shared" si="0"/>
        <v>0.23950041210859521</v>
      </c>
      <c r="E29" s="341">
        <f t="shared" si="2"/>
        <v>3407</v>
      </c>
      <c r="F29" s="338"/>
      <c r="G29" s="343">
        <v>1505</v>
      </c>
      <c r="H29" s="344">
        <v>32.968236582694416</v>
      </c>
      <c r="I29" s="338">
        <v>1154</v>
      </c>
      <c r="J29" s="341"/>
      <c r="K29" s="343">
        <v>1673</v>
      </c>
      <c r="L29" s="344">
        <v>36.648411829134716</v>
      </c>
      <c r="M29" s="338">
        <v>1249</v>
      </c>
      <c r="N29" s="341"/>
      <c r="O29" s="343">
        <v>1387</v>
      </c>
      <c r="P29" s="344">
        <v>30.383351588170864</v>
      </c>
      <c r="Q29" s="338">
        <v>1004</v>
      </c>
    </row>
    <row r="30" spans="1:17" s="212" customFormat="1" ht="18" customHeight="1" x14ac:dyDescent="0.2">
      <c r="B30" s="332" t="s">
        <v>3</v>
      </c>
      <c r="C30" s="333">
        <f>SUM(C12:C29)</f>
        <v>1906051</v>
      </c>
      <c r="D30" s="334">
        <f>C30/C$30*100</f>
        <v>100</v>
      </c>
      <c r="E30" s="333">
        <f>SUM(E12:E29)</f>
        <v>1411866</v>
      </c>
      <c r="F30" s="349"/>
      <c r="G30" s="333">
        <f>SUM(G12:G29)</f>
        <v>535844</v>
      </c>
      <c r="H30" s="334">
        <f t="shared" ref="H13:H30" si="3">G30/$C30*100</f>
        <v>28.112783970628278</v>
      </c>
      <c r="I30" s="339">
        <f>SUM(I12:I29)</f>
        <v>407229</v>
      </c>
      <c r="J30" s="352"/>
      <c r="K30" s="333">
        <f>SUM(K12:K29)</f>
        <v>744737</v>
      </c>
      <c r="L30" s="334">
        <f t="shared" ref="L13:L30" si="4">K30/$C30*100</f>
        <v>39.072249378426918</v>
      </c>
      <c r="M30" s="339">
        <f>SUM(M12:M29)</f>
        <v>544804</v>
      </c>
      <c r="N30" s="352"/>
      <c r="O30" s="333">
        <f>SUM(O12:O29)</f>
        <v>625470</v>
      </c>
      <c r="P30" s="334">
        <f t="shared" ref="P13:P30" si="5">O30/$C30*100</f>
        <v>32.814966650944804</v>
      </c>
      <c r="Q30" s="339">
        <f>SUM(Q12:Q29)</f>
        <v>459833</v>
      </c>
    </row>
    <row r="31" spans="1:17" s="256" customFormat="1" ht="6.75" customHeight="1" x14ac:dyDescent="0.2">
      <c r="B31" s="1145"/>
      <c r="C31" s="1145"/>
      <c r="D31" s="1145"/>
      <c r="E31" s="293"/>
      <c r="F31" s="293"/>
    </row>
    <row r="32" spans="1:17" ht="24.75" customHeight="1" x14ac:dyDescent="0.2">
      <c r="B32" s="1141" t="s">
        <v>84</v>
      </c>
      <c r="C32" s="1141"/>
      <c r="D32" s="1141"/>
      <c r="E32" s="1141"/>
      <c r="F32" s="1141"/>
      <c r="G32" s="1141"/>
      <c r="H32" s="1141"/>
      <c r="I32" s="1141"/>
      <c r="J32" s="1141"/>
      <c r="K32" s="1141"/>
      <c r="L32" s="1141"/>
      <c r="M32" s="1141"/>
      <c r="N32" s="1141"/>
      <c r="O32" s="1141"/>
      <c r="P32" s="1141"/>
      <c r="Q32" s="1141"/>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449</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78</v>
      </c>
      <c r="D7" s="1152"/>
      <c r="E7" s="347"/>
      <c r="F7" s="1162" t="s">
        <v>34</v>
      </c>
      <c r="G7" s="1163"/>
      <c r="H7" s="1163"/>
      <c r="I7" s="1164"/>
      <c r="J7" s="351"/>
      <c r="K7" s="1162" t="s">
        <v>52</v>
      </c>
      <c r="L7" s="1163"/>
      <c r="M7" s="1163"/>
      <c r="N7" s="1164"/>
      <c r="O7" s="351"/>
      <c r="P7" s="1162" t="s">
        <v>53</v>
      </c>
      <c r="Q7" s="1163"/>
      <c r="R7" s="1163"/>
      <c r="S7" s="1164"/>
    </row>
    <row r="8" spans="1:21" s="211" customFormat="1" ht="35.25" customHeight="1" x14ac:dyDescent="0.2">
      <c r="A8" s="212"/>
      <c r="B8" s="1149"/>
      <c r="C8" s="1153"/>
      <c r="D8" s="1154"/>
      <c r="E8" s="347"/>
      <c r="F8" s="1165" t="s">
        <v>75</v>
      </c>
      <c r="G8" s="1166"/>
      <c r="H8" s="1167" t="s">
        <v>298</v>
      </c>
      <c r="I8" s="1168"/>
      <c r="J8" s="329"/>
      <c r="K8" s="1165" t="s">
        <v>75</v>
      </c>
      <c r="L8" s="1166"/>
      <c r="M8" s="1167" t="s">
        <v>298</v>
      </c>
      <c r="N8" s="1168"/>
      <c r="O8" s="329"/>
      <c r="P8" s="1165" t="s">
        <v>75</v>
      </c>
      <c r="Q8" s="1166"/>
      <c r="R8" s="1167" t="s">
        <v>298</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665</v>
      </c>
      <c r="D11" s="340">
        <f>C11/C$29*100</f>
        <v>0.95413001994346958</v>
      </c>
      <c r="E11" s="338"/>
      <c r="F11" s="335">
        <v>17</v>
      </c>
      <c r="G11" s="340">
        <v>2.5563909774436091</v>
      </c>
      <c r="H11" s="335">
        <v>8</v>
      </c>
      <c r="I11" s="340">
        <v>47.058823529411761</v>
      </c>
      <c r="J11" s="341"/>
      <c r="K11" s="335">
        <v>44</v>
      </c>
      <c r="L11" s="340">
        <v>6.6165413533834583</v>
      </c>
      <c r="M11" s="335">
        <v>32</v>
      </c>
      <c r="N11" s="340">
        <v>72.727272727272734</v>
      </c>
      <c r="O11" s="341"/>
      <c r="P11" s="335">
        <v>604</v>
      </c>
      <c r="Q11" s="340">
        <v>90.827067669172934</v>
      </c>
      <c r="R11" s="335">
        <v>410</v>
      </c>
      <c r="S11" s="340">
        <v>67.880794701986758</v>
      </c>
    </row>
    <row r="12" spans="1:21" s="275" customFormat="1" ht="18" customHeight="1" x14ac:dyDescent="0.2">
      <c r="A12" s="318"/>
      <c r="B12" s="331" t="s">
        <v>10</v>
      </c>
      <c r="C12" s="341">
        <f t="shared" ref="C12:C28" si="0">F12+K12+P12</f>
        <v>3868</v>
      </c>
      <c r="D12" s="342">
        <f t="shared" ref="D12:D29" si="1">C12/C$29*100</f>
        <v>5.549736717505775</v>
      </c>
      <c r="E12" s="338"/>
      <c r="F12" s="341">
        <v>1763</v>
      </c>
      <c r="G12" s="342">
        <v>45.579110651499484</v>
      </c>
      <c r="H12" s="341">
        <v>4</v>
      </c>
      <c r="I12" s="342">
        <v>0.22688598979013047</v>
      </c>
      <c r="J12" s="341"/>
      <c r="K12" s="341">
        <v>1100</v>
      </c>
      <c r="L12" s="342">
        <v>28.438469493278181</v>
      </c>
      <c r="M12" s="341">
        <v>43</v>
      </c>
      <c r="N12" s="342">
        <v>3.9090909090909092</v>
      </c>
      <c r="O12" s="341"/>
      <c r="P12" s="341">
        <v>1005</v>
      </c>
      <c r="Q12" s="342">
        <v>25.982419855222339</v>
      </c>
      <c r="R12" s="341">
        <v>343</v>
      </c>
      <c r="S12" s="342">
        <v>34.129353233830848</v>
      </c>
    </row>
    <row r="13" spans="1:21" s="275" customFormat="1" ht="18" customHeight="1" x14ac:dyDescent="0.2">
      <c r="A13" s="318"/>
      <c r="B13" s="331" t="s">
        <v>40</v>
      </c>
      <c r="C13" s="341">
        <f t="shared" si="0"/>
        <v>7677</v>
      </c>
      <c r="D13" s="342">
        <f t="shared" si="1"/>
        <v>11.014821297903783</v>
      </c>
      <c r="E13" s="338"/>
      <c r="F13" s="341">
        <v>2302</v>
      </c>
      <c r="G13" s="342">
        <v>29.985671486257655</v>
      </c>
      <c r="H13" s="341">
        <v>7</v>
      </c>
      <c r="I13" s="342">
        <v>0.30408340573414422</v>
      </c>
      <c r="J13" s="341"/>
      <c r="K13" s="341">
        <v>2769</v>
      </c>
      <c r="L13" s="342">
        <v>36.068776865963265</v>
      </c>
      <c r="M13" s="341">
        <v>11</v>
      </c>
      <c r="N13" s="342">
        <v>0.39725532683279163</v>
      </c>
      <c r="O13" s="341"/>
      <c r="P13" s="341">
        <v>2606</v>
      </c>
      <c r="Q13" s="342">
        <v>33.945551647779084</v>
      </c>
      <c r="R13" s="341">
        <v>1769</v>
      </c>
      <c r="S13" s="342">
        <v>67.881811204911742</v>
      </c>
    </row>
    <row r="14" spans="1:21" s="275" customFormat="1" ht="18" customHeight="1" x14ac:dyDescent="0.2">
      <c r="A14" s="318"/>
      <c r="B14" s="331" t="s">
        <v>41</v>
      </c>
      <c r="C14" s="341">
        <f t="shared" si="0"/>
        <v>4333</v>
      </c>
      <c r="D14" s="342">
        <f t="shared" si="1"/>
        <v>6.2169103404737651</v>
      </c>
      <c r="E14" s="338"/>
      <c r="F14" s="341">
        <v>287</v>
      </c>
      <c r="G14" s="342">
        <v>6.6235864297253633</v>
      </c>
      <c r="H14" s="341">
        <v>13</v>
      </c>
      <c r="I14" s="342">
        <v>4.529616724738676</v>
      </c>
      <c r="J14" s="341"/>
      <c r="K14" s="341">
        <v>758</v>
      </c>
      <c r="L14" s="342">
        <v>17.493653357950613</v>
      </c>
      <c r="M14" s="341">
        <v>24</v>
      </c>
      <c r="N14" s="342">
        <v>3.1662269129287601</v>
      </c>
      <c r="O14" s="341"/>
      <c r="P14" s="341">
        <v>3288</v>
      </c>
      <c r="Q14" s="342">
        <v>75.88276021232403</v>
      </c>
      <c r="R14" s="341">
        <v>364</v>
      </c>
      <c r="S14" s="342">
        <v>11.070559610705596</v>
      </c>
    </row>
    <row r="15" spans="1:21" s="275" customFormat="1" ht="18" customHeight="1" x14ac:dyDescent="0.2">
      <c r="A15" s="318"/>
      <c r="B15" s="331" t="s">
        <v>9</v>
      </c>
      <c r="C15" s="341">
        <f t="shared" si="0"/>
        <v>1510</v>
      </c>
      <c r="D15" s="342">
        <f t="shared" si="1"/>
        <v>2.1665207971648708</v>
      </c>
      <c r="E15" s="338"/>
      <c r="F15" s="341">
        <v>499</v>
      </c>
      <c r="G15" s="342">
        <v>33.046357615894038</v>
      </c>
      <c r="H15" s="341">
        <v>83</v>
      </c>
      <c r="I15" s="342">
        <v>16.633266533066131</v>
      </c>
      <c r="J15" s="341"/>
      <c r="K15" s="341">
        <v>479</v>
      </c>
      <c r="L15" s="342">
        <v>31.721854304635759</v>
      </c>
      <c r="M15" s="341">
        <v>116</v>
      </c>
      <c r="N15" s="342">
        <v>24.217118997912319</v>
      </c>
      <c r="O15" s="341"/>
      <c r="P15" s="341">
        <v>532</v>
      </c>
      <c r="Q15" s="342">
        <v>35.231788079470199</v>
      </c>
      <c r="R15" s="341">
        <v>170</v>
      </c>
      <c r="S15" s="342">
        <v>31.954887218045116</v>
      </c>
    </row>
    <row r="16" spans="1:21" s="275" customFormat="1" ht="18" customHeight="1" x14ac:dyDescent="0.2">
      <c r="A16" s="318"/>
      <c r="B16" s="331" t="s">
        <v>8</v>
      </c>
      <c r="C16" s="341">
        <f t="shared" si="0"/>
        <v>6337</v>
      </c>
      <c r="D16" s="342">
        <f t="shared" si="1"/>
        <v>9.0922134381680699</v>
      </c>
      <c r="E16" s="338"/>
      <c r="F16" s="341">
        <v>2564</v>
      </c>
      <c r="G16" s="342">
        <v>40.460785860817424</v>
      </c>
      <c r="H16" s="341">
        <v>0</v>
      </c>
      <c r="I16" s="342">
        <v>0</v>
      </c>
      <c r="J16" s="341"/>
      <c r="K16" s="341">
        <v>3161</v>
      </c>
      <c r="L16" s="342">
        <v>49.881647467255803</v>
      </c>
      <c r="M16" s="341">
        <v>0</v>
      </c>
      <c r="N16" s="342">
        <v>0</v>
      </c>
      <c r="O16" s="341"/>
      <c r="P16" s="341">
        <v>612</v>
      </c>
      <c r="Q16" s="342">
        <v>9.6575666719267783</v>
      </c>
      <c r="R16" s="341">
        <v>99</v>
      </c>
      <c r="S16" s="342">
        <v>16.176470588235293</v>
      </c>
    </row>
    <row r="17" spans="1:19" s="275" customFormat="1" ht="18" customHeight="1" x14ac:dyDescent="0.2">
      <c r="A17" s="318"/>
      <c r="B17" s="331" t="s">
        <v>7</v>
      </c>
      <c r="C17" s="341">
        <f t="shared" si="0"/>
        <v>13642</v>
      </c>
      <c r="D17" s="342">
        <f t="shared" si="1"/>
        <v>19.573295837697462</v>
      </c>
      <c r="E17" s="338"/>
      <c r="F17" s="341">
        <v>5660</v>
      </c>
      <c r="G17" s="342">
        <v>41.489517666031375</v>
      </c>
      <c r="H17" s="341">
        <v>12</v>
      </c>
      <c r="I17" s="342">
        <v>0.21201413427561835</v>
      </c>
      <c r="J17" s="341"/>
      <c r="K17" s="341">
        <v>4514</v>
      </c>
      <c r="L17" s="342">
        <v>33.088989884181203</v>
      </c>
      <c r="M17" s="341">
        <v>40</v>
      </c>
      <c r="N17" s="342">
        <v>0.88613203367301718</v>
      </c>
      <c r="O17" s="341"/>
      <c r="P17" s="341">
        <v>3468</v>
      </c>
      <c r="Q17" s="342">
        <v>25.421492449787419</v>
      </c>
      <c r="R17" s="341">
        <v>50</v>
      </c>
      <c r="S17" s="342">
        <v>1.441753171856978</v>
      </c>
    </row>
    <row r="18" spans="1:19" s="275" customFormat="1" ht="18" customHeight="1" x14ac:dyDescent="0.2">
      <c r="A18" s="318"/>
      <c r="B18" s="331" t="s">
        <v>43</v>
      </c>
      <c r="C18" s="341">
        <f t="shared" si="0"/>
        <v>8845</v>
      </c>
      <c r="D18" s="342">
        <f t="shared" si="1"/>
        <v>12.690646656240585</v>
      </c>
      <c r="E18" s="338"/>
      <c r="F18" s="341">
        <v>2761</v>
      </c>
      <c r="G18" s="342">
        <v>31.215375918598077</v>
      </c>
      <c r="H18" s="341">
        <v>291</v>
      </c>
      <c r="I18" s="342">
        <v>10.539659543643607</v>
      </c>
      <c r="J18" s="341"/>
      <c r="K18" s="341">
        <v>2273</v>
      </c>
      <c r="L18" s="342">
        <v>25.698134539287732</v>
      </c>
      <c r="M18" s="341">
        <v>430</v>
      </c>
      <c r="N18" s="342">
        <v>18.917729872415308</v>
      </c>
      <c r="O18" s="341"/>
      <c r="P18" s="341">
        <v>3811</v>
      </c>
      <c r="Q18" s="342">
        <v>43.086489542114187</v>
      </c>
      <c r="R18" s="341">
        <v>1395</v>
      </c>
      <c r="S18" s="342">
        <v>36.604565730779321</v>
      </c>
    </row>
    <row r="19" spans="1:19" s="275" customFormat="1" ht="18" customHeight="1" x14ac:dyDescent="0.2">
      <c r="A19" s="318"/>
      <c r="B19" s="331" t="s">
        <v>44</v>
      </c>
      <c r="C19" s="341">
        <f t="shared" si="0"/>
        <v>144</v>
      </c>
      <c r="D19" s="342">
        <f t="shared" si="1"/>
        <v>0.2066086058223453</v>
      </c>
      <c r="E19" s="338"/>
      <c r="F19" s="341">
        <v>46</v>
      </c>
      <c r="G19" s="342">
        <v>31.944444444444443</v>
      </c>
      <c r="H19" s="341">
        <v>45</v>
      </c>
      <c r="I19" s="342">
        <v>97.826086956521735</v>
      </c>
      <c r="J19" s="341"/>
      <c r="K19" s="341">
        <v>91</v>
      </c>
      <c r="L19" s="342">
        <v>63.194444444444443</v>
      </c>
      <c r="M19" s="341">
        <v>91</v>
      </c>
      <c r="N19" s="342">
        <v>100</v>
      </c>
      <c r="O19" s="341"/>
      <c r="P19" s="341">
        <v>7</v>
      </c>
      <c r="Q19" s="342">
        <v>4.8611111111111116</v>
      </c>
      <c r="R19" s="341">
        <v>7</v>
      </c>
      <c r="S19" s="342">
        <v>100</v>
      </c>
    </row>
    <row r="20" spans="1:19" s="275" customFormat="1" ht="18" customHeight="1" x14ac:dyDescent="0.2">
      <c r="A20" s="318"/>
      <c r="B20" s="331" t="s">
        <v>6</v>
      </c>
      <c r="C20" s="341">
        <f t="shared" si="0"/>
        <v>1429</v>
      </c>
      <c r="D20" s="342">
        <f t="shared" si="1"/>
        <v>2.0503034563898015</v>
      </c>
      <c r="E20" s="338"/>
      <c r="F20" s="341">
        <v>13</v>
      </c>
      <c r="G20" s="342">
        <v>0.90972708187543749</v>
      </c>
      <c r="H20" s="341">
        <v>0</v>
      </c>
      <c r="I20" s="342">
        <v>0</v>
      </c>
      <c r="J20" s="341"/>
      <c r="K20" s="341">
        <v>283</v>
      </c>
      <c r="L20" s="342">
        <v>19.804058782365292</v>
      </c>
      <c r="M20" s="341">
        <v>66</v>
      </c>
      <c r="N20" s="342">
        <v>23.32155477031802</v>
      </c>
      <c r="O20" s="341"/>
      <c r="P20" s="341">
        <v>1133</v>
      </c>
      <c r="Q20" s="342">
        <v>79.286214135759266</v>
      </c>
      <c r="R20" s="341">
        <v>346</v>
      </c>
      <c r="S20" s="342">
        <v>30.53839364518976</v>
      </c>
    </row>
    <row r="21" spans="1:19" s="275" customFormat="1" ht="18" customHeight="1" x14ac:dyDescent="0.2">
      <c r="A21" s="318"/>
      <c r="B21" s="331" t="s">
        <v>5</v>
      </c>
      <c r="C21" s="341">
        <f t="shared" si="0"/>
        <v>1417</v>
      </c>
      <c r="D21" s="342">
        <f t="shared" si="1"/>
        <v>2.0330860725712729</v>
      </c>
      <c r="E21" s="338"/>
      <c r="F21" s="341">
        <v>291</v>
      </c>
      <c r="G21" s="342">
        <v>20.536344389555399</v>
      </c>
      <c r="H21" s="341">
        <v>63</v>
      </c>
      <c r="I21" s="342">
        <v>21.649484536082475</v>
      </c>
      <c r="J21" s="341"/>
      <c r="K21" s="341">
        <v>279</v>
      </c>
      <c r="L21" s="342">
        <v>19.689484827099506</v>
      </c>
      <c r="M21" s="341">
        <v>72</v>
      </c>
      <c r="N21" s="342">
        <v>25.806451612903224</v>
      </c>
      <c r="O21" s="341"/>
      <c r="P21" s="341">
        <v>847</v>
      </c>
      <c r="Q21" s="342">
        <v>59.774170783345092</v>
      </c>
      <c r="R21" s="341">
        <v>747</v>
      </c>
      <c r="S21" s="342">
        <v>88.193624557260918</v>
      </c>
    </row>
    <row r="22" spans="1:19" s="275" customFormat="1" ht="18" customHeight="1" x14ac:dyDescent="0.2">
      <c r="A22" s="318"/>
      <c r="B22" s="331" t="s">
        <v>38</v>
      </c>
      <c r="C22" s="341">
        <f t="shared" si="0"/>
        <v>5977</v>
      </c>
      <c r="D22" s="342">
        <f t="shared" si="1"/>
        <v>8.5756919236122062</v>
      </c>
      <c r="E22" s="338"/>
      <c r="F22" s="341">
        <v>1604</v>
      </c>
      <c r="G22" s="342">
        <v>26.836205454241259</v>
      </c>
      <c r="H22" s="341">
        <v>11</v>
      </c>
      <c r="I22" s="342">
        <v>0.68578553615960092</v>
      </c>
      <c r="J22" s="341"/>
      <c r="K22" s="341">
        <v>2149</v>
      </c>
      <c r="L22" s="342">
        <v>35.95449222017735</v>
      </c>
      <c r="M22" s="341">
        <v>91</v>
      </c>
      <c r="N22" s="342">
        <v>4.234527687296417</v>
      </c>
      <c r="O22" s="341"/>
      <c r="P22" s="341">
        <v>2224</v>
      </c>
      <c r="Q22" s="342">
        <v>37.209302325581397</v>
      </c>
      <c r="R22" s="341">
        <v>221</v>
      </c>
      <c r="S22" s="342">
        <v>9.9370503597122308</v>
      </c>
    </row>
    <row r="23" spans="1:19" s="275" customFormat="1" ht="18" customHeight="1" x14ac:dyDescent="0.2">
      <c r="A23" s="318"/>
      <c r="B23" s="331" t="s">
        <v>45</v>
      </c>
      <c r="C23" s="341">
        <f t="shared" si="0"/>
        <v>5208</v>
      </c>
      <c r="D23" s="342">
        <f t="shared" si="1"/>
        <v>7.472344577241488</v>
      </c>
      <c r="E23" s="338"/>
      <c r="F23" s="341">
        <v>2064</v>
      </c>
      <c r="G23" s="342">
        <v>39.631336405529957</v>
      </c>
      <c r="H23" s="341">
        <v>31</v>
      </c>
      <c r="I23" s="342">
        <v>1.501937984496124</v>
      </c>
      <c r="J23" s="341"/>
      <c r="K23" s="341">
        <v>2315</v>
      </c>
      <c r="L23" s="342">
        <v>44.45084485407066</v>
      </c>
      <c r="M23" s="341">
        <v>52</v>
      </c>
      <c r="N23" s="342">
        <v>2.2462203023758098</v>
      </c>
      <c r="O23" s="341"/>
      <c r="P23" s="341">
        <v>829</v>
      </c>
      <c r="Q23" s="342">
        <v>15.917818740399387</v>
      </c>
      <c r="R23" s="341">
        <v>96</v>
      </c>
      <c r="S23" s="342">
        <v>11.580217129071171</v>
      </c>
    </row>
    <row r="24" spans="1:19" s="275" customFormat="1" ht="18" customHeight="1" x14ac:dyDescent="0.2">
      <c r="A24" s="318">
        <v>47094</v>
      </c>
      <c r="B24" s="331" t="s">
        <v>46</v>
      </c>
      <c r="C24" s="341">
        <f t="shared" si="0"/>
        <v>3989</v>
      </c>
      <c r="D24" s="342">
        <f t="shared" si="1"/>
        <v>5.7233453376759398</v>
      </c>
      <c r="E24" s="338"/>
      <c r="F24" s="341">
        <v>1453</v>
      </c>
      <c r="G24" s="342">
        <v>36.425169215342187</v>
      </c>
      <c r="H24" s="341">
        <v>33</v>
      </c>
      <c r="I24" s="342">
        <v>2.2711631108052308</v>
      </c>
      <c r="J24" s="341"/>
      <c r="K24" s="341">
        <v>1996</v>
      </c>
      <c r="L24" s="342">
        <v>50.037603409375784</v>
      </c>
      <c r="M24" s="341">
        <v>150</v>
      </c>
      <c r="N24" s="342">
        <v>7.5150300601202407</v>
      </c>
      <c r="O24" s="341"/>
      <c r="P24" s="341">
        <v>540</v>
      </c>
      <c r="Q24" s="342">
        <v>13.537227375282027</v>
      </c>
      <c r="R24" s="341">
        <v>60</v>
      </c>
      <c r="S24" s="342">
        <v>11.111111111111111</v>
      </c>
    </row>
    <row r="25" spans="1:19" s="275" customFormat="1" ht="18" customHeight="1" x14ac:dyDescent="0.2">
      <c r="B25" s="331" t="s">
        <v>47</v>
      </c>
      <c r="C25" s="341">
        <f t="shared" si="0"/>
        <v>2012</v>
      </c>
      <c r="D25" s="342">
        <f t="shared" si="1"/>
        <v>2.8867813535733244</v>
      </c>
      <c r="E25" s="338"/>
      <c r="F25" s="341">
        <v>303</v>
      </c>
      <c r="G25" s="342">
        <v>15.059642147117296</v>
      </c>
      <c r="H25" s="341">
        <v>11</v>
      </c>
      <c r="I25" s="342">
        <v>3.6303630363036308</v>
      </c>
      <c r="J25" s="341"/>
      <c r="K25" s="341">
        <v>488</v>
      </c>
      <c r="L25" s="342">
        <v>24.254473161033797</v>
      </c>
      <c r="M25" s="341">
        <v>18</v>
      </c>
      <c r="N25" s="342">
        <v>3.6885245901639343</v>
      </c>
      <c r="O25" s="341"/>
      <c r="P25" s="341">
        <v>1221</v>
      </c>
      <c r="Q25" s="342">
        <v>60.685884691848898</v>
      </c>
      <c r="R25" s="341">
        <v>281</v>
      </c>
      <c r="S25" s="342">
        <v>23.013923013923012</v>
      </c>
    </row>
    <row r="26" spans="1:19" s="275" customFormat="1" ht="18" customHeight="1" x14ac:dyDescent="0.2">
      <c r="B26" s="331" t="s">
        <v>48</v>
      </c>
      <c r="C26" s="341">
        <f t="shared" si="0"/>
        <v>934</v>
      </c>
      <c r="D26" s="342">
        <f t="shared" si="1"/>
        <v>1.3400863738754896</v>
      </c>
      <c r="E26" s="338"/>
      <c r="F26" s="341">
        <v>241</v>
      </c>
      <c r="G26" s="342">
        <v>25.802997858672377</v>
      </c>
      <c r="H26" s="341">
        <v>13</v>
      </c>
      <c r="I26" s="342">
        <v>5.394190871369295</v>
      </c>
      <c r="J26" s="341"/>
      <c r="K26" s="341">
        <v>358</v>
      </c>
      <c r="L26" s="342">
        <v>38.329764453961459</v>
      </c>
      <c r="M26" s="341">
        <v>22</v>
      </c>
      <c r="N26" s="342">
        <v>6.1452513966480442</v>
      </c>
      <c r="O26" s="341"/>
      <c r="P26" s="341">
        <v>335</v>
      </c>
      <c r="Q26" s="342">
        <v>35.867237687366163</v>
      </c>
      <c r="R26" s="341">
        <v>21</v>
      </c>
      <c r="S26" s="342">
        <v>6.2686567164179099</v>
      </c>
    </row>
    <row r="27" spans="1:19" s="275" customFormat="1" ht="18" customHeight="1" x14ac:dyDescent="0.2">
      <c r="B27" s="331" t="s">
        <v>49</v>
      </c>
      <c r="C27" s="341">
        <f t="shared" si="0"/>
        <v>1094</v>
      </c>
      <c r="D27" s="342">
        <f t="shared" si="1"/>
        <v>1.5696514914558732</v>
      </c>
      <c r="E27" s="338"/>
      <c r="F27" s="341">
        <v>380</v>
      </c>
      <c r="G27" s="342">
        <v>34.734917733089581</v>
      </c>
      <c r="H27" s="341">
        <v>11</v>
      </c>
      <c r="I27" s="342">
        <v>2.8947368421052633</v>
      </c>
      <c r="J27" s="341"/>
      <c r="K27" s="341">
        <v>536</v>
      </c>
      <c r="L27" s="342">
        <v>48.994515539305297</v>
      </c>
      <c r="M27" s="341">
        <v>22</v>
      </c>
      <c r="N27" s="342">
        <v>4.1044776119402986</v>
      </c>
      <c r="O27" s="341"/>
      <c r="P27" s="341">
        <v>178</v>
      </c>
      <c r="Q27" s="342">
        <v>16.270566727605118</v>
      </c>
      <c r="R27" s="341">
        <v>13</v>
      </c>
      <c r="S27" s="342">
        <v>7.3033707865168536</v>
      </c>
    </row>
    <row r="28" spans="1:19" s="275" customFormat="1" ht="18" customHeight="1" x14ac:dyDescent="0.2">
      <c r="B28" s="336" t="s">
        <v>4</v>
      </c>
      <c r="C28" s="343">
        <f t="shared" si="0"/>
        <v>616</v>
      </c>
      <c r="D28" s="344">
        <f t="shared" si="1"/>
        <v>0.88382570268447713</v>
      </c>
      <c r="E28" s="338"/>
      <c r="F28" s="343">
        <v>182</v>
      </c>
      <c r="G28" s="344">
        <v>29.545454545454547</v>
      </c>
      <c r="H28" s="343">
        <v>16</v>
      </c>
      <c r="I28" s="344">
        <v>8.791208791208792</v>
      </c>
      <c r="J28" s="341"/>
      <c r="K28" s="343">
        <v>218</v>
      </c>
      <c r="L28" s="344">
        <v>35.38961038961039</v>
      </c>
      <c r="M28" s="343">
        <v>21</v>
      </c>
      <c r="N28" s="344">
        <v>9.6330275229357802</v>
      </c>
      <c r="O28" s="341"/>
      <c r="P28" s="343">
        <v>216</v>
      </c>
      <c r="Q28" s="344">
        <v>35.064935064935064</v>
      </c>
      <c r="R28" s="343">
        <v>34</v>
      </c>
      <c r="S28" s="344">
        <v>15.74074074074074</v>
      </c>
    </row>
    <row r="29" spans="1:19" s="212" customFormat="1" ht="18" customHeight="1" x14ac:dyDescent="0.2">
      <c r="B29" s="332" t="s">
        <v>3</v>
      </c>
      <c r="C29" s="333">
        <f>SUM(C11:C28)</f>
        <v>69697</v>
      </c>
      <c r="D29" s="334">
        <f t="shared" si="1"/>
        <v>100</v>
      </c>
      <c r="E29" s="349"/>
      <c r="F29" s="333">
        <f>SUM(F11:F28)</f>
        <v>22430</v>
      </c>
      <c r="G29" s="334">
        <f t="shared" ref="G12:G29" si="2">F29/$C29*100</f>
        <v>32.182159920800032</v>
      </c>
      <c r="H29" s="333">
        <f>SUM(H11:H28)</f>
        <v>652</v>
      </c>
      <c r="I29" s="334">
        <f t="shared" ref="I12:I29" si="3">H29/F29*100</f>
        <v>2.9068212215782432</v>
      </c>
      <c r="J29" s="352"/>
      <c r="K29" s="333">
        <f>SUM(K11:K28)</f>
        <v>23811</v>
      </c>
      <c r="L29" s="334">
        <f t="shared" ref="L12:L29" si="4">K29/$C29*100</f>
        <v>34.16359384191572</v>
      </c>
      <c r="M29" s="333">
        <f>SUM(M11:M28)</f>
        <v>1301</v>
      </c>
      <c r="N29" s="334">
        <f t="shared" ref="N12:N29" si="5">M29/K29*100</f>
        <v>5.463861240603082</v>
      </c>
      <c r="O29" s="352"/>
      <c r="P29" s="333">
        <f>SUM(P11:P28)</f>
        <v>23456</v>
      </c>
      <c r="Q29" s="353">
        <f t="shared" ref="Q12:Q29" si="6">P29/$C29*100</f>
        <v>33.654246237284248</v>
      </c>
      <c r="R29" s="333">
        <f>SUM(R11:R28)</f>
        <v>6426</v>
      </c>
      <c r="S29" s="353">
        <f t="shared" ref="S12:S29" si="7">R29/P29*100</f>
        <v>27.395975443383357</v>
      </c>
    </row>
    <row r="30" spans="1:19" s="256" customFormat="1" ht="6.75" customHeight="1" x14ac:dyDescent="0.2">
      <c r="B30" s="1145"/>
      <c r="C30" s="1145"/>
      <c r="D30" s="1145"/>
      <c r="E30" s="293"/>
    </row>
    <row r="31" spans="1:19"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448</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79</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133935</v>
      </c>
      <c r="D11" s="340">
        <f>C11/C$29*100</f>
        <v>31.316858283237114</v>
      </c>
      <c r="E11" s="338"/>
      <c r="F11" s="335">
        <v>28951</v>
      </c>
      <c r="G11" s="340">
        <v>21.615709112629261</v>
      </c>
      <c r="H11" s="335">
        <v>370</v>
      </c>
      <c r="I11" s="340">
        <v>1.2780214845773894</v>
      </c>
      <c r="J11" s="341"/>
      <c r="K11" s="335">
        <v>58918</v>
      </c>
      <c r="L11" s="340">
        <v>43.989995146899616</v>
      </c>
      <c r="M11" s="335">
        <v>839</v>
      </c>
      <c r="N11" s="340">
        <v>1.4240130350656846</v>
      </c>
      <c r="O11" s="341"/>
      <c r="P11" s="335">
        <v>46066</v>
      </c>
      <c r="Q11" s="340">
        <v>34.394295740471122</v>
      </c>
      <c r="R11" s="335">
        <v>6052</v>
      </c>
      <c r="S11" s="340">
        <v>13.137672035774758</v>
      </c>
    </row>
    <row r="12" spans="1:21" s="275" customFormat="1" ht="18" customHeight="1" x14ac:dyDescent="0.2">
      <c r="A12" s="318"/>
      <c r="B12" s="331" t="s">
        <v>10</v>
      </c>
      <c r="C12" s="341">
        <f t="shared" ref="C12:C28" si="0">F12+K12+P12</f>
        <v>8216</v>
      </c>
      <c r="D12" s="342">
        <f t="shared" ref="D12:D29" si="1">C12/C$29*100</f>
        <v>1.9210759521788641</v>
      </c>
      <c r="E12" s="338"/>
      <c r="F12" s="341">
        <v>1466</v>
      </c>
      <c r="G12" s="342">
        <v>17.843232716650441</v>
      </c>
      <c r="H12" s="341">
        <v>3</v>
      </c>
      <c r="I12" s="342">
        <v>0.20463847203274216</v>
      </c>
      <c r="J12" s="341"/>
      <c r="K12" s="341">
        <v>2901</v>
      </c>
      <c r="L12" s="342">
        <v>35.30915287244401</v>
      </c>
      <c r="M12" s="341">
        <v>17</v>
      </c>
      <c r="N12" s="342">
        <v>0.58600482592209591</v>
      </c>
      <c r="O12" s="341"/>
      <c r="P12" s="341">
        <v>3849</v>
      </c>
      <c r="Q12" s="342">
        <v>46.84761441090555</v>
      </c>
      <c r="R12" s="341">
        <v>38</v>
      </c>
      <c r="S12" s="342">
        <v>0.9872694206287348</v>
      </c>
    </row>
    <row r="13" spans="1:21" s="275" customFormat="1" ht="18" customHeight="1" x14ac:dyDescent="0.2">
      <c r="A13" s="318"/>
      <c r="B13" s="331" t="s">
        <v>40</v>
      </c>
      <c r="C13" s="341">
        <f t="shared" si="0"/>
        <v>3132</v>
      </c>
      <c r="D13" s="342">
        <f t="shared" si="1"/>
        <v>0.73232836930674317</v>
      </c>
      <c r="E13" s="338"/>
      <c r="F13" s="341">
        <v>282</v>
      </c>
      <c r="G13" s="342">
        <v>9.0038314176245215</v>
      </c>
      <c r="H13" s="341">
        <v>15</v>
      </c>
      <c r="I13" s="342">
        <v>5.3191489361702127</v>
      </c>
      <c r="J13" s="341"/>
      <c r="K13" s="341">
        <v>877</v>
      </c>
      <c r="L13" s="342">
        <v>28.001277139208174</v>
      </c>
      <c r="M13" s="341">
        <v>44</v>
      </c>
      <c r="N13" s="342">
        <v>5.0171037628278219</v>
      </c>
      <c r="O13" s="341"/>
      <c r="P13" s="341">
        <v>1973</v>
      </c>
      <c r="Q13" s="342">
        <v>62.994891443167297</v>
      </c>
      <c r="R13" s="341">
        <v>135</v>
      </c>
      <c r="S13" s="342">
        <v>6.8423720223010642</v>
      </c>
    </row>
    <row r="14" spans="1:21" s="275" customFormat="1" ht="18" customHeight="1" x14ac:dyDescent="0.2">
      <c r="A14" s="318"/>
      <c r="B14" s="331" t="s">
        <v>41</v>
      </c>
      <c r="C14" s="341">
        <f t="shared" si="0"/>
        <v>14385</v>
      </c>
      <c r="D14" s="342">
        <f t="shared" si="1"/>
        <v>3.3635196655419861</v>
      </c>
      <c r="E14" s="338"/>
      <c r="F14" s="341">
        <v>2361</v>
      </c>
      <c r="G14" s="342">
        <v>16.412930135557875</v>
      </c>
      <c r="H14" s="341">
        <v>168</v>
      </c>
      <c r="I14" s="342">
        <v>7.115628970775095</v>
      </c>
      <c r="J14" s="341"/>
      <c r="K14" s="341">
        <v>4823</v>
      </c>
      <c r="L14" s="342">
        <v>33.527980535279802</v>
      </c>
      <c r="M14" s="341">
        <v>355</v>
      </c>
      <c r="N14" s="342">
        <v>7.3605639643375493</v>
      </c>
      <c r="O14" s="341"/>
      <c r="P14" s="341">
        <v>7201</v>
      </c>
      <c r="Q14" s="342">
        <v>50.059089329162319</v>
      </c>
      <c r="R14" s="341">
        <v>433</v>
      </c>
      <c r="S14" s="342">
        <v>6.0130537425357584</v>
      </c>
    </row>
    <row r="15" spans="1:21" s="275" customFormat="1" ht="18" customHeight="1" x14ac:dyDescent="0.2">
      <c r="A15" s="318"/>
      <c r="B15" s="331" t="s">
        <v>9</v>
      </c>
      <c r="C15" s="341">
        <f t="shared" si="0"/>
        <v>2559</v>
      </c>
      <c r="D15" s="342">
        <f t="shared" si="1"/>
        <v>0.59834875384928343</v>
      </c>
      <c r="E15" s="338"/>
      <c r="F15" s="341">
        <v>605</v>
      </c>
      <c r="G15" s="342">
        <v>23.642047674872998</v>
      </c>
      <c r="H15" s="341">
        <v>54</v>
      </c>
      <c r="I15" s="342">
        <v>8.9256198347107443</v>
      </c>
      <c r="J15" s="341"/>
      <c r="K15" s="341">
        <v>928</v>
      </c>
      <c r="L15" s="342">
        <v>36.264165689722546</v>
      </c>
      <c r="M15" s="341">
        <v>125</v>
      </c>
      <c r="N15" s="342">
        <v>13.469827586206899</v>
      </c>
      <c r="O15" s="341"/>
      <c r="P15" s="341">
        <v>1026</v>
      </c>
      <c r="Q15" s="342">
        <v>40.093786635404456</v>
      </c>
      <c r="R15" s="341">
        <v>204</v>
      </c>
      <c r="S15" s="342">
        <v>19.883040935672515</v>
      </c>
    </row>
    <row r="16" spans="1:21" s="275" customFormat="1" ht="18" customHeight="1" x14ac:dyDescent="0.2">
      <c r="A16" s="318"/>
      <c r="B16" s="331" t="s">
        <v>8</v>
      </c>
      <c r="C16" s="341">
        <f t="shared" si="0"/>
        <v>3356</v>
      </c>
      <c r="D16" s="342">
        <f t="shared" si="1"/>
        <v>0.78470434463391769</v>
      </c>
      <c r="E16" s="338"/>
      <c r="F16" s="341">
        <v>530</v>
      </c>
      <c r="G16" s="342">
        <v>15.792610250297972</v>
      </c>
      <c r="H16" s="341">
        <v>60</v>
      </c>
      <c r="I16" s="342">
        <v>11.320754716981133</v>
      </c>
      <c r="J16" s="341"/>
      <c r="K16" s="341">
        <v>1340</v>
      </c>
      <c r="L16" s="342">
        <v>39.928486293206198</v>
      </c>
      <c r="M16" s="341">
        <v>174</v>
      </c>
      <c r="N16" s="342">
        <v>12.985074626865673</v>
      </c>
      <c r="O16" s="341"/>
      <c r="P16" s="341">
        <v>1486</v>
      </c>
      <c r="Q16" s="342">
        <v>44.278903456495826</v>
      </c>
      <c r="R16" s="341">
        <v>314</v>
      </c>
      <c r="S16" s="342">
        <v>21.130551816958278</v>
      </c>
    </row>
    <row r="17" spans="1:19" s="275" customFormat="1" ht="18" customHeight="1" x14ac:dyDescent="0.2">
      <c r="A17" s="318"/>
      <c r="B17" s="331" t="s">
        <v>7</v>
      </c>
      <c r="C17" s="341">
        <f t="shared" si="0"/>
        <v>27772</v>
      </c>
      <c r="D17" s="342">
        <f t="shared" si="1"/>
        <v>6.4936856552959359</v>
      </c>
      <c r="E17" s="338"/>
      <c r="F17" s="341">
        <v>3908</v>
      </c>
      <c r="G17" s="342">
        <v>14.071726919199193</v>
      </c>
      <c r="H17" s="341">
        <v>108</v>
      </c>
      <c r="I17" s="342">
        <v>2.7635619242579326</v>
      </c>
      <c r="J17" s="341"/>
      <c r="K17" s="341">
        <v>8584</v>
      </c>
      <c r="L17" s="342">
        <v>30.908829036439577</v>
      </c>
      <c r="M17" s="341">
        <v>454</v>
      </c>
      <c r="N17" s="342">
        <v>5.2889095992544268</v>
      </c>
      <c r="O17" s="341"/>
      <c r="P17" s="341">
        <v>15280</v>
      </c>
      <c r="Q17" s="342">
        <v>55.019444044361229</v>
      </c>
      <c r="R17" s="341">
        <v>1868</v>
      </c>
      <c r="S17" s="342">
        <v>12.225130890052355</v>
      </c>
    </row>
    <row r="18" spans="1:19" s="275" customFormat="1" ht="18" customHeight="1" x14ac:dyDescent="0.2">
      <c r="A18" s="318"/>
      <c r="B18" s="331" t="s">
        <v>43</v>
      </c>
      <c r="C18" s="341">
        <f t="shared" si="0"/>
        <v>28921</v>
      </c>
      <c r="D18" s="342">
        <f t="shared" si="1"/>
        <v>6.7623463501661307</v>
      </c>
      <c r="E18" s="338"/>
      <c r="F18" s="341">
        <v>5125</v>
      </c>
      <c r="G18" s="342">
        <v>17.720687389785969</v>
      </c>
      <c r="H18" s="341">
        <v>974</v>
      </c>
      <c r="I18" s="342">
        <v>19.004878048780487</v>
      </c>
      <c r="J18" s="341"/>
      <c r="K18" s="341">
        <v>8513</v>
      </c>
      <c r="L18" s="342">
        <v>29.435358390097161</v>
      </c>
      <c r="M18" s="341">
        <v>2953</v>
      </c>
      <c r="N18" s="342">
        <v>34.688124045577354</v>
      </c>
      <c r="O18" s="341"/>
      <c r="P18" s="341">
        <v>15283</v>
      </c>
      <c r="Q18" s="342">
        <v>52.843954220116871</v>
      </c>
      <c r="R18" s="341">
        <v>7853</v>
      </c>
      <c r="S18" s="342">
        <v>51.383890597395798</v>
      </c>
    </row>
    <row r="19" spans="1:19" s="275" customFormat="1" ht="18" customHeight="1" x14ac:dyDescent="0.2">
      <c r="A19" s="318"/>
      <c r="B19" s="331" t="s">
        <v>44</v>
      </c>
      <c r="C19" s="341">
        <f t="shared" si="0"/>
        <v>27632</v>
      </c>
      <c r="D19" s="342">
        <f t="shared" si="1"/>
        <v>6.4609506707164517</v>
      </c>
      <c r="E19" s="338"/>
      <c r="F19" s="341">
        <v>3742</v>
      </c>
      <c r="G19" s="342">
        <v>13.542269832078748</v>
      </c>
      <c r="H19" s="341">
        <v>19</v>
      </c>
      <c r="I19" s="342">
        <v>0.50774986638161401</v>
      </c>
      <c r="J19" s="341"/>
      <c r="K19" s="341">
        <v>10649</v>
      </c>
      <c r="L19" s="342">
        <v>38.538650839606255</v>
      </c>
      <c r="M19" s="341">
        <v>34</v>
      </c>
      <c r="N19" s="342">
        <v>0.31927880552164523</v>
      </c>
      <c r="O19" s="341"/>
      <c r="P19" s="341">
        <v>13241</v>
      </c>
      <c r="Q19" s="342">
        <v>47.919079328314993</v>
      </c>
      <c r="R19" s="341">
        <v>34</v>
      </c>
      <c r="S19" s="342">
        <v>0.25677818895853788</v>
      </c>
    </row>
    <row r="20" spans="1:19" s="275" customFormat="1" ht="18" customHeight="1" x14ac:dyDescent="0.2">
      <c r="A20" s="318"/>
      <c r="B20" s="331" t="s">
        <v>6</v>
      </c>
      <c r="C20" s="341">
        <f t="shared" si="0"/>
        <v>50334</v>
      </c>
      <c r="D20" s="342">
        <f t="shared" si="1"/>
        <v>11.769162241598217</v>
      </c>
      <c r="E20" s="338"/>
      <c r="F20" s="341">
        <v>12108</v>
      </c>
      <c r="G20" s="342">
        <v>24.055310525688402</v>
      </c>
      <c r="H20" s="341">
        <v>801</v>
      </c>
      <c r="I20" s="342">
        <v>6.615460852329039</v>
      </c>
      <c r="J20" s="341"/>
      <c r="K20" s="341">
        <v>18189</v>
      </c>
      <c r="L20" s="342">
        <v>36.136607462152817</v>
      </c>
      <c r="M20" s="341">
        <v>1847</v>
      </c>
      <c r="N20" s="342">
        <v>10.154488976854143</v>
      </c>
      <c r="O20" s="341"/>
      <c r="P20" s="341">
        <v>20037</v>
      </c>
      <c r="Q20" s="342">
        <v>39.808082012158778</v>
      </c>
      <c r="R20" s="341">
        <v>3216</v>
      </c>
      <c r="S20" s="342">
        <v>16.050306932175477</v>
      </c>
    </row>
    <row r="21" spans="1:19" s="275" customFormat="1" ht="18" customHeight="1" x14ac:dyDescent="0.2">
      <c r="A21" s="318"/>
      <c r="B21" s="331" t="s">
        <v>5</v>
      </c>
      <c r="C21" s="341">
        <f t="shared" si="0"/>
        <v>5683</v>
      </c>
      <c r="D21" s="342">
        <f t="shared" si="1"/>
        <v>1.3288065526086275</v>
      </c>
      <c r="E21" s="338"/>
      <c r="F21" s="341">
        <v>864</v>
      </c>
      <c r="G21" s="342">
        <v>15.203237726552876</v>
      </c>
      <c r="H21" s="341">
        <v>155</v>
      </c>
      <c r="I21" s="342">
        <v>17.939814814814813</v>
      </c>
      <c r="J21" s="341"/>
      <c r="K21" s="341">
        <v>1853</v>
      </c>
      <c r="L21" s="342">
        <v>32.606017948266761</v>
      </c>
      <c r="M21" s="341">
        <v>393</v>
      </c>
      <c r="N21" s="342">
        <v>21.208850512682137</v>
      </c>
      <c r="O21" s="341"/>
      <c r="P21" s="341">
        <v>2966</v>
      </c>
      <c r="Q21" s="342">
        <v>52.190744325180361</v>
      </c>
      <c r="R21" s="341">
        <v>787</v>
      </c>
      <c r="S21" s="342">
        <v>26.534052596089008</v>
      </c>
    </row>
    <row r="22" spans="1:19" s="275" customFormat="1" ht="18" customHeight="1" x14ac:dyDescent="0.2">
      <c r="A22" s="318"/>
      <c r="B22" s="331" t="s">
        <v>38</v>
      </c>
      <c r="C22" s="341">
        <f t="shared" si="0"/>
        <v>9655</v>
      </c>
      <c r="D22" s="342">
        <f t="shared" si="1"/>
        <v>2.2575448293922751</v>
      </c>
      <c r="E22" s="338"/>
      <c r="F22" s="341">
        <v>1954</v>
      </c>
      <c r="G22" s="342">
        <v>20.238218539616778</v>
      </c>
      <c r="H22" s="341">
        <v>12</v>
      </c>
      <c r="I22" s="342">
        <v>0.61412487205731825</v>
      </c>
      <c r="J22" s="341"/>
      <c r="K22" s="341">
        <v>3630</v>
      </c>
      <c r="L22" s="342">
        <v>37.597099948213355</v>
      </c>
      <c r="M22" s="341">
        <v>50</v>
      </c>
      <c r="N22" s="342">
        <v>1.3774104683195594</v>
      </c>
      <c r="O22" s="341"/>
      <c r="P22" s="341">
        <v>4071</v>
      </c>
      <c r="Q22" s="342">
        <v>42.164681512169864</v>
      </c>
      <c r="R22" s="341">
        <v>141</v>
      </c>
      <c r="S22" s="342">
        <v>3.4635224760501107</v>
      </c>
    </row>
    <row r="23" spans="1:19" s="275" customFormat="1" ht="18" customHeight="1" x14ac:dyDescent="0.2">
      <c r="A23" s="318"/>
      <c r="B23" s="331" t="s">
        <v>45</v>
      </c>
      <c r="C23" s="341">
        <f t="shared" si="0"/>
        <v>71764</v>
      </c>
      <c r="D23" s="342">
        <f t="shared" si="1"/>
        <v>16.779953095443524</v>
      </c>
      <c r="E23" s="338"/>
      <c r="F23" s="341">
        <v>15287</v>
      </c>
      <c r="G23" s="342">
        <v>21.301766902625271</v>
      </c>
      <c r="H23" s="341">
        <v>2052</v>
      </c>
      <c r="I23" s="342">
        <v>13.423170013737163</v>
      </c>
      <c r="J23" s="341"/>
      <c r="K23" s="341">
        <v>27071</v>
      </c>
      <c r="L23" s="342">
        <v>37.72225628448804</v>
      </c>
      <c r="M23" s="341">
        <v>5946</v>
      </c>
      <c r="N23" s="342">
        <v>21.96446381736914</v>
      </c>
      <c r="O23" s="341"/>
      <c r="P23" s="341">
        <v>29406</v>
      </c>
      <c r="Q23" s="342">
        <v>40.975976812886685</v>
      </c>
      <c r="R23" s="341">
        <v>11167</v>
      </c>
      <c r="S23" s="342">
        <v>37.97524314765694</v>
      </c>
    </row>
    <row r="24" spans="1:19" s="275" customFormat="1" ht="18" customHeight="1" x14ac:dyDescent="0.2">
      <c r="A24" s="318">
        <v>47094</v>
      </c>
      <c r="B24" s="331" t="s">
        <v>46</v>
      </c>
      <c r="C24" s="341">
        <f t="shared" si="0"/>
        <v>8748</v>
      </c>
      <c r="D24" s="342">
        <f t="shared" si="1"/>
        <v>2.0454688935809031</v>
      </c>
      <c r="E24" s="338"/>
      <c r="F24" s="341">
        <v>1683</v>
      </c>
      <c r="G24" s="342">
        <v>19.238683127572017</v>
      </c>
      <c r="H24" s="341">
        <v>232</v>
      </c>
      <c r="I24" s="342">
        <v>13.784907902554961</v>
      </c>
      <c r="J24" s="341"/>
      <c r="K24" s="341">
        <v>3132</v>
      </c>
      <c r="L24" s="342">
        <v>35.802469135802468</v>
      </c>
      <c r="M24" s="341">
        <v>633</v>
      </c>
      <c r="N24" s="342">
        <v>20.21072796934866</v>
      </c>
      <c r="O24" s="341"/>
      <c r="P24" s="341">
        <v>3933</v>
      </c>
      <c r="Q24" s="342">
        <v>44.958847736625515</v>
      </c>
      <c r="R24" s="341">
        <v>1548</v>
      </c>
      <c r="S24" s="342">
        <v>39.359267734553775</v>
      </c>
    </row>
    <row r="25" spans="1:19" s="275" customFormat="1" ht="18" customHeight="1" x14ac:dyDescent="0.2">
      <c r="B25" s="331" t="s">
        <v>47</v>
      </c>
      <c r="C25" s="341">
        <f t="shared" si="0"/>
        <v>3211</v>
      </c>
      <c r="D25" s="342">
        <f t="shared" si="1"/>
        <v>0.75080025346230916</v>
      </c>
      <c r="E25" s="338"/>
      <c r="F25" s="341">
        <v>370</v>
      </c>
      <c r="G25" s="342">
        <v>11.522890065400187</v>
      </c>
      <c r="H25" s="341">
        <v>3</v>
      </c>
      <c r="I25" s="342">
        <v>0.81081081081081086</v>
      </c>
      <c r="J25" s="341"/>
      <c r="K25" s="341">
        <v>1106</v>
      </c>
      <c r="L25" s="342">
        <v>34.444098411709753</v>
      </c>
      <c r="M25" s="341">
        <v>6</v>
      </c>
      <c r="N25" s="342">
        <v>0.54249547920433994</v>
      </c>
      <c r="O25" s="341"/>
      <c r="P25" s="341">
        <v>1735</v>
      </c>
      <c r="Q25" s="342">
        <v>54.033011522890064</v>
      </c>
      <c r="R25" s="341">
        <v>7</v>
      </c>
      <c r="S25" s="342">
        <v>0.40345821325648412</v>
      </c>
    </row>
    <row r="26" spans="1:19" s="275" customFormat="1" ht="18" customHeight="1" x14ac:dyDescent="0.2">
      <c r="B26" s="331" t="s">
        <v>48</v>
      </c>
      <c r="C26" s="341">
        <f t="shared" si="0"/>
        <v>24014</v>
      </c>
      <c r="D26" s="342">
        <f t="shared" si="1"/>
        <v>5.6149851406552136</v>
      </c>
      <c r="E26" s="338"/>
      <c r="F26" s="341">
        <v>4176</v>
      </c>
      <c r="G26" s="342">
        <v>17.389855917381528</v>
      </c>
      <c r="H26" s="341">
        <v>544</v>
      </c>
      <c r="I26" s="342">
        <v>13.026819923371647</v>
      </c>
      <c r="J26" s="341"/>
      <c r="K26" s="341">
        <v>7844</v>
      </c>
      <c r="L26" s="342">
        <v>32.664279170483887</v>
      </c>
      <c r="M26" s="341">
        <v>1465</v>
      </c>
      <c r="N26" s="342">
        <v>18.676695563488018</v>
      </c>
      <c r="O26" s="341"/>
      <c r="P26" s="341">
        <v>11994</v>
      </c>
      <c r="Q26" s="342">
        <v>49.945864912134589</v>
      </c>
      <c r="R26" s="341">
        <v>4721</v>
      </c>
      <c r="S26" s="342">
        <v>39.361347340336835</v>
      </c>
    </row>
    <row r="27" spans="1:19" s="275" customFormat="1" ht="18" customHeight="1" x14ac:dyDescent="0.2">
      <c r="B27" s="331" t="s">
        <v>49</v>
      </c>
      <c r="C27" s="341">
        <f t="shared" si="0"/>
        <v>3620</v>
      </c>
      <c r="D27" s="342">
        <f t="shared" si="1"/>
        <v>0.84643317269808749</v>
      </c>
      <c r="E27" s="338"/>
      <c r="F27" s="341">
        <v>520</v>
      </c>
      <c r="G27" s="342">
        <v>14.3646408839779</v>
      </c>
      <c r="H27" s="341">
        <v>138</v>
      </c>
      <c r="I27" s="342">
        <v>26.53846153846154</v>
      </c>
      <c r="J27" s="341"/>
      <c r="K27" s="341">
        <v>1224</v>
      </c>
      <c r="L27" s="342">
        <v>33.812154696132595</v>
      </c>
      <c r="M27" s="341">
        <v>438</v>
      </c>
      <c r="N27" s="342">
        <v>35.784313725490193</v>
      </c>
      <c r="O27" s="341"/>
      <c r="P27" s="341">
        <v>1876</v>
      </c>
      <c r="Q27" s="342">
        <v>51.8232044198895</v>
      </c>
      <c r="R27" s="341">
        <v>918</v>
      </c>
      <c r="S27" s="342">
        <v>48.933901918976545</v>
      </c>
    </row>
    <row r="28" spans="1:19" s="275" customFormat="1" ht="18" customHeight="1" x14ac:dyDescent="0.2">
      <c r="B28" s="336" t="s">
        <v>4</v>
      </c>
      <c r="C28" s="343">
        <f t="shared" si="0"/>
        <v>740</v>
      </c>
      <c r="D28" s="344">
        <f t="shared" si="1"/>
        <v>0.17302777563441568</v>
      </c>
      <c r="E28" s="338"/>
      <c r="F28" s="343">
        <v>198</v>
      </c>
      <c r="G28" s="344">
        <v>26.756756756756754</v>
      </c>
      <c r="H28" s="343">
        <v>10</v>
      </c>
      <c r="I28" s="344">
        <v>5.0505050505050502</v>
      </c>
      <c r="J28" s="341"/>
      <c r="K28" s="343">
        <v>259</v>
      </c>
      <c r="L28" s="344">
        <v>35</v>
      </c>
      <c r="M28" s="343">
        <v>26</v>
      </c>
      <c r="N28" s="344">
        <v>10.038610038610038</v>
      </c>
      <c r="O28" s="341"/>
      <c r="P28" s="343">
        <v>283</v>
      </c>
      <c r="Q28" s="344">
        <v>38.243243243243242</v>
      </c>
      <c r="R28" s="343">
        <v>53</v>
      </c>
      <c r="S28" s="344">
        <v>18.727915194346288</v>
      </c>
    </row>
    <row r="29" spans="1:19" s="212" customFormat="1" ht="18" customHeight="1" x14ac:dyDescent="0.2">
      <c r="B29" s="332" t="s">
        <v>3</v>
      </c>
      <c r="C29" s="333">
        <f>SUM(C11:C28)</f>
        <v>427677</v>
      </c>
      <c r="D29" s="334">
        <f t="shared" si="1"/>
        <v>100</v>
      </c>
      <c r="E29" s="349"/>
      <c r="F29" s="333">
        <f>SUM(F11:F28)</f>
        <v>84130</v>
      </c>
      <c r="G29" s="334">
        <f t="shared" ref="G12:G29" si="2">F29/$C29*100</f>
        <v>19.671387519085666</v>
      </c>
      <c r="H29" s="333">
        <f>SUM(H11:H28)</f>
        <v>5718</v>
      </c>
      <c r="I29" s="334">
        <f t="shared" ref="I12:I29" si="3">H29/F29*100</f>
        <v>6.7966242719600611</v>
      </c>
      <c r="J29" s="352"/>
      <c r="K29" s="333">
        <f>SUM(K11:K28)</f>
        <v>161841</v>
      </c>
      <c r="L29" s="334">
        <f t="shared" ref="L12:L29" si="4">K29/$C29*100</f>
        <v>37.841875995201981</v>
      </c>
      <c r="M29" s="333">
        <f>SUM(M11:M28)</f>
        <v>15799</v>
      </c>
      <c r="N29" s="334">
        <f t="shared" ref="N12:N29" si="5">M29/K29*100</f>
        <v>9.7620504074987178</v>
      </c>
      <c r="O29" s="352"/>
      <c r="P29" s="333">
        <f>SUM(P11:P28)</f>
        <v>181706</v>
      </c>
      <c r="Q29" s="353">
        <f t="shared" ref="Q12:Q29" si="6">P29/$C29*100</f>
        <v>42.486736485712349</v>
      </c>
      <c r="R29" s="333">
        <f>SUM(R11:R28)</f>
        <v>39489</v>
      </c>
      <c r="S29" s="353">
        <f t="shared" ref="S12:S29" si="7">R29/P29*100</f>
        <v>21.732358865419965</v>
      </c>
    </row>
    <row r="30" spans="1:19" s="256" customFormat="1" ht="6.75" customHeight="1" x14ac:dyDescent="0.2">
      <c r="B30" s="1145"/>
      <c r="C30" s="1145"/>
      <c r="D30" s="1145"/>
      <c r="E30" s="293"/>
    </row>
    <row r="31" spans="1:19" ht="24"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447</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80</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155969</v>
      </c>
      <c r="D11" s="340">
        <f>C11/C$29*100</f>
        <v>45.451869725369512</v>
      </c>
      <c r="E11" s="338"/>
      <c r="F11" s="335">
        <v>34252</v>
      </c>
      <c r="G11" s="340">
        <v>21.960774256422752</v>
      </c>
      <c r="H11" s="335">
        <v>9380</v>
      </c>
      <c r="I11" s="340">
        <v>27.385262174471563</v>
      </c>
      <c r="J11" s="341"/>
      <c r="K11" s="335">
        <v>70182</v>
      </c>
      <c r="L11" s="340">
        <v>44.997403330148941</v>
      </c>
      <c r="M11" s="335">
        <v>18747</v>
      </c>
      <c r="N11" s="340">
        <v>26.711977430110284</v>
      </c>
      <c r="O11" s="341"/>
      <c r="P11" s="335">
        <v>51535</v>
      </c>
      <c r="Q11" s="340">
        <v>33.041822413428307</v>
      </c>
      <c r="R11" s="335">
        <v>14645</v>
      </c>
      <c r="S11" s="340">
        <v>28.417580285243037</v>
      </c>
    </row>
    <row r="12" spans="1:21" s="275" customFormat="1" ht="18" customHeight="1" x14ac:dyDescent="0.2">
      <c r="A12" s="318"/>
      <c r="B12" s="331" t="s">
        <v>10</v>
      </c>
      <c r="C12" s="341">
        <f t="shared" ref="C12:C28" si="0">F12+K12+P12</f>
        <v>5375</v>
      </c>
      <c r="D12" s="342">
        <f t="shared" ref="D12:D29" si="1">C12/C$29*100</f>
        <v>1.5663612626474563</v>
      </c>
      <c r="E12" s="338"/>
      <c r="F12" s="341">
        <v>691</v>
      </c>
      <c r="G12" s="342">
        <v>12.85581395348837</v>
      </c>
      <c r="H12" s="341">
        <v>412</v>
      </c>
      <c r="I12" s="342">
        <v>59.623733719247461</v>
      </c>
      <c r="J12" s="341"/>
      <c r="K12" s="341">
        <v>1577</v>
      </c>
      <c r="L12" s="342">
        <v>29.33953488372093</v>
      </c>
      <c r="M12" s="341">
        <v>883</v>
      </c>
      <c r="N12" s="342">
        <v>55.992390615091949</v>
      </c>
      <c r="O12" s="341"/>
      <c r="P12" s="341">
        <v>3107</v>
      </c>
      <c r="Q12" s="342">
        <v>57.804651162790698</v>
      </c>
      <c r="R12" s="341">
        <v>1790</v>
      </c>
      <c r="S12" s="342">
        <v>57.611844222722887</v>
      </c>
    </row>
    <row r="13" spans="1:21" s="275" customFormat="1" ht="18" customHeight="1" x14ac:dyDescent="0.2">
      <c r="A13" s="318"/>
      <c r="B13" s="331" t="s">
        <v>40</v>
      </c>
      <c r="C13" s="341">
        <f t="shared" si="0"/>
        <v>7353</v>
      </c>
      <c r="D13" s="342">
        <f t="shared" si="1"/>
        <v>2.1427822073017206</v>
      </c>
      <c r="E13" s="338"/>
      <c r="F13" s="341">
        <v>986</v>
      </c>
      <c r="G13" s="342">
        <v>13.409492724058209</v>
      </c>
      <c r="H13" s="341">
        <v>835</v>
      </c>
      <c r="I13" s="342">
        <v>84.685598377281949</v>
      </c>
      <c r="J13" s="341"/>
      <c r="K13" s="341">
        <v>1910</v>
      </c>
      <c r="L13" s="342">
        <v>25.97579219366245</v>
      </c>
      <c r="M13" s="341">
        <v>1349</v>
      </c>
      <c r="N13" s="342">
        <v>70.6282722513089</v>
      </c>
      <c r="O13" s="341"/>
      <c r="P13" s="341">
        <v>4457</v>
      </c>
      <c r="Q13" s="342">
        <v>60.614715082279346</v>
      </c>
      <c r="R13" s="341">
        <v>2933</v>
      </c>
      <c r="S13" s="342">
        <v>65.806596365268121</v>
      </c>
    </row>
    <row r="14" spans="1:21" s="275" customFormat="1" ht="18" customHeight="1" x14ac:dyDescent="0.2">
      <c r="A14" s="318"/>
      <c r="B14" s="331" t="s">
        <v>41</v>
      </c>
      <c r="C14" s="341">
        <f t="shared" si="0"/>
        <v>2043</v>
      </c>
      <c r="D14" s="342">
        <f t="shared" si="1"/>
        <v>0.59536298783046582</v>
      </c>
      <c r="E14" s="338"/>
      <c r="F14" s="341">
        <v>514</v>
      </c>
      <c r="G14" s="342">
        <v>25.159079784630446</v>
      </c>
      <c r="H14" s="341">
        <v>38</v>
      </c>
      <c r="I14" s="342">
        <v>7.3929961089494167</v>
      </c>
      <c r="J14" s="341"/>
      <c r="K14" s="341">
        <v>732</v>
      </c>
      <c r="L14" s="342">
        <v>35.829662261380321</v>
      </c>
      <c r="M14" s="341">
        <v>57</v>
      </c>
      <c r="N14" s="342">
        <v>7.7868852459016393</v>
      </c>
      <c r="O14" s="341"/>
      <c r="P14" s="341">
        <v>797</v>
      </c>
      <c r="Q14" s="342">
        <v>39.011257953989229</v>
      </c>
      <c r="R14" s="341">
        <v>82</v>
      </c>
      <c r="S14" s="342">
        <v>10.28858218318695</v>
      </c>
    </row>
    <row r="15" spans="1:21" s="275" customFormat="1" ht="18" customHeight="1" x14ac:dyDescent="0.2">
      <c r="A15" s="318"/>
      <c r="B15" s="331" t="s">
        <v>9</v>
      </c>
      <c r="C15" s="341">
        <f t="shared" si="0"/>
        <v>708</v>
      </c>
      <c r="D15" s="342">
        <f t="shared" si="1"/>
        <v>0.20632256259616727</v>
      </c>
      <c r="E15" s="338"/>
      <c r="F15" s="341">
        <v>256</v>
      </c>
      <c r="G15" s="342">
        <v>36.158192090395481</v>
      </c>
      <c r="H15" s="341">
        <v>64</v>
      </c>
      <c r="I15" s="342">
        <v>25</v>
      </c>
      <c r="J15" s="341"/>
      <c r="K15" s="341">
        <v>196</v>
      </c>
      <c r="L15" s="342">
        <v>27.683615819209038</v>
      </c>
      <c r="M15" s="341">
        <v>57</v>
      </c>
      <c r="N15" s="342">
        <v>29.081632653061224</v>
      </c>
      <c r="O15" s="341"/>
      <c r="P15" s="341">
        <v>256</v>
      </c>
      <c r="Q15" s="342">
        <v>36.158192090395481</v>
      </c>
      <c r="R15" s="341">
        <v>89</v>
      </c>
      <c r="S15" s="342">
        <v>34.765625</v>
      </c>
    </row>
    <row r="16" spans="1:21" s="275" customFormat="1" ht="18" customHeight="1" x14ac:dyDescent="0.2">
      <c r="A16" s="318"/>
      <c r="B16" s="331" t="s">
        <v>8</v>
      </c>
      <c r="C16" s="341">
        <f t="shared" si="0"/>
        <v>1461</v>
      </c>
      <c r="D16" s="342">
        <f t="shared" si="1"/>
        <v>0.42575884739124348</v>
      </c>
      <c r="E16" s="338"/>
      <c r="F16" s="341">
        <v>474</v>
      </c>
      <c r="G16" s="342">
        <v>32.4435318275154</v>
      </c>
      <c r="H16" s="341">
        <v>151</v>
      </c>
      <c r="I16" s="342">
        <v>31.856540084388186</v>
      </c>
      <c r="J16" s="341"/>
      <c r="K16" s="341">
        <v>548</v>
      </c>
      <c r="L16" s="342">
        <v>37.508555783709788</v>
      </c>
      <c r="M16" s="341">
        <v>183</v>
      </c>
      <c r="N16" s="342">
        <v>33.394160583941606</v>
      </c>
      <c r="O16" s="341"/>
      <c r="P16" s="341">
        <v>439</v>
      </c>
      <c r="Q16" s="342">
        <v>30.047912388774812</v>
      </c>
      <c r="R16" s="341">
        <v>158</v>
      </c>
      <c r="S16" s="342">
        <v>35.990888382687928</v>
      </c>
    </row>
    <row r="17" spans="1:19" s="275" customFormat="1" ht="18" customHeight="1" x14ac:dyDescent="0.2">
      <c r="A17" s="318"/>
      <c r="B17" s="331" t="s">
        <v>7</v>
      </c>
      <c r="C17" s="341">
        <f t="shared" si="0"/>
        <v>22630</v>
      </c>
      <c r="D17" s="342">
        <f t="shared" si="1"/>
        <v>6.5947451858068735</v>
      </c>
      <c r="E17" s="338"/>
      <c r="F17" s="341">
        <v>3688</v>
      </c>
      <c r="G17" s="342">
        <v>16.296950950066282</v>
      </c>
      <c r="H17" s="341">
        <v>2052</v>
      </c>
      <c r="I17" s="342">
        <v>55.639913232104121</v>
      </c>
      <c r="J17" s="341"/>
      <c r="K17" s="341">
        <v>7305</v>
      </c>
      <c r="L17" s="342">
        <v>32.280159080866106</v>
      </c>
      <c r="M17" s="341">
        <v>3160</v>
      </c>
      <c r="N17" s="342">
        <v>43.258042436687198</v>
      </c>
      <c r="O17" s="341"/>
      <c r="P17" s="341">
        <v>11637</v>
      </c>
      <c r="Q17" s="342">
        <v>51.422889969067612</v>
      </c>
      <c r="R17" s="341">
        <v>4948</v>
      </c>
      <c r="S17" s="342">
        <v>42.519549712125119</v>
      </c>
    </row>
    <row r="18" spans="1:19" s="275" customFormat="1" ht="18" customHeight="1" x14ac:dyDescent="0.2">
      <c r="A18" s="318"/>
      <c r="B18" s="331" t="s">
        <v>43</v>
      </c>
      <c r="C18" s="341">
        <f t="shared" si="0"/>
        <v>15805</v>
      </c>
      <c r="D18" s="342">
        <f t="shared" si="1"/>
        <v>4.6058306523056842</v>
      </c>
      <c r="E18" s="338"/>
      <c r="F18" s="341">
        <v>2922</v>
      </c>
      <c r="G18" s="342">
        <v>18.487820310028471</v>
      </c>
      <c r="H18" s="341">
        <v>664</v>
      </c>
      <c r="I18" s="342">
        <v>22.72416153319644</v>
      </c>
      <c r="J18" s="341"/>
      <c r="K18" s="341">
        <v>4583</v>
      </c>
      <c r="L18" s="342">
        <v>28.997152799746917</v>
      </c>
      <c r="M18" s="341">
        <v>1414</v>
      </c>
      <c r="N18" s="342">
        <v>30.853152956578661</v>
      </c>
      <c r="O18" s="341"/>
      <c r="P18" s="341">
        <v>8300</v>
      </c>
      <c r="Q18" s="342">
        <v>52.515026890224611</v>
      </c>
      <c r="R18" s="341">
        <v>3068</v>
      </c>
      <c r="S18" s="342">
        <v>36.963855421686745</v>
      </c>
    </row>
    <row r="19" spans="1:19" s="275" customFormat="1" ht="18" customHeight="1" x14ac:dyDescent="0.2">
      <c r="A19" s="318"/>
      <c r="B19" s="331" t="s">
        <v>44</v>
      </c>
      <c r="C19" s="341">
        <f t="shared" si="0"/>
        <v>33868</v>
      </c>
      <c r="D19" s="342">
        <f t="shared" si="1"/>
        <v>9.8696787429477322</v>
      </c>
      <c r="E19" s="338"/>
      <c r="F19" s="341">
        <v>5980</v>
      </c>
      <c r="G19" s="342">
        <v>17.656785165938349</v>
      </c>
      <c r="H19" s="341">
        <v>1192</v>
      </c>
      <c r="I19" s="342">
        <v>19.933110367892976</v>
      </c>
      <c r="J19" s="341"/>
      <c r="K19" s="341">
        <v>12835</v>
      </c>
      <c r="L19" s="342">
        <v>37.897130034250623</v>
      </c>
      <c r="M19" s="341">
        <v>3833</v>
      </c>
      <c r="N19" s="342">
        <v>29.86365407089988</v>
      </c>
      <c r="O19" s="341"/>
      <c r="P19" s="341">
        <v>15053</v>
      </c>
      <c r="Q19" s="342">
        <v>44.446084799811032</v>
      </c>
      <c r="R19" s="341">
        <v>8248</v>
      </c>
      <c r="S19" s="342">
        <v>54.7930645054142</v>
      </c>
    </row>
    <row r="20" spans="1:19" s="275" customFormat="1" ht="18" customHeight="1" x14ac:dyDescent="0.2">
      <c r="A20" s="318"/>
      <c r="B20" s="331" t="s">
        <v>6</v>
      </c>
      <c r="C20" s="341">
        <f t="shared" si="0"/>
        <v>5270</v>
      </c>
      <c r="D20" s="342">
        <f t="shared" si="1"/>
        <v>1.535762577516669</v>
      </c>
      <c r="E20" s="338"/>
      <c r="F20" s="341">
        <v>887</v>
      </c>
      <c r="G20" s="342">
        <v>16.831119544592031</v>
      </c>
      <c r="H20" s="341">
        <v>434</v>
      </c>
      <c r="I20" s="342">
        <v>48.928974069898537</v>
      </c>
      <c r="J20" s="341"/>
      <c r="K20" s="341">
        <v>1751</v>
      </c>
      <c r="L20" s="342">
        <v>33.225806451612904</v>
      </c>
      <c r="M20" s="341">
        <v>772</v>
      </c>
      <c r="N20" s="342">
        <v>44.089091947458598</v>
      </c>
      <c r="O20" s="341"/>
      <c r="P20" s="341">
        <v>2632</v>
      </c>
      <c r="Q20" s="342">
        <v>49.943074003795068</v>
      </c>
      <c r="R20" s="341">
        <v>1166</v>
      </c>
      <c r="S20" s="342">
        <v>44.30091185410334</v>
      </c>
    </row>
    <row r="21" spans="1:19" s="275" customFormat="1" ht="18" customHeight="1" x14ac:dyDescent="0.2">
      <c r="A21" s="318"/>
      <c r="B21" s="331" t="s">
        <v>5</v>
      </c>
      <c r="C21" s="341">
        <f t="shared" si="0"/>
        <v>985</v>
      </c>
      <c r="D21" s="342">
        <f t="shared" si="1"/>
        <v>0.28704480813167343</v>
      </c>
      <c r="E21" s="338"/>
      <c r="F21" s="341">
        <v>213</v>
      </c>
      <c r="G21" s="342">
        <v>21.6243654822335</v>
      </c>
      <c r="H21" s="341">
        <v>148</v>
      </c>
      <c r="I21" s="342">
        <v>69.483568075117375</v>
      </c>
      <c r="J21" s="341"/>
      <c r="K21" s="341">
        <v>293</v>
      </c>
      <c r="L21" s="342">
        <v>29.746192893401012</v>
      </c>
      <c r="M21" s="341">
        <v>191</v>
      </c>
      <c r="N21" s="342">
        <v>65.187713310580207</v>
      </c>
      <c r="O21" s="341"/>
      <c r="P21" s="341">
        <v>479</v>
      </c>
      <c r="Q21" s="342">
        <v>48.629441624365484</v>
      </c>
      <c r="R21" s="341">
        <v>313</v>
      </c>
      <c r="S21" s="342">
        <v>65.34446764091858</v>
      </c>
    </row>
    <row r="22" spans="1:19" s="275" customFormat="1" ht="18" customHeight="1" x14ac:dyDescent="0.2">
      <c r="A22" s="318"/>
      <c r="B22" s="331" t="s">
        <v>38</v>
      </c>
      <c r="C22" s="341">
        <f t="shared" si="0"/>
        <v>25476</v>
      </c>
      <c r="D22" s="342">
        <f t="shared" si="1"/>
        <v>7.4241152608756469</v>
      </c>
      <c r="E22" s="338"/>
      <c r="F22" s="341">
        <v>9295</v>
      </c>
      <c r="G22" s="342">
        <v>36.4853195164076</v>
      </c>
      <c r="H22" s="341">
        <v>7349</v>
      </c>
      <c r="I22" s="342">
        <v>79.064012910166753</v>
      </c>
      <c r="J22" s="341"/>
      <c r="K22" s="341">
        <v>8792</v>
      </c>
      <c r="L22" s="342">
        <v>34.510912231119484</v>
      </c>
      <c r="M22" s="341">
        <v>5764</v>
      </c>
      <c r="N22" s="342">
        <v>65.559599636032758</v>
      </c>
      <c r="O22" s="341"/>
      <c r="P22" s="341">
        <v>7389</v>
      </c>
      <c r="Q22" s="342">
        <v>29.003768252472916</v>
      </c>
      <c r="R22" s="341">
        <v>4429</v>
      </c>
      <c r="S22" s="342">
        <v>59.940452023277842</v>
      </c>
    </row>
    <row r="23" spans="1:19" s="275" customFormat="1" ht="18" customHeight="1" x14ac:dyDescent="0.2">
      <c r="A23" s="318"/>
      <c r="B23" s="331" t="s">
        <v>45</v>
      </c>
      <c r="C23" s="341">
        <f t="shared" si="0"/>
        <v>51235</v>
      </c>
      <c r="D23" s="342">
        <f t="shared" si="1"/>
        <v>14.930701263579987</v>
      </c>
      <c r="E23" s="338"/>
      <c r="F23" s="341">
        <v>13188</v>
      </c>
      <c r="G23" s="342">
        <v>25.740216648775249</v>
      </c>
      <c r="H23" s="341">
        <v>2760</v>
      </c>
      <c r="I23" s="342">
        <v>20.928116469517743</v>
      </c>
      <c r="J23" s="341"/>
      <c r="K23" s="341">
        <v>19793</v>
      </c>
      <c r="L23" s="342">
        <v>38.631794671611203</v>
      </c>
      <c r="M23" s="341">
        <v>3775</v>
      </c>
      <c r="N23" s="342">
        <v>19.072399333097557</v>
      </c>
      <c r="O23" s="341"/>
      <c r="P23" s="341">
        <v>18254</v>
      </c>
      <c r="Q23" s="342">
        <v>35.627988679613551</v>
      </c>
      <c r="R23" s="341">
        <v>4217</v>
      </c>
      <c r="S23" s="342">
        <v>23.101785909937547</v>
      </c>
    </row>
    <row r="24" spans="1:19" s="275" customFormat="1" ht="18" customHeight="1" x14ac:dyDescent="0.2">
      <c r="A24" s="318">
        <v>47094</v>
      </c>
      <c r="B24" s="331" t="s">
        <v>46</v>
      </c>
      <c r="C24" s="341">
        <f t="shared" si="0"/>
        <v>3103</v>
      </c>
      <c r="D24" s="342">
        <f t="shared" si="1"/>
        <v>0.90426399962698734</v>
      </c>
      <c r="E24" s="338"/>
      <c r="F24" s="341">
        <v>474</v>
      </c>
      <c r="G24" s="342">
        <v>15.275539800193361</v>
      </c>
      <c r="H24" s="341">
        <v>247</v>
      </c>
      <c r="I24" s="342">
        <v>52.109704641350206</v>
      </c>
      <c r="J24" s="341"/>
      <c r="K24" s="341">
        <v>966</v>
      </c>
      <c r="L24" s="342">
        <v>31.131163390267485</v>
      </c>
      <c r="M24" s="341">
        <v>417</v>
      </c>
      <c r="N24" s="342">
        <v>43.167701863354033</v>
      </c>
      <c r="O24" s="341"/>
      <c r="P24" s="341">
        <v>1663</v>
      </c>
      <c r="Q24" s="342">
        <v>53.593296809539162</v>
      </c>
      <c r="R24" s="341">
        <v>702</v>
      </c>
      <c r="S24" s="342">
        <v>42.212868310282623</v>
      </c>
    </row>
    <row r="25" spans="1:19" s="275" customFormat="1" ht="18" customHeight="1" x14ac:dyDescent="0.2">
      <c r="B25" s="331" t="s">
        <v>47</v>
      </c>
      <c r="C25" s="341">
        <f t="shared" si="0"/>
        <v>1053</v>
      </c>
      <c r="D25" s="342">
        <f t="shared" si="1"/>
        <v>0.30686109945446916</v>
      </c>
      <c r="E25" s="338"/>
      <c r="F25" s="341">
        <v>187</v>
      </c>
      <c r="G25" s="342">
        <v>17.758784425451093</v>
      </c>
      <c r="H25" s="341">
        <v>3</v>
      </c>
      <c r="I25" s="342">
        <v>1.6042780748663104</v>
      </c>
      <c r="J25" s="341"/>
      <c r="K25" s="341">
        <v>317</v>
      </c>
      <c r="L25" s="342">
        <v>30.10446343779677</v>
      </c>
      <c r="M25" s="341">
        <v>4</v>
      </c>
      <c r="N25" s="342">
        <v>1.2618296529968454</v>
      </c>
      <c r="O25" s="341"/>
      <c r="P25" s="341">
        <v>549</v>
      </c>
      <c r="Q25" s="342">
        <v>52.136752136752143</v>
      </c>
      <c r="R25" s="341">
        <v>6</v>
      </c>
      <c r="S25" s="342">
        <v>1.0928961748633881</v>
      </c>
    </row>
    <row r="26" spans="1:19" s="275" customFormat="1" ht="18" customHeight="1" x14ac:dyDescent="0.2">
      <c r="B26" s="331" t="s">
        <v>48</v>
      </c>
      <c r="C26" s="341">
        <f t="shared" si="0"/>
        <v>5817</v>
      </c>
      <c r="D26" s="342">
        <f t="shared" si="1"/>
        <v>1.6951671562456287</v>
      </c>
      <c r="E26" s="338"/>
      <c r="F26" s="341">
        <v>1368</v>
      </c>
      <c r="G26" s="342">
        <v>23.517276946879832</v>
      </c>
      <c r="H26" s="341">
        <v>160</v>
      </c>
      <c r="I26" s="342">
        <v>11.695906432748536</v>
      </c>
      <c r="J26" s="341"/>
      <c r="K26" s="341">
        <v>1844</v>
      </c>
      <c r="L26" s="342">
        <v>31.700189100911125</v>
      </c>
      <c r="M26" s="341">
        <v>320</v>
      </c>
      <c r="N26" s="342">
        <v>17.35357917570499</v>
      </c>
      <c r="O26" s="341"/>
      <c r="P26" s="341">
        <v>2605</v>
      </c>
      <c r="Q26" s="342">
        <v>44.782533952209043</v>
      </c>
      <c r="R26" s="341">
        <v>819</v>
      </c>
      <c r="S26" s="342">
        <v>31.439539347408829</v>
      </c>
    </row>
    <row r="27" spans="1:19" s="275" customFormat="1" ht="18" customHeight="1" x14ac:dyDescent="0.2">
      <c r="B27" s="331" t="s">
        <v>49</v>
      </c>
      <c r="C27" s="341">
        <f t="shared" si="0"/>
        <v>3804</v>
      </c>
      <c r="D27" s="342">
        <f t="shared" si="1"/>
        <v>1.1085466498811023</v>
      </c>
      <c r="E27" s="338"/>
      <c r="F27" s="341">
        <v>755</v>
      </c>
      <c r="G27" s="342">
        <v>19.847528916929548</v>
      </c>
      <c r="H27" s="341">
        <v>159</v>
      </c>
      <c r="I27" s="342">
        <v>21.059602649006624</v>
      </c>
      <c r="J27" s="341"/>
      <c r="K27" s="341">
        <v>1408</v>
      </c>
      <c r="L27" s="342">
        <v>37.013669821240796</v>
      </c>
      <c r="M27" s="341">
        <v>326</v>
      </c>
      <c r="N27" s="342">
        <v>23.15340909090909</v>
      </c>
      <c r="O27" s="341"/>
      <c r="P27" s="341">
        <v>1641</v>
      </c>
      <c r="Q27" s="342">
        <v>43.138801261829649</v>
      </c>
      <c r="R27" s="341">
        <v>669</v>
      </c>
      <c r="S27" s="342">
        <v>40.76782449725777</v>
      </c>
    </row>
    <row r="28" spans="1:19" s="275" customFormat="1" ht="18" customHeight="1" x14ac:dyDescent="0.2">
      <c r="B28" s="336" t="s">
        <v>4</v>
      </c>
      <c r="C28" s="343">
        <f t="shared" si="0"/>
        <v>1197</v>
      </c>
      <c r="D28" s="344">
        <f t="shared" si="1"/>
        <v>0.34882501049097775</v>
      </c>
      <c r="E28" s="338"/>
      <c r="F28" s="343">
        <v>348</v>
      </c>
      <c r="G28" s="344">
        <v>29.072681704260649</v>
      </c>
      <c r="H28" s="343">
        <v>139</v>
      </c>
      <c r="I28" s="344">
        <v>39.94252873563218</v>
      </c>
      <c r="J28" s="341"/>
      <c r="K28" s="343">
        <v>396</v>
      </c>
      <c r="L28" s="344">
        <v>33.082706766917291</v>
      </c>
      <c r="M28" s="343">
        <v>156</v>
      </c>
      <c r="N28" s="344">
        <v>39.393939393939391</v>
      </c>
      <c r="O28" s="341"/>
      <c r="P28" s="343">
        <v>453</v>
      </c>
      <c r="Q28" s="344">
        <v>37.84461152882205</v>
      </c>
      <c r="R28" s="343">
        <v>231</v>
      </c>
      <c r="S28" s="344">
        <v>50.993377483443716</v>
      </c>
    </row>
    <row r="29" spans="1:19" s="212" customFormat="1" ht="18" customHeight="1" x14ac:dyDescent="0.2">
      <c r="B29" s="332" t="s">
        <v>3</v>
      </c>
      <c r="C29" s="333">
        <f>SUM(C11:C28)</f>
        <v>343152</v>
      </c>
      <c r="D29" s="334">
        <f t="shared" si="1"/>
        <v>100</v>
      </c>
      <c r="E29" s="349"/>
      <c r="F29" s="333">
        <f>SUM(F11:F28)</f>
        <v>76478</v>
      </c>
      <c r="G29" s="334">
        <f t="shared" ref="G12:G29" si="2">F29/$C29*100</f>
        <v>22.286916585070173</v>
      </c>
      <c r="H29" s="333">
        <f>SUM(H11:H28)</f>
        <v>26187</v>
      </c>
      <c r="I29" s="334">
        <f t="shared" ref="I29" si="3">H29/F29*100</f>
        <v>34.241219697167814</v>
      </c>
      <c r="J29" s="352"/>
      <c r="K29" s="333">
        <f>SUM(K11:K28)</f>
        <v>135428</v>
      </c>
      <c r="L29" s="334">
        <f t="shared" ref="L12:L29" si="4">K29/$C29*100</f>
        <v>39.465892665640887</v>
      </c>
      <c r="M29" s="333">
        <f>SUM(M11:M28)</f>
        <v>41408</v>
      </c>
      <c r="N29" s="334">
        <f t="shared" ref="N29" si="5">M29/K29*100</f>
        <v>30.575656437368938</v>
      </c>
      <c r="O29" s="352"/>
      <c r="P29" s="333">
        <f>SUM(P11:P28)</f>
        <v>131246</v>
      </c>
      <c r="Q29" s="353">
        <f t="shared" ref="Q12:Q29" si="6">P29/$C29*100</f>
        <v>38.247190749288947</v>
      </c>
      <c r="R29" s="333">
        <f>SUM(R11:R28)</f>
        <v>48513</v>
      </c>
      <c r="S29" s="353">
        <f t="shared" ref="S29" si="7">R29/P29*100</f>
        <v>36.963412218277128</v>
      </c>
    </row>
    <row r="30" spans="1:19" s="256" customFormat="1" ht="6.75" customHeight="1" x14ac:dyDescent="0.2">
      <c r="B30" s="1145"/>
      <c r="C30" s="1145"/>
      <c r="D30" s="1145"/>
      <c r="E30" s="293"/>
    </row>
    <row r="31" spans="1:19" ht="26.25"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446</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81</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14657</v>
      </c>
      <c r="D11" s="340">
        <f>C11/C$29*100</f>
        <v>13.970090643079768</v>
      </c>
      <c r="E11" s="338"/>
      <c r="F11" s="335">
        <v>6185</v>
      </c>
      <c r="G11" s="340">
        <v>42.198267039639767</v>
      </c>
      <c r="H11" s="335">
        <v>2168</v>
      </c>
      <c r="I11" s="340">
        <v>35.052546483427648</v>
      </c>
      <c r="J11" s="341"/>
      <c r="K11" s="335">
        <v>8112</v>
      </c>
      <c r="L11" s="340">
        <v>55.345568670259951</v>
      </c>
      <c r="M11" s="335">
        <v>3466</v>
      </c>
      <c r="N11" s="340">
        <v>42.726824457593686</v>
      </c>
      <c r="O11" s="341"/>
      <c r="P11" s="335">
        <v>360</v>
      </c>
      <c r="Q11" s="340">
        <v>2.4561642901002934</v>
      </c>
      <c r="R11" s="335">
        <v>346</v>
      </c>
      <c r="S11" s="340">
        <v>96.111111111111114</v>
      </c>
    </row>
    <row r="12" spans="1:21" s="275" customFormat="1" ht="18" customHeight="1" x14ac:dyDescent="0.2">
      <c r="A12" s="318"/>
      <c r="B12" s="331" t="s">
        <v>10</v>
      </c>
      <c r="C12" s="341">
        <f t="shared" ref="C12:C28" si="0">F12+K12+P12</f>
        <v>1758</v>
      </c>
      <c r="D12" s="342">
        <f t="shared" ref="D12:D29" si="1">C12/C$29*100</f>
        <v>1.6756102442883423</v>
      </c>
      <c r="E12" s="338"/>
      <c r="F12" s="341">
        <v>472</v>
      </c>
      <c r="G12" s="342">
        <v>26.84869169510808</v>
      </c>
      <c r="H12" s="341">
        <v>238</v>
      </c>
      <c r="I12" s="342">
        <v>50.423728813559322</v>
      </c>
      <c r="J12" s="341"/>
      <c r="K12" s="341">
        <v>651</v>
      </c>
      <c r="L12" s="342">
        <v>37.030716723549489</v>
      </c>
      <c r="M12" s="341">
        <v>291</v>
      </c>
      <c r="N12" s="342">
        <v>44.700460829493089</v>
      </c>
      <c r="O12" s="341"/>
      <c r="P12" s="341">
        <v>635</v>
      </c>
      <c r="Q12" s="342">
        <v>36.120591581342438</v>
      </c>
      <c r="R12" s="341">
        <v>147</v>
      </c>
      <c r="S12" s="342">
        <v>23.1496062992126</v>
      </c>
    </row>
    <row r="13" spans="1:21" s="275" customFormat="1" ht="18" customHeight="1" x14ac:dyDescent="0.2">
      <c r="A13" s="318"/>
      <c r="B13" s="331" t="s">
        <v>40</v>
      </c>
      <c r="C13" s="341">
        <f t="shared" si="0"/>
        <v>2284</v>
      </c>
      <c r="D13" s="342">
        <f t="shared" si="1"/>
        <v>2.1769589294394613</v>
      </c>
      <c r="E13" s="338"/>
      <c r="F13" s="341">
        <v>579</v>
      </c>
      <c r="G13" s="342">
        <v>25.350262697022767</v>
      </c>
      <c r="H13" s="341">
        <v>10</v>
      </c>
      <c r="I13" s="342">
        <v>1.7271157167530224</v>
      </c>
      <c r="J13" s="341"/>
      <c r="K13" s="341">
        <v>896</v>
      </c>
      <c r="L13" s="342">
        <v>39.229422066549915</v>
      </c>
      <c r="M13" s="341">
        <v>18</v>
      </c>
      <c r="N13" s="342">
        <v>2.0089285714285716</v>
      </c>
      <c r="O13" s="341"/>
      <c r="P13" s="341">
        <v>809</v>
      </c>
      <c r="Q13" s="342">
        <v>35.420315236427321</v>
      </c>
      <c r="R13" s="341">
        <v>28</v>
      </c>
      <c r="S13" s="342">
        <v>3.4610630407911001</v>
      </c>
    </row>
    <row r="14" spans="1:21" s="275" customFormat="1" ht="18" customHeight="1" x14ac:dyDescent="0.2">
      <c r="A14" s="318"/>
      <c r="B14" s="331" t="s">
        <v>41</v>
      </c>
      <c r="C14" s="341">
        <f t="shared" si="0"/>
        <v>1627</v>
      </c>
      <c r="D14" s="342">
        <f t="shared" si="1"/>
        <v>1.5507496401917706</v>
      </c>
      <c r="E14" s="338"/>
      <c r="F14" s="341">
        <v>568</v>
      </c>
      <c r="G14" s="342">
        <v>34.910878918254454</v>
      </c>
      <c r="H14" s="341">
        <v>275</v>
      </c>
      <c r="I14" s="342">
        <v>48.41549295774648</v>
      </c>
      <c r="J14" s="341"/>
      <c r="K14" s="341">
        <v>880</v>
      </c>
      <c r="L14" s="342">
        <v>54.087277197295634</v>
      </c>
      <c r="M14" s="341">
        <v>202</v>
      </c>
      <c r="N14" s="342">
        <v>22.954545454545457</v>
      </c>
      <c r="O14" s="341"/>
      <c r="P14" s="341">
        <v>179</v>
      </c>
      <c r="Q14" s="342">
        <v>11.001843884449908</v>
      </c>
      <c r="R14" s="341">
        <v>53</v>
      </c>
      <c r="S14" s="342">
        <v>29.608938547486037</v>
      </c>
    </row>
    <row r="15" spans="1:21" s="275" customFormat="1" ht="18" customHeight="1" x14ac:dyDescent="0.2">
      <c r="A15" s="318"/>
      <c r="B15" s="331" t="s">
        <v>9</v>
      </c>
      <c r="C15" s="341">
        <f t="shared" si="0"/>
        <v>5645</v>
      </c>
      <c r="D15" s="342">
        <f t="shared" si="1"/>
        <v>5.380443588741576</v>
      </c>
      <c r="E15" s="338"/>
      <c r="F15" s="341">
        <v>1415</v>
      </c>
      <c r="G15" s="342">
        <v>25.066430469441986</v>
      </c>
      <c r="H15" s="341">
        <v>822</v>
      </c>
      <c r="I15" s="342">
        <v>58.091872791519435</v>
      </c>
      <c r="J15" s="341"/>
      <c r="K15" s="341">
        <v>1943</v>
      </c>
      <c r="L15" s="342">
        <v>34.41984056687334</v>
      </c>
      <c r="M15" s="341">
        <v>1237</v>
      </c>
      <c r="N15" s="342">
        <v>63.664436438497177</v>
      </c>
      <c r="O15" s="341"/>
      <c r="P15" s="341">
        <v>2287</v>
      </c>
      <c r="Q15" s="342">
        <v>40.513728963684677</v>
      </c>
      <c r="R15" s="341">
        <v>1659</v>
      </c>
      <c r="S15" s="342">
        <v>72.540445999125495</v>
      </c>
    </row>
    <row r="16" spans="1:21" s="275" customFormat="1" ht="18" customHeight="1" x14ac:dyDescent="0.2">
      <c r="A16" s="318"/>
      <c r="B16" s="331" t="s">
        <v>8</v>
      </c>
      <c r="C16" s="341">
        <f t="shared" si="0"/>
        <v>1969</v>
      </c>
      <c r="D16" s="342">
        <f t="shared" si="1"/>
        <v>1.8767215989782398</v>
      </c>
      <c r="E16" s="338"/>
      <c r="F16" s="341">
        <v>750</v>
      </c>
      <c r="G16" s="342">
        <v>38.090401218892836</v>
      </c>
      <c r="H16" s="341">
        <v>2</v>
      </c>
      <c r="I16" s="342">
        <v>0.26666666666666666</v>
      </c>
      <c r="J16" s="341"/>
      <c r="K16" s="341">
        <v>738</v>
      </c>
      <c r="L16" s="342">
        <v>37.480954799390553</v>
      </c>
      <c r="M16" s="341">
        <v>4</v>
      </c>
      <c r="N16" s="342">
        <v>0.54200542005420049</v>
      </c>
      <c r="O16" s="341"/>
      <c r="P16" s="341">
        <v>481</v>
      </c>
      <c r="Q16" s="342">
        <v>24.428643981716608</v>
      </c>
      <c r="R16" s="341">
        <v>7</v>
      </c>
      <c r="S16" s="342">
        <v>1.4553014553014554</v>
      </c>
    </row>
    <row r="17" spans="1:19" s="275" customFormat="1" ht="18" customHeight="1" x14ac:dyDescent="0.2">
      <c r="A17" s="318"/>
      <c r="B17" s="331" t="s">
        <v>7</v>
      </c>
      <c r="C17" s="341">
        <f t="shared" si="0"/>
        <v>8048</v>
      </c>
      <c r="D17" s="342">
        <f t="shared" si="1"/>
        <v>7.6708255096886111</v>
      </c>
      <c r="E17" s="338"/>
      <c r="F17" s="341">
        <v>2113</v>
      </c>
      <c r="G17" s="342">
        <v>26.254970178926442</v>
      </c>
      <c r="H17" s="341">
        <v>21</v>
      </c>
      <c r="I17" s="342">
        <v>0.99384761003312827</v>
      </c>
      <c r="J17" s="341"/>
      <c r="K17" s="341">
        <v>2469</v>
      </c>
      <c r="L17" s="342">
        <v>30.678429423459246</v>
      </c>
      <c r="M17" s="341">
        <v>22</v>
      </c>
      <c r="N17" s="342">
        <v>0.89104900769542328</v>
      </c>
      <c r="O17" s="341"/>
      <c r="P17" s="341">
        <v>3466</v>
      </c>
      <c r="Q17" s="342">
        <v>43.066600397614316</v>
      </c>
      <c r="R17" s="341">
        <v>27</v>
      </c>
      <c r="S17" s="342">
        <v>0.77899596076168487</v>
      </c>
    </row>
    <row r="18" spans="1:19" s="275" customFormat="1" ht="18" customHeight="1" x14ac:dyDescent="0.2">
      <c r="A18" s="318"/>
      <c r="B18" s="331" t="s">
        <v>43</v>
      </c>
      <c r="C18" s="341">
        <f t="shared" si="0"/>
        <v>3594</v>
      </c>
      <c r="D18" s="342">
        <f t="shared" si="1"/>
        <v>3.4255649704051776</v>
      </c>
      <c r="E18" s="338"/>
      <c r="F18" s="341">
        <v>1209</v>
      </c>
      <c r="G18" s="342">
        <v>33.639398998330549</v>
      </c>
      <c r="H18" s="341">
        <v>317</v>
      </c>
      <c r="I18" s="342">
        <v>26.220016542597186</v>
      </c>
      <c r="J18" s="341"/>
      <c r="K18" s="341">
        <v>1402</v>
      </c>
      <c r="L18" s="342">
        <v>39.009460211463548</v>
      </c>
      <c r="M18" s="341">
        <v>602</v>
      </c>
      <c r="N18" s="342">
        <v>42.938659058487879</v>
      </c>
      <c r="O18" s="341"/>
      <c r="P18" s="341">
        <v>983</v>
      </c>
      <c r="Q18" s="342">
        <v>27.351140790205896</v>
      </c>
      <c r="R18" s="341">
        <v>516</v>
      </c>
      <c r="S18" s="342">
        <v>52.492370295015256</v>
      </c>
    </row>
    <row r="19" spans="1:19" s="275" customFormat="1" ht="18" customHeight="1" x14ac:dyDescent="0.2">
      <c r="A19" s="318"/>
      <c r="B19" s="331" t="s">
        <v>44</v>
      </c>
      <c r="C19" s="341">
        <f t="shared" si="0"/>
        <v>13812</v>
      </c>
      <c r="D19" s="342">
        <f t="shared" si="1"/>
        <v>13.164692089937761</v>
      </c>
      <c r="E19" s="338"/>
      <c r="F19" s="341">
        <v>3487</v>
      </c>
      <c r="G19" s="342">
        <v>25.246162757022876</v>
      </c>
      <c r="H19" s="341">
        <v>326</v>
      </c>
      <c r="I19" s="342">
        <v>9.3490106108402635</v>
      </c>
      <c r="J19" s="341"/>
      <c r="K19" s="341">
        <v>7004</v>
      </c>
      <c r="L19" s="342">
        <v>50.70952794671301</v>
      </c>
      <c r="M19" s="341">
        <v>1108</v>
      </c>
      <c r="N19" s="342">
        <v>15.819531696173614</v>
      </c>
      <c r="O19" s="341"/>
      <c r="P19" s="341">
        <v>3321</v>
      </c>
      <c r="Q19" s="342">
        <v>24.044309296264117</v>
      </c>
      <c r="R19" s="341">
        <v>2916</v>
      </c>
      <c r="S19" s="342">
        <v>87.804878048780495</v>
      </c>
    </row>
    <row r="20" spans="1:19" s="275" customFormat="1" ht="18" customHeight="1" x14ac:dyDescent="0.2">
      <c r="A20" s="318"/>
      <c r="B20" s="331" t="s">
        <v>6</v>
      </c>
      <c r="C20" s="341">
        <f t="shared" si="0"/>
        <v>9103</v>
      </c>
      <c r="D20" s="342">
        <f t="shared" si="1"/>
        <v>8.6763822831380999</v>
      </c>
      <c r="E20" s="338"/>
      <c r="F20" s="341">
        <v>2841</v>
      </c>
      <c r="G20" s="342">
        <v>31.209491376469295</v>
      </c>
      <c r="H20" s="341">
        <v>366</v>
      </c>
      <c r="I20" s="342">
        <v>12.882787750791975</v>
      </c>
      <c r="J20" s="341"/>
      <c r="K20" s="341">
        <v>4120</v>
      </c>
      <c r="L20" s="342">
        <v>45.259804460068111</v>
      </c>
      <c r="M20" s="341">
        <v>868</v>
      </c>
      <c r="N20" s="342">
        <v>21.067961165048544</v>
      </c>
      <c r="O20" s="341"/>
      <c r="P20" s="341">
        <v>2142</v>
      </c>
      <c r="Q20" s="342">
        <v>23.530704163462595</v>
      </c>
      <c r="R20" s="341">
        <v>632</v>
      </c>
      <c r="S20" s="342">
        <v>29.50513538748833</v>
      </c>
    </row>
    <row r="21" spans="1:19" s="275" customFormat="1" ht="18" customHeight="1" x14ac:dyDescent="0.2">
      <c r="A21" s="318"/>
      <c r="B21" s="331" t="s">
        <v>5</v>
      </c>
      <c r="C21" s="341">
        <f t="shared" si="0"/>
        <v>2249</v>
      </c>
      <c r="D21" s="342">
        <f t="shared" si="1"/>
        <v>2.1435992260548815</v>
      </c>
      <c r="E21" s="338"/>
      <c r="F21" s="341">
        <v>703</v>
      </c>
      <c r="G21" s="342">
        <v>31.258337038683859</v>
      </c>
      <c r="H21" s="341">
        <v>493</v>
      </c>
      <c r="I21" s="342">
        <v>70.128022759601706</v>
      </c>
      <c r="J21" s="341"/>
      <c r="K21" s="341">
        <v>859</v>
      </c>
      <c r="L21" s="342">
        <v>38.194753223654956</v>
      </c>
      <c r="M21" s="341">
        <v>633</v>
      </c>
      <c r="N21" s="342">
        <v>73.690337601862637</v>
      </c>
      <c r="O21" s="341"/>
      <c r="P21" s="341">
        <v>687</v>
      </c>
      <c r="Q21" s="342">
        <v>30.546909737661181</v>
      </c>
      <c r="R21" s="341">
        <v>554</v>
      </c>
      <c r="S21" s="342">
        <v>80.640465793304216</v>
      </c>
    </row>
    <row r="22" spans="1:19" s="275" customFormat="1" ht="18" customHeight="1" x14ac:dyDescent="0.2">
      <c r="A22" s="318"/>
      <c r="B22" s="331" t="s">
        <v>38</v>
      </c>
      <c r="C22" s="341">
        <f t="shared" si="0"/>
        <v>8818</v>
      </c>
      <c r="D22" s="342">
        <f t="shared" si="1"/>
        <v>8.4047389841493754</v>
      </c>
      <c r="E22" s="338"/>
      <c r="F22" s="341">
        <v>2050</v>
      </c>
      <c r="G22" s="342">
        <v>23.247902018598321</v>
      </c>
      <c r="H22" s="341">
        <v>372</v>
      </c>
      <c r="I22" s="342">
        <v>18.146341463414632</v>
      </c>
      <c r="J22" s="341"/>
      <c r="K22" s="341">
        <v>3146</v>
      </c>
      <c r="L22" s="342">
        <v>35.677024268541615</v>
      </c>
      <c r="M22" s="341">
        <v>989</v>
      </c>
      <c r="N22" s="342">
        <v>31.436745073108707</v>
      </c>
      <c r="O22" s="341"/>
      <c r="P22" s="341">
        <v>3622</v>
      </c>
      <c r="Q22" s="342">
        <v>41.07507371286006</v>
      </c>
      <c r="R22" s="341">
        <v>1592</v>
      </c>
      <c r="S22" s="342">
        <v>43.953616786305908</v>
      </c>
    </row>
    <row r="23" spans="1:19" s="275" customFormat="1" ht="18" customHeight="1" x14ac:dyDescent="0.2">
      <c r="A23" s="318"/>
      <c r="B23" s="331" t="s">
        <v>45</v>
      </c>
      <c r="C23" s="341">
        <f t="shared" si="0"/>
        <v>17598</v>
      </c>
      <c r="D23" s="342">
        <f t="shared" si="1"/>
        <v>16.773258861766919</v>
      </c>
      <c r="E23" s="338"/>
      <c r="F23" s="341">
        <v>6558</v>
      </c>
      <c r="G23" s="342">
        <v>37.265598363450394</v>
      </c>
      <c r="H23" s="341">
        <v>2530</v>
      </c>
      <c r="I23" s="342">
        <v>38.578835010673984</v>
      </c>
      <c r="J23" s="341"/>
      <c r="K23" s="341">
        <v>7646</v>
      </c>
      <c r="L23" s="342">
        <v>43.448119104443691</v>
      </c>
      <c r="M23" s="341">
        <v>3985</v>
      </c>
      <c r="N23" s="342">
        <v>52.118754904525247</v>
      </c>
      <c r="O23" s="341"/>
      <c r="P23" s="341">
        <v>3394</v>
      </c>
      <c r="Q23" s="342">
        <v>19.286282532105922</v>
      </c>
      <c r="R23" s="341">
        <v>2127</v>
      </c>
      <c r="S23" s="342">
        <v>62.669416617560401</v>
      </c>
    </row>
    <row r="24" spans="1:19" s="275" customFormat="1" ht="18" customHeight="1" x14ac:dyDescent="0.2">
      <c r="A24" s="318">
        <v>47094</v>
      </c>
      <c r="B24" s="331" t="s">
        <v>46</v>
      </c>
      <c r="C24" s="341">
        <f t="shared" si="0"/>
        <v>4085</v>
      </c>
      <c r="D24" s="342">
        <f t="shared" si="1"/>
        <v>3.8935539521717168</v>
      </c>
      <c r="E24" s="338"/>
      <c r="F24" s="341">
        <v>1437</v>
      </c>
      <c r="G24" s="342">
        <v>35.177478580171353</v>
      </c>
      <c r="H24" s="341">
        <v>265</v>
      </c>
      <c r="I24" s="342">
        <v>18.441196938065413</v>
      </c>
      <c r="J24" s="341"/>
      <c r="K24" s="341">
        <v>2003</v>
      </c>
      <c r="L24" s="342">
        <v>49.033047735618112</v>
      </c>
      <c r="M24" s="341">
        <v>305</v>
      </c>
      <c r="N24" s="342">
        <v>15.227159261108337</v>
      </c>
      <c r="O24" s="341"/>
      <c r="P24" s="341">
        <v>645</v>
      </c>
      <c r="Q24" s="342">
        <v>15.789473684210526</v>
      </c>
      <c r="R24" s="341">
        <v>177</v>
      </c>
      <c r="S24" s="342">
        <v>27.441860465116282</v>
      </c>
    </row>
    <row r="25" spans="1:19" s="275" customFormat="1" ht="18" customHeight="1" x14ac:dyDescent="0.2">
      <c r="B25" s="331" t="s">
        <v>47</v>
      </c>
      <c r="C25" s="341">
        <f t="shared" si="0"/>
        <v>693</v>
      </c>
      <c r="D25" s="342">
        <f t="shared" si="1"/>
        <v>0.66052212701468771</v>
      </c>
      <c r="E25" s="338"/>
      <c r="F25" s="341">
        <v>182</v>
      </c>
      <c r="G25" s="342">
        <v>26.262626262626267</v>
      </c>
      <c r="H25" s="341">
        <v>41</v>
      </c>
      <c r="I25" s="342">
        <v>22.527472527472529</v>
      </c>
      <c r="J25" s="341"/>
      <c r="K25" s="341">
        <v>284</v>
      </c>
      <c r="L25" s="342">
        <v>40.98124098124098</v>
      </c>
      <c r="M25" s="341">
        <v>90</v>
      </c>
      <c r="N25" s="342">
        <v>31.690140845070424</v>
      </c>
      <c r="O25" s="341"/>
      <c r="P25" s="341">
        <v>227</v>
      </c>
      <c r="Q25" s="342">
        <v>32.756132756132757</v>
      </c>
      <c r="R25" s="341">
        <v>95</v>
      </c>
      <c r="S25" s="342">
        <v>41.85022026431718</v>
      </c>
    </row>
    <row r="26" spans="1:19" s="275" customFormat="1" ht="18" customHeight="1" x14ac:dyDescent="0.2">
      <c r="B26" s="331" t="s">
        <v>48</v>
      </c>
      <c r="C26" s="341">
        <f t="shared" si="0"/>
        <v>7570</v>
      </c>
      <c r="D26" s="342">
        <f t="shared" si="1"/>
        <v>7.215227274893488</v>
      </c>
      <c r="E26" s="338"/>
      <c r="F26" s="341">
        <v>1908</v>
      </c>
      <c r="G26" s="342">
        <v>25.204755614266844</v>
      </c>
      <c r="H26" s="341">
        <v>226</v>
      </c>
      <c r="I26" s="342">
        <v>11.844863731656185</v>
      </c>
      <c r="J26" s="341"/>
      <c r="K26" s="341">
        <v>3199</v>
      </c>
      <c r="L26" s="342">
        <v>42.258916776750333</v>
      </c>
      <c r="M26" s="341">
        <v>472</v>
      </c>
      <c r="N26" s="342">
        <v>14.754610815879962</v>
      </c>
      <c r="O26" s="341"/>
      <c r="P26" s="341">
        <v>2463</v>
      </c>
      <c r="Q26" s="342">
        <v>32.53632760898283</v>
      </c>
      <c r="R26" s="341">
        <v>636</v>
      </c>
      <c r="S26" s="342">
        <v>25.822168087697928</v>
      </c>
    </row>
    <row r="27" spans="1:19" s="275" customFormat="1" ht="18" customHeight="1" x14ac:dyDescent="0.2">
      <c r="B27" s="331" t="s">
        <v>49</v>
      </c>
      <c r="C27" s="341">
        <f t="shared" si="0"/>
        <v>1339</v>
      </c>
      <c r="D27" s="342">
        <f t="shared" si="1"/>
        <v>1.2762469380557966</v>
      </c>
      <c r="E27" s="338"/>
      <c r="F27" s="341">
        <v>424</v>
      </c>
      <c r="G27" s="342">
        <v>31.665421956684092</v>
      </c>
      <c r="H27" s="341">
        <v>43</v>
      </c>
      <c r="I27" s="342">
        <v>10.141509433962264</v>
      </c>
      <c r="J27" s="341"/>
      <c r="K27" s="341">
        <v>652</v>
      </c>
      <c r="L27" s="342">
        <v>48.693054518297238</v>
      </c>
      <c r="M27" s="341">
        <v>65</v>
      </c>
      <c r="N27" s="342">
        <v>9.969325153374232</v>
      </c>
      <c r="O27" s="341"/>
      <c r="P27" s="341">
        <v>263</v>
      </c>
      <c r="Q27" s="342">
        <v>19.64152352501867</v>
      </c>
      <c r="R27" s="341">
        <v>67</v>
      </c>
      <c r="S27" s="342">
        <v>25.475285171102662</v>
      </c>
    </row>
    <row r="28" spans="1:19" s="275" customFormat="1" ht="18" customHeight="1" x14ac:dyDescent="0.2">
      <c r="B28" s="336" t="s">
        <v>4</v>
      </c>
      <c r="C28" s="343">
        <f t="shared" si="0"/>
        <v>68</v>
      </c>
      <c r="D28" s="344">
        <f t="shared" si="1"/>
        <v>6.4813138004327225E-2</v>
      </c>
      <c r="E28" s="338"/>
      <c r="F28" s="343">
        <v>21</v>
      </c>
      <c r="G28" s="344">
        <v>30.882352941176471</v>
      </c>
      <c r="H28" s="343">
        <v>11</v>
      </c>
      <c r="I28" s="344">
        <v>52.380952380952387</v>
      </c>
      <c r="J28" s="341"/>
      <c r="K28" s="343">
        <v>28</v>
      </c>
      <c r="L28" s="344">
        <v>41.17647058823529</v>
      </c>
      <c r="M28" s="343">
        <v>16</v>
      </c>
      <c r="N28" s="344">
        <v>57.142857142857139</v>
      </c>
      <c r="O28" s="341"/>
      <c r="P28" s="343">
        <v>19</v>
      </c>
      <c r="Q28" s="344">
        <v>27.941176470588236</v>
      </c>
      <c r="R28" s="343">
        <v>12</v>
      </c>
      <c r="S28" s="344">
        <v>63.157894736842103</v>
      </c>
    </row>
    <row r="29" spans="1:19" s="212" customFormat="1" ht="18" customHeight="1" x14ac:dyDescent="0.2">
      <c r="B29" s="332" t="s">
        <v>3</v>
      </c>
      <c r="C29" s="333">
        <f>SUM(C11:C28)</f>
        <v>104917</v>
      </c>
      <c r="D29" s="334">
        <f t="shared" si="1"/>
        <v>100</v>
      </c>
      <c r="E29" s="349"/>
      <c r="F29" s="333">
        <f>SUM(F11:F28)</f>
        <v>32902</v>
      </c>
      <c r="G29" s="334">
        <f t="shared" ref="G12:G29" si="2">F29/$C29*100</f>
        <v>31.360027450270213</v>
      </c>
      <c r="H29" s="333">
        <f>SUM(H11:H28)</f>
        <v>8526</v>
      </c>
      <c r="I29" s="334">
        <f t="shared" ref="I29" si="3">H29/F29*100</f>
        <v>25.913318339310681</v>
      </c>
      <c r="J29" s="352"/>
      <c r="K29" s="333">
        <f>SUM(K11:K28)</f>
        <v>46032</v>
      </c>
      <c r="L29" s="334">
        <f t="shared" ref="L12:L29" si="4">K29/$C29*100</f>
        <v>43.874681891399867</v>
      </c>
      <c r="M29" s="333">
        <f>SUM(M11:M28)</f>
        <v>14373</v>
      </c>
      <c r="N29" s="334">
        <f t="shared" ref="N29" si="5">M29/K29*100</f>
        <v>31.223931178310739</v>
      </c>
      <c r="O29" s="352"/>
      <c r="P29" s="333">
        <f>SUM(P11:P28)</f>
        <v>25983</v>
      </c>
      <c r="Q29" s="353">
        <f t="shared" ref="Q12:Q29" si="6">P29/$C29*100</f>
        <v>24.765290658329921</v>
      </c>
      <c r="R29" s="333">
        <f>SUM(R11:R28)</f>
        <v>11591</v>
      </c>
      <c r="S29" s="353">
        <f t="shared" ref="S29" si="7">R29/P29*100</f>
        <v>44.609937266674365</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3" t="s">
        <v>378</v>
      </c>
      <c r="C3" s="1043"/>
      <c r="D3" s="1043"/>
      <c r="E3" s="1043"/>
      <c r="F3" s="1043"/>
      <c r="G3" s="1043"/>
      <c r="H3" s="1043"/>
      <c r="I3" s="1043"/>
      <c r="J3" s="1043"/>
      <c r="K3" s="1043"/>
      <c r="L3" s="1043"/>
      <c r="M3" s="1043"/>
      <c r="N3" s="1043"/>
      <c r="O3" s="1043"/>
      <c r="P3" s="1043"/>
      <c r="Q3" s="1043"/>
      <c r="R3" s="1043"/>
    </row>
    <row r="5" spans="1:21" x14ac:dyDescent="0.25">
      <c r="B5" s="869"/>
      <c r="C5" s="1039" t="s">
        <v>377</v>
      </c>
      <c r="D5" s="1039"/>
      <c r="E5" s="1039"/>
      <c r="F5" s="1039"/>
      <c r="G5" s="1039"/>
      <c r="H5" s="1039"/>
      <c r="I5" s="1039"/>
      <c r="J5" s="1039" t="s">
        <v>351</v>
      </c>
      <c r="K5" s="1039"/>
      <c r="L5" s="1039"/>
      <c r="M5" s="1039"/>
      <c r="N5" s="1039"/>
      <c r="O5" s="1039"/>
      <c r="P5" s="1039"/>
      <c r="Q5" s="1039"/>
      <c r="R5" s="1039"/>
      <c r="S5" s="1039"/>
    </row>
    <row r="6" spans="1:21" ht="21" customHeight="1" x14ac:dyDescent="0.25">
      <c r="B6" s="869"/>
      <c r="C6" s="1040"/>
      <c r="D6" s="1040"/>
      <c r="E6" s="1040"/>
      <c r="F6" s="1040"/>
      <c r="G6" s="1040"/>
      <c r="H6" s="1040"/>
      <c r="I6" s="1040"/>
      <c r="J6" s="1040">
        <v>43830</v>
      </c>
      <c r="K6" s="1041"/>
      <c r="L6" s="1042">
        <v>44196</v>
      </c>
      <c r="M6" s="1042"/>
      <c r="N6" s="1042">
        <v>44561</v>
      </c>
      <c r="O6" s="1042"/>
      <c r="P6" s="1042">
        <v>44926</v>
      </c>
      <c r="Q6" s="1042"/>
      <c r="R6" s="1042">
        <f>EVO_sol!R6</f>
        <v>45291</v>
      </c>
      <c r="S6" s="1042"/>
    </row>
    <row r="7" spans="1:21" x14ac:dyDescent="0.25">
      <c r="B7" s="938"/>
      <c r="C7" s="871">
        <v>43465</v>
      </c>
      <c r="D7" s="871">
        <v>43830</v>
      </c>
      <c r="E7" s="871">
        <v>44196</v>
      </c>
      <c r="F7" s="871">
        <v>44561</v>
      </c>
      <c r="G7" s="871">
        <v>44926</v>
      </c>
      <c r="H7" s="871">
        <f>EVO!H7</f>
        <v>45291</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392545</v>
      </c>
      <c r="I8" s="882"/>
      <c r="J8" s="918">
        <v>1.9299072143717622E-2</v>
      </c>
      <c r="K8" s="917">
        <v>6841</v>
      </c>
      <c r="L8" s="919">
        <v>-2.632613184100252E-2</v>
      </c>
      <c r="M8" s="920">
        <v>-9512</v>
      </c>
      <c r="N8" s="919">
        <v>2.9562083217264279E-2</v>
      </c>
      <c r="O8" s="920">
        <v>10400</v>
      </c>
      <c r="P8" s="919">
        <v>3.5659659527004228E-2</v>
      </c>
      <c r="Q8" s="920">
        <f>G8-F8</f>
        <v>12916</v>
      </c>
      <c r="R8" s="921">
        <f>[1]Cuadro_CCAA2!N30</f>
        <v>4.6457381410649479E-2</v>
      </c>
      <c r="S8" s="920">
        <f>[1]Cuadro_CCAA2!O30</f>
        <v>17427</v>
      </c>
    </row>
    <row r="9" spans="1:21" x14ac:dyDescent="0.25">
      <c r="B9" s="939" t="s">
        <v>10</v>
      </c>
      <c r="C9" s="887">
        <v>42117</v>
      </c>
      <c r="D9" s="887">
        <v>47743</v>
      </c>
      <c r="E9" s="887">
        <v>44726</v>
      </c>
      <c r="F9" s="887">
        <v>45995</v>
      </c>
      <c r="G9" s="887">
        <v>46968</v>
      </c>
      <c r="H9" s="887">
        <v>48583</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3.438511326860838E-2</v>
      </c>
      <c r="S9" s="890">
        <f>[1]Cuadro_CCAA2!O31</f>
        <v>1615</v>
      </c>
    </row>
    <row r="10" spans="1:21" x14ac:dyDescent="0.25">
      <c r="B10" s="939" t="s">
        <v>40</v>
      </c>
      <c r="C10" s="887">
        <v>33668</v>
      </c>
      <c r="D10" s="887">
        <v>35198</v>
      </c>
      <c r="E10" s="887">
        <v>35711</v>
      </c>
      <c r="F10" s="887">
        <v>38230</v>
      </c>
      <c r="G10" s="887">
        <v>40199</v>
      </c>
      <c r="H10" s="887">
        <v>41209</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2.5125003109530031E-2</v>
      </c>
      <c r="S10" s="890">
        <f>[1]Cuadro_CCAA2!O32</f>
        <v>1010</v>
      </c>
    </row>
    <row r="11" spans="1:21" x14ac:dyDescent="0.25">
      <c r="B11" s="939" t="s">
        <v>41</v>
      </c>
      <c r="C11" s="887">
        <v>25370</v>
      </c>
      <c r="D11" s="887">
        <v>30928</v>
      </c>
      <c r="E11" s="887">
        <v>31586</v>
      </c>
      <c r="F11" s="887">
        <v>33061</v>
      </c>
      <c r="G11" s="887">
        <v>36020</v>
      </c>
      <c r="H11" s="887">
        <v>40725</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0.13062187673514725</v>
      </c>
      <c r="S11" s="890">
        <f>[1]Cuadro_CCAA2!O33</f>
        <v>4705</v>
      </c>
    </row>
    <row r="12" spans="1:21" x14ac:dyDescent="0.25">
      <c r="B12" s="939" t="s">
        <v>9</v>
      </c>
      <c r="C12" s="887">
        <v>35850</v>
      </c>
      <c r="D12" s="887">
        <v>37916</v>
      </c>
      <c r="E12" s="887">
        <v>38655</v>
      </c>
      <c r="F12" s="887">
        <v>42298</v>
      </c>
      <c r="G12" s="887">
        <v>47498</v>
      </c>
      <c r="H12" s="887">
        <v>52927</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0.11429954945471388</v>
      </c>
      <c r="S12" s="890">
        <f>[1]Cuadro_CCAA2!O34</f>
        <v>5429</v>
      </c>
      <c r="U12" s="922"/>
    </row>
    <row r="13" spans="1:21" x14ac:dyDescent="0.25">
      <c r="B13" s="939" t="s">
        <v>8</v>
      </c>
      <c r="C13" s="887">
        <v>24151</v>
      </c>
      <c r="D13" s="887">
        <v>24993</v>
      </c>
      <c r="E13" s="887">
        <v>24832</v>
      </c>
      <c r="F13" s="887">
        <v>22687</v>
      </c>
      <c r="G13" s="887">
        <v>22423</v>
      </c>
      <c r="H13" s="887">
        <v>23077</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2.9166480845560283E-2</v>
      </c>
      <c r="S13" s="890">
        <f>[1]Cuadro_CCAA2!O35</f>
        <v>654</v>
      </c>
      <c r="U13" s="922"/>
    </row>
    <row r="14" spans="1:21" x14ac:dyDescent="0.25">
      <c r="B14" s="939" t="s">
        <v>7</v>
      </c>
      <c r="C14" s="887">
        <v>120362</v>
      </c>
      <c r="D14" s="887">
        <v>134693</v>
      </c>
      <c r="E14" s="887">
        <v>132386</v>
      </c>
      <c r="F14" s="887">
        <v>133847</v>
      </c>
      <c r="G14" s="887">
        <v>139217</v>
      </c>
      <c r="H14" s="887">
        <v>150140</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7.8460245515993066E-2</v>
      </c>
      <c r="S14" s="890">
        <f>[1]Cuadro_CCAA2!O36</f>
        <v>10923</v>
      </c>
      <c r="U14" s="922"/>
    </row>
    <row r="15" spans="1:21" x14ac:dyDescent="0.25">
      <c r="B15" s="939" t="s">
        <v>43</v>
      </c>
      <c r="C15" s="887">
        <v>81735</v>
      </c>
      <c r="D15" s="887">
        <v>85461</v>
      </c>
      <c r="E15" s="887">
        <v>81399</v>
      </c>
      <c r="F15" s="887">
        <v>83372</v>
      </c>
      <c r="G15" s="887">
        <v>86743</v>
      </c>
      <c r="H15" s="887">
        <v>91940</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5.9912615427181404E-2</v>
      </c>
      <c r="S15" s="890">
        <f>[1]Cuadro_CCAA2!O37</f>
        <v>5197</v>
      </c>
      <c r="U15" s="922"/>
    </row>
    <row r="16" spans="1:21" x14ac:dyDescent="0.25">
      <c r="B16" s="939" t="s">
        <v>44</v>
      </c>
      <c r="C16" s="887">
        <v>292526</v>
      </c>
      <c r="D16" s="887">
        <v>307817</v>
      </c>
      <c r="E16" s="887">
        <v>300021</v>
      </c>
      <c r="F16" s="887">
        <v>315907</v>
      </c>
      <c r="G16" s="887">
        <v>330438</v>
      </c>
      <c r="H16" s="887">
        <v>327571</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-8.676362888045519E-3</v>
      </c>
      <c r="S16" s="890">
        <f>[1]Cuadro_CCAA2!O38</f>
        <v>-2867</v>
      </c>
      <c r="U16" s="922"/>
    </row>
    <row r="17" spans="2:23" x14ac:dyDescent="0.25">
      <c r="B17" s="939" t="s">
        <v>6</v>
      </c>
      <c r="C17" s="887">
        <v>102144</v>
      </c>
      <c r="D17" s="887">
        <v>121696</v>
      </c>
      <c r="E17" s="887">
        <v>136159</v>
      </c>
      <c r="F17" s="887">
        <v>151649</v>
      </c>
      <c r="G17" s="887">
        <v>169110</v>
      </c>
      <c r="H17" s="887">
        <v>189030</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0.11779315238602095</v>
      </c>
      <c r="S17" s="890">
        <f>[1]Cuadro_CCAA2!O39</f>
        <v>19920</v>
      </c>
      <c r="U17" s="922"/>
    </row>
    <row r="18" spans="2:23" x14ac:dyDescent="0.25">
      <c r="B18" s="939" t="s">
        <v>5</v>
      </c>
      <c r="C18" s="887">
        <v>46533</v>
      </c>
      <c r="D18" s="887">
        <v>49654</v>
      </c>
      <c r="E18" s="887">
        <v>49281</v>
      </c>
      <c r="F18" s="887">
        <v>50941</v>
      </c>
      <c r="G18" s="887">
        <v>53876</v>
      </c>
      <c r="H18" s="887">
        <v>56464</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4.8036231346053837E-2</v>
      </c>
      <c r="S18" s="890">
        <f>[1]Cuadro_CCAA2!O40</f>
        <v>2588</v>
      </c>
      <c r="U18" s="922"/>
    </row>
    <row r="19" spans="2:23" x14ac:dyDescent="0.25">
      <c r="B19" s="939" t="s">
        <v>38</v>
      </c>
      <c r="C19" s="887">
        <v>79727</v>
      </c>
      <c r="D19" s="887">
        <v>80292</v>
      </c>
      <c r="E19" s="887">
        <v>77049</v>
      </c>
      <c r="F19" s="887">
        <v>77553</v>
      </c>
      <c r="G19" s="887">
        <v>79015</v>
      </c>
      <c r="H19" s="887">
        <v>83386</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5.5318610390432177E-2</v>
      </c>
      <c r="S19" s="890">
        <f>[1]Cuadro_CCAA2!O41</f>
        <v>4371</v>
      </c>
      <c r="U19" s="922"/>
    </row>
    <row r="20" spans="2:23" x14ac:dyDescent="0.25">
      <c r="B20" s="939" t="s">
        <v>45</v>
      </c>
      <c r="C20" s="887">
        <v>215050</v>
      </c>
      <c r="D20" s="887">
        <v>227239</v>
      </c>
      <c r="E20" s="887">
        <v>216497</v>
      </c>
      <c r="F20" s="887">
        <v>215854</v>
      </c>
      <c r="G20" s="887">
        <v>224758</v>
      </c>
      <c r="H20" s="887">
        <v>237020</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5.4556456277418341E-2</v>
      </c>
      <c r="S20" s="890">
        <f>[1]Cuadro_CCAA2!O42</f>
        <v>12262</v>
      </c>
      <c r="U20" s="922"/>
    </row>
    <row r="21" spans="2:23" x14ac:dyDescent="0.25">
      <c r="B21" s="939" t="s">
        <v>46</v>
      </c>
      <c r="C21" s="887">
        <v>43671</v>
      </c>
      <c r="D21" s="887">
        <v>46430</v>
      </c>
      <c r="E21" s="887">
        <v>45294</v>
      </c>
      <c r="F21" s="887">
        <v>47556</v>
      </c>
      <c r="G21" s="887">
        <v>50117</v>
      </c>
      <c r="H21" s="887">
        <v>54056</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7.8596085160723916E-2</v>
      </c>
      <c r="S21" s="890">
        <f>[1]Cuadro_CCAA2!O43</f>
        <v>3939</v>
      </c>
      <c r="U21" s="922"/>
    </row>
    <row r="22" spans="2:23" x14ac:dyDescent="0.25">
      <c r="B22" s="939" t="s">
        <v>47</v>
      </c>
      <c r="C22" s="887">
        <v>19559</v>
      </c>
      <c r="D22" s="887">
        <v>18635</v>
      </c>
      <c r="E22" s="887">
        <v>19594</v>
      </c>
      <c r="F22" s="887">
        <v>20339</v>
      </c>
      <c r="G22" s="887">
        <v>21233</v>
      </c>
      <c r="H22" s="887">
        <v>22030</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3.7535911081806539E-2</v>
      </c>
      <c r="S22" s="890">
        <f>[1]Cuadro_CCAA2!O44</f>
        <v>797</v>
      </c>
      <c r="U22" s="922"/>
    </row>
    <row r="23" spans="2:23" x14ac:dyDescent="0.25">
      <c r="B23" s="939" t="s">
        <v>48</v>
      </c>
      <c r="C23" s="887">
        <v>102231</v>
      </c>
      <c r="D23" s="887">
        <v>105837</v>
      </c>
      <c r="E23" s="887">
        <v>105419</v>
      </c>
      <c r="F23" s="887">
        <v>106624</v>
      </c>
      <c r="G23" s="887">
        <v>108415</v>
      </c>
      <c r="H23" s="887">
        <v>113823</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4.9882396347368907E-2</v>
      </c>
      <c r="S23" s="890">
        <f>[1]Cuadro_CCAA2!O45</f>
        <v>5408</v>
      </c>
      <c r="U23" s="922"/>
    </row>
    <row r="24" spans="2:23" x14ac:dyDescent="0.25">
      <c r="B24" s="939" t="s">
        <v>49</v>
      </c>
      <c r="C24" s="887">
        <v>15250</v>
      </c>
      <c r="D24" s="887">
        <v>15370</v>
      </c>
      <c r="E24" s="887">
        <v>14678</v>
      </c>
      <c r="F24" s="887">
        <v>15446</v>
      </c>
      <c r="G24" s="887">
        <v>14352</v>
      </c>
      <c r="H24" s="887">
        <v>14615</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1.8324972129319939E-2</v>
      </c>
      <c r="S24" s="890">
        <f>[1]Cuadro_CCAA2!O46</f>
        <v>263</v>
      </c>
      <c r="U24" s="922"/>
    </row>
    <row r="25" spans="2:23" x14ac:dyDescent="0.25">
      <c r="B25" s="940" t="s">
        <v>4</v>
      </c>
      <c r="C25" s="903">
        <v>4201</v>
      </c>
      <c r="D25" s="903">
        <v>4335</v>
      </c>
      <c r="E25" s="903">
        <v>4305</v>
      </c>
      <c r="F25" s="903">
        <v>4447</v>
      </c>
      <c r="G25" s="903">
        <v>4708</v>
      </c>
      <c r="H25" s="903">
        <v>5044</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7.136788445199671E-2</v>
      </c>
      <c r="S25" s="907">
        <f>[1]Cuadro_CCAA2!H47+[1]Cuadro_CCAA2!H48</f>
        <v>5044</v>
      </c>
      <c r="U25" s="922"/>
      <c r="V25" s="922"/>
      <c r="W25" s="930"/>
    </row>
    <row r="26" spans="2:23" x14ac:dyDescent="0.25">
      <c r="B26" s="872" t="s">
        <v>3</v>
      </c>
      <c r="C26" s="873">
        <v>1638618</v>
      </c>
      <c r="D26" s="873">
        <v>1735551</v>
      </c>
      <c r="E26" s="873">
        <v>1709394</v>
      </c>
      <c r="F26" s="873">
        <v>1768008</v>
      </c>
      <c r="G26" s="873">
        <v>1850208</v>
      </c>
      <c r="H26" s="873">
        <v>1944185</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5.0792667635206401E-2</v>
      </c>
      <c r="S26" s="879">
        <f>SUM(S8:S25)</f>
        <v>98685</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445</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82</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298</v>
      </c>
      <c r="I8" s="1168"/>
      <c r="J8" s="329"/>
      <c r="K8" s="1165" t="s">
        <v>75</v>
      </c>
      <c r="L8" s="1166"/>
      <c r="M8" s="1167" t="s">
        <v>298</v>
      </c>
      <c r="N8" s="1168"/>
      <c r="O8" s="329"/>
      <c r="P8" s="1165" t="s">
        <v>75</v>
      </c>
      <c r="Q8" s="1166"/>
      <c r="R8" s="1167" t="s">
        <v>298</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28704</v>
      </c>
      <c r="D11" s="340">
        <f>C11/C$29*100</f>
        <v>15.787302617467013</v>
      </c>
      <c r="E11" s="338"/>
      <c r="F11" s="335">
        <v>12774</v>
      </c>
      <c r="G11" s="340">
        <v>44.502508361204015</v>
      </c>
      <c r="H11" s="335">
        <v>12726</v>
      </c>
      <c r="I11" s="340">
        <v>99.624236730859565</v>
      </c>
      <c r="J11" s="341"/>
      <c r="K11" s="335">
        <v>15831</v>
      </c>
      <c r="L11" s="340">
        <v>55.152591973244149</v>
      </c>
      <c r="M11" s="335">
        <v>15697</v>
      </c>
      <c r="N11" s="340">
        <v>99.153559471922179</v>
      </c>
      <c r="O11" s="341"/>
      <c r="P11" s="335">
        <v>99</v>
      </c>
      <c r="Q11" s="340">
        <v>0.34489966555183943</v>
      </c>
      <c r="R11" s="335">
        <v>97</v>
      </c>
      <c r="S11" s="340">
        <v>97.979797979797979</v>
      </c>
    </row>
    <row r="12" spans="1:21" s="275" customFormat="1" ht="18" customHeight="1" x14ac:dyDescent="0.2">
      <c r="A12" s="318"/>
      <c r="B12" s="331" t="s">
        <v>10</v>
      </c>
      <c r="C12" s="341">
        <f t="shared" ref="C12:C28" si="0">F12+K12+P12</f>
        <v>4133</v>
      </c>
      <c r="D12" s="342">
        <f t="shared" ref="D12:D29" si="1">C12/C$29*100</f>
        <v>2.2731647755710411</v>
      </c>
      <c r="E12" s="338"/>
      <c r="F12" s="341">
        <v>2772</v>
      </c>
      <c r="G12" s="342">
        <v>67.069924993951119</v>
      </c>
      <c r="H12" s="341">
        <v>1271</v>
      </c>
      <c r="I12" s="342">
        <v>45.851370851370852</v>
      </c>
      <c r="J12" s="341"/>
      <c r="K12" s="341">
        <v>1249</v>
      </c>
      <c r="L12" s="342">
        <v>30.220179046697314</v>
      </c>
      <c r="M12" s="341">
        <v>585</v>
      </c>
      <c r="N12" s="342">
        <v>46.837469975980781</v>
      </c>
      <c r="O12" s="341"/>
      <c r="P12" s="341">
        <v>112</v>
      </c>
      <c r="Q12" s="342">
        <v>2.7098959593515608</v>
      </c>
      <c r="R12" s="341">
        <v>62</v>
      </c>
      <c r="S12" s="342">
        <v>55.357142857142861</v>
      </c>
    </row>
    <row r="13" spans="1:21" s="275" customFormat="1" ht="18" customHeight="1" x14ac:dyDescent="0.2">
      <c r="A13" s="318"/>
      <c r="B13" s="331" t="s">
        <v>40</v>
      </c>
      <c r="C13" s="341">
        <f t="shared" si="0"/>
        <v>3778</v>
      </c>
      <c r="D13" s="342">
        <f t="shared" si="1"/>
        <v>2.0779135064377918</v>
      </c>
      <c r="E13" s="338"/>
      <c r="F13" s="341">
        <v>1762</v>
      </c>
      <c r="G13" s="342">
        <v>46.638433033350978</v>
      </c>
      <c r="H13" s="341">
        <v>34</v>
      </c>
      <c r="I13" s="342">
        <v>1.9296254256526675</v>
      </c>
      <c r="J13" s="341"/>
      <c r="K13" s="341">
        <v>1928</v>
      </c>
      <c r="L13" s="342">
        <v>51.032292218104814</v>
      </c>
      <c r="M13" s="341">
        <v>48</v>
      </c>
      <c r="N13" s="342">
        <v>2.4896265560165975</v>
      </c>
      <c r="O13" s="341"/>
      <c r="P13" s="341">
        <v>88</v>
      </c>
      <c r="Q13" s="342">
        <v>2.3292747485442034</v>
      </c>
      <c r="R13" s="341">
        <v>28</v>
      </c>
      <c r="S13" s="342">
        <v>31.818181818181817</v>
      </c>
    </row>
    <row r="14" spans="1:21" s="275" customFormat="1" ht="18" customHeight="1" x14ac:dyDescent="0.2">
      <c r="A14" s="318"/>
      <c r="B14" s="331" t="s">
        <v>41</v>
      </c>
      <c r="C14" s="341">
        <f t="shared" si="0"/>
        <v>2924</v>
      </c>
      <c r="D14" s="342">
        <f t="shared" si="1"/>
        <v>1.6082104533679469</v>
      </c>
      <c r="E14" s="338"/>
      <c r="F14" s="341">
        <v>2071</v>
      </c>
      <c r="G14" s="342">
        <v>70.827633378932958</v>
      </c>
      <c r="H14" s="341">
        <v>2026</v>
      </c>
      <c r="I14" s="342">
        <v>97.827136648961854</v>
      </c>
      <c r="J14" s="341"/>
      <c r="K14" s="341">
        <v>847</v>
      </c>
      <c r="L14" s="342">
        <v>28.967168262653896</v>
      </c>
      <c r="M14" s="341">
        <v>770</v>
      </c>
      <c r="N14" s="342">
        <v>90.909090909090907</v>
      </c>
      <c r="O14" s="341"/>
      <c r="P14" s="341">
        <v>6</v>
      </c>
      <c r="Q14" s="342">
        <v>0.20519835841313269</v>
      </c>
      <c r="R14" s="341">
        <v>6</v>
      </c>
      <c r="S14" s="342">
        <v>100</v>
      </c>
    </row>
    <row r="15" spans="1:21" s="275" customFormat="1" ht="18" customHeight="1" x14ac:dyDescent="0.2">
      <c r="A15" s="318"/>
      <c r="B15" s="331" t="s">
        <v>9</v>
      </c>
      <c r="C15" s="341">
        <f t="shared" si="0"/>
        <v>4888</v>
      </c>
      <c r="D15" s="342">
        <f t="shared" si="1"/>
        <v>2.6884174747135856</v>
      </c>
      <c r="E15" s="338"/>
      <c r="F15" s="341">
        <v>2894</v>
      </c>
      <c r="G15" s="342">
        <v>59.206219312602293</v>
      </c>
      <c r="H15" s="341">
        <v>2810</v>
      </c>
      <c r="I15" s="342">
        <v>97.09744298548722</v>
      </c>
      <c r="J15" s="341"/>
      <c r="K15" s="341">
        <v>1912</v>
      </c>
      <c r="L15" s="342">
        <v>39.116202945990182</v>
      </c>
      <c r="M15" s="341">
        <v>1803</v>
      </c>
      <c r="N15" s="342">
        <v>94.29916317991632</v>
      </c>
      <c r="O15" s="341"/>
      <c r="P15" s="341">
        <v>82</v>
      </c>
      <c r="Q15" s="342">
        <v>1.6775777414075286</v>
      </c>
      <c r="R15" s="341">
        <v>72</v>
      </c>
      <c r="S15" s="342">
        <v>87.804878048780495</v>
      </c>
    </row>
    <row r="16" spans="1:21" s="275" customFormat="1" ht="18" customHeight="1" x14ac:dyDescent="0.2">
      <c r="A16" s="318"/>
      <c r="B16" s="331" t="s">
        <v>8</v>
      </c>
      <c r="C16" s="341">
        <f t="shared" si="0"/>
        <v>4598</v>
      </c>
      <c r="D16" s="342">
        <f t="shared" si="1"/>
        <v>2.5289164379568465</v>
      </c>
      <c r="E16" s="338"/>
      <c r="F16" s="341">
        <v>1956</v>
      </c>
      <c r="G16" s="342">
        <v>42.540234884732492</v>
      </c>
      <c r="H16" s="341">
        <v>13</v>
      </c>
      <c r="I16" s="342">
        <v>0.66462167689161555</v>
      </c>
      <c r="J16" s="341"/>
      <c r="K16" s="341">
        <v>2593</v>
      </c>
      <c r="L16" s="342">
        <v>56.394084384515011</v>
      </c>
      <c r="M16" s="341">
        <v>18</v>
      </c>
      <c r="N16" s="342">
        <v>0.69417662938681068</v>
      </c>
      <c r="O16" s="341"/>
      <c r="P16" s="341">
        <v>49</v>
      </c>
      <c r="Q16" s="342">
        <v>1.0656807307525011</v>
      </c>
      <c r="R16" s="341">
        <v>0</v>
      </c>
      <c r="S16" s="342">
        <v>0</v>
      </c>
    </row>
    <row r="17" spans="1:19" s="275" customFormat="1" ht="18" customHeight="1" x14ac:dyDescent="0.2">
      <c r="A17" s="318"/>
      <c r="B17" s="331" t="s">
        <v>7</v>
      </c>
      <c r="C17" s="341">
        <f t="shared" si="0"/>
        <v>8506</v>
      </c>
      <c r="D17" s="342">
        <f t="shared" si="1"/>
        <v>4.6783304091476596</v>
      </c>
      <c r="E17" s="338"/>
      <c r="F17" s="341">
        <v>5310</v>
      </c>
      <c r="G17" s="342">
        <v>62.426522454737835</v>
      </c>
      <c r="H17" s="341">
        <v>426</v>
      </c>
      <c r="I17" s="342">
        <v>8.0225988700564965</v>
      </c>
      <c r="J17" s="341"/>
      <c r="K17" s="341">
        <v>3192</v>
      </c>
      <c r="L17" s="342">
        <v>37.526451916294377</v>
      </c>
      <c r="M17" s="341">
        <v>105</v>
      </c>
      <c r="N17" s="342">
        <v>3.2894736842105261</v>
      </c>
      <c r="O17" s="341"/>
      <c r="P17" s="341">
        <v>4</v>
      </c>
      <c r="Q17" s="342">
        <v>4.7025628967787447E-2</v>
      </c>
      <c r="R17" s="341">
        <v>2</v>
      </c>
      <c r="S17" s="342">
        <v>50</v>
      </c>
    </row>
    <row r="18" spans="1:19" s="275" customFormat="1" ht="18" customHeight="1" x14ac:dyDescent="0.2">
      <c r="A18" s="318"/>
      <c r="B18" s="331" t="s">
        <v>43</v>
      </c>
      <c r="C18" s="341">
        <f t="shared" si="0"/>
        <v>12184</v>
      </c>
      <c r="D18" s="342">
        <f t="shared" si="1"/>
        <v>6.701243558083128</v>
      </c>
      <c r="E18" s="338"/>
      <c r="F18" s="341">
        <v>6669</v>
      </c>
      <c r="G18" s="342">
        <v>54.735718975705836</v>
      </c>
      <c r="H18" s="341">
        <v>6609</v>
      </c>
      <c r="I18" s="342">
        <v>99.100314889788578</v>
      </c>
      <c r="J18" s="341"/>
      <c r="K18" s="341">
        <v>4010</v>
      </c>
      <c r="L18" s="342">
        <v>32.912015758371631</v>
      </c>
      <c r="M18" s="341">
        <v>3919</v>
      </c>
      <c r="N18" s="342">
        <v>97.730673316708234</v>
      </c>
      <c r="O18" s="341"/>
      <c r="P18" s="341">
        <v>1505</v>
      </c>
      <c r="Q18" s="342">
        <v>12.35226526592252</v>
      </c>
      <c r="R18" s="341">
        <v>1464</v>
      </c>
      <c r="S18" s="342">
        <v>97.275747508305642</v>
      </c>
    </row>
    <row r="19" spans="1:19" s="275" customFormat="1" ht="18" customHeight="1" x14ac:dyDescent="0.2">
      <c r="A19" s="318"/>
      <c r="B19" s="331" t="s">
        <v>44</v>
      </c>
      <c r="C19" s="341">
        <f t="shared" si="0"/>
        <v>38435</v>
      </c>
      <c r="D19" s="342">
        <f t="shared" si="1"/>
        <v>21.139387406018141</v>
      </c>
      <c r="E19" s="338"/>
      <c r="F19" s="341">
        <v>15479</v>
      </c>
      <c r="G19" s="342">
        <v>40.273188500065046</v>
      </c>
      <c r="H19" s="341">
        <v>14894</v>
      </c>
      <c r="I19" s="342">
        <v>96.220686090832743</v>
      </c>
      <c r="J19" s="341"/>
      <c r="K19" s="341">
        <v>19736</v>
      </c>
      <c r="L19" s="342">
        <v>51.349030831273581</v>
      </c>
      <c r="M19" s="341">
        <v>18292</v>
      </c>
      <c r="N19" s="342">
        <v>92.683421159302796</v>
      </c>
      <c r="O19" s="341"/>
      <c r="P19" s="341">
        <v>3220</v>
      </c>
      <c r="Q19" s="342">
        <v>8.3777806686613765</v>
      </c>
      <c r="R19" s="341">
        <v>3195</v>
      </c>
      <c r="S19" s="342">
        <v>99.223602484472053</v>
      </c>
    </row>
    <row r="20" spans="1:19" s="275" customFormat="1" ht="18" customHeight="1" x14ac:dyDescent="0.2">
      <c r="A20" s="318"/>
      <c r="B20" s="331" t="s">
        <v>6</v>
      </c>
      <c r="C20" s="341">
        <f t="shared" si="0"/>
        <v>14019</v>
      </c>
      <c r="D20" s="342">
        <f t="shared" si="1"/>
        <v>7.710500118250768</v>
      </c>
      <c r="E20" s="338"/>
      <c r="F20" s="341">
        <v>6590</v>
      </c>
      <c r="G20" s="342">
        <v>47.007632498751697</v>
      </c>
      <c r="H20" s="341">
        <v>6322</v>
      </c>
      <c r="I20" s="342">
        <v>95.933232169954479</v>
      </c>
      <c r="J20" s="341"/>
      <c r="K20" s="341">
        <v>6474</v>
      </c>
      <c r="L20" s="342">
        <v>46.180184035951214</v>
      </c>
      <c r="M20" s="341">
        <v>6040</v>
      </c>
      <c r="N20" s="342">
        <v>93.296261970960771</v>
      </c>
      <c r="O20" s="341"/>
      <c r="P20" s="341">
        <v>955</v>
      </c>
      <c r="Q20" s="342">
        <v>6.8121834652970961</v>
      </c>
      <c r="R20" s="341">
        <v>625</v>
      </c>
      <c r="S20" s="342">
        <v>65.445026178010465</v>
      </c>
    </row>
    <row r="21" spans="1:19" s="275" customFormat="1" ht="18" customHeight="1" x14ac:dyDescent="0.2">
      <c r="A21" s="318"/>
      <c r="B21" s="331" t="s">
        <v>5</v>
      </c>
      <c r="C21" s="341">
        <f t="shared" si="0"/>
        <v>5021</v>
      </c>
      <c r="D21" s="342">
        <f t="shared" si="1"/>
        <v>2.7615679501916763</v>
      </c>
      <c r="E21" s="338"/>
      <c r="F21" s="341">
        <v>3271</v>
      </c>
      <c r="G21" s="342">
        <v>65.14638518223461</v>
      </c>
      <c r="H21" s="341">
        <v>3253</v>
      </c>
      <c r="I21" s="342">
        <v>99.449709568939156</v>
      </c>
      <c r="J21" s="341"/>
      <c r="K21" s="341">
        <v>1708</v>
      </c>
      <c r="L21" s="342">
        <v>34.017128062139015</v>
      </c>
      <c r="M21" s="341">
        <v>1697</v>
      </c>
      <c r="N21" s="342">
        <v>99.355971896955509</v>
      </c>
      <c r="O21" s="341"/>
      <c r="P21" s="341">
        <v>42</v>
      </c>
      <c r="Q21" s="342">
        <v>0.83648675562636932</v>
      </c>
      <c r="R21" s="341">
        <v>42</v>
      </c>
      <c r="S21" s="342">
        <v>100</v>
      </c>
    </row>
    <row r="22" spans="1:19" s="275" customFormat="1" ht="18" customHeight="1" x14ac:dyDescent="0.2">
      <c r="A22" s="318"/>
      <c r="B22" s="331" t="s">
        <v>38</v>
      </c>
      <c r="C22" s="341">
        <f t="shared" si="0"/>
        <v>7048</v>
      </c>
      <c r="D22" s="342">
        <f t="shared" si="1"/>
        <v>3.8764251967637788</v>
      </c>
      <c r="E22" s="338"/>
      <c r="F22" s="341">
        <v>4252</v>
      </c>
      <c r="G22" s="342">
        <v>60.329171396140744</v>
      </c>
      <c r="H22" s="341">
        <v>4250</v>
      </c>
      <c r="I22" s="342">
        <v>99.952963311382888</v>
      </c>
      <c r="J22" s="341"/>
      <c r="K22" s="341">
        <v>2630</v>
      </c>
      <c r="L22" s="342">
        <v>37.315550510783204</v>
      </c>
      <c r="M22" s="341">
        <v>2630</v>
      </c>
      <c r="N22" s="342">
        <v>100</v>
      </c>
      <c r="O22" s="341"/>
      <c r="P22" s="341">
        <v>166</v>
      </c>
      <c r="Q22" s="342">
        <v>2.3552780930760497</v>
      </c>
      <c r="R22" s="341">
        <v>166</v>
      </c>
      <c r="S22" s="342">
        <v>100</v>
      </c>
    </row>
    <row r="23" spans="1:19" s="275" customFormat="1" ht="18" customHeight="1" x14ac:dyDescent="0.2">
      <c r="A23" s="318"/>
      <c r="B23" s="331" t="s">
        <v>45</v>
      </c>
      <c r="C23" s="341">
        <f t="shared" si="0"/>
        <v>24585</v>
      </c>
      <c r="D23" s="342">
        <f t="shared" si="1"/>
        <v>13.521837891946298</v>
      </c>
      <c r="E23" s="338"/>
      <c r="F23" s="341">
        <v>15236</v>
      </c>
      <c r="G23" s="342">
        <v>61.972747610331503</v>
      </c>
      <c r="H23" s="341">
        <v>13392</v>
      </c>
      <c r="I23" s="342">
        <v>87.897085849304275</v>
      </c>
      <c r="J23" s="341"/>
      <c r="K23" s="341">
        <v>7979</v>
      </c>
      <c r="L23" s="342">
        <v>32.454748830587754</v>
      </c>
      <c r="M23" s="341">
        <v>7256</v>
      </c>
      <c r="N23" s="342">
        <v>90.938714124577018</v>
      </c>
      <c r="O23" s="341"/>
      <c r="P23" s="341">
        <v>1370</v>
      </c>
      <c r="Q23" s="342">
        <v>5.5725035590807401</v>
      </c>
      <c r="R23" s="341">
        <v>1360</v>
      </c>
      <c r="S23" s="342">
        <v>99.270072992700733</v>
      </c>
    </row>
    <row r="24" spans="1:19" s="275" customFormat="1" ht="18" customHeight="1" x14ac:dyDescent="0.2">
      <c r="A24" s="318">
        <v>47094</v>
      </c>
      <c r="B24" s="331" t="s">
        <v>46</v>
      </c>
      <c r="C24" s="341">
        <f t="shared" si="0"/>
        <v>5165</v>
      </c>
      <c r="D24" s="342">
        <f t="shared" si="1"/>
        <v>2.8407684649950227</v>
      </c>
      <c r="E24" s="338"/>
      <c r="F24" s="341">
        <v>2744</v>
      </c>
      <c r="G24" s="342">
        <v>53.126815101645697</v>
      </c>
      <c r="H24" s="341">
        <v>2735</v>
      </c>
      <c r="I24" s="342">
        <v>99.672011661807574</v>
      </c>
      <c r="J24" s="341"/>
      <c r="K24" s="341">
        <v>2396</v>
      </c>
      <c r="L24" s="342">
        <v>46.3891577928364</v>
      </c>
      <c r="M24" s="341">
        <v>2389</v>
      </c>
      <c r="N24" s="342">
        <v>99.707846410684482</v>
      </c>
      <c r="O24" s="341"/>
      <c r="P24" s="341">
        <v>25</v>
      </c>
      <c r="Q24" s="342">
        <v>0.48402710551790895</v>
      </c>
      <c r="R24" s="341">
        <v>24</v>
      </c>
      <c r="S24" s="342">
        <v>96</v>
      </c>
    </row>
    <row r="25" spans="1:19" s="275" customFormat="1" ht="18" customHeight="1" x14ac:dyDescent="0.2">
      <c r="B25" s="331" t="s">
        <v>47</v>
      </c>
      <c r="C25" s="341">
        <f t="shared" si="0"/>
        <v>2499</v>
      </c>
      <c r="D25" s="342">
        <f t="shared" si="1"/>
        <v>1.3744589339830708</v>
      </c>
      <c r="E25" s="338"/>
      <c r="F25" s="341">
        <v>1011</v>
      </c>
      <c r="G25" s="342">
        <v>40.456182472989191</v>
      </c>
      <c r="H25" s="341">
        <v>1005</v>
      </c>
      <c r="I25" s="342">
        <v>99.406528189910986</v>
      </c>
      <c r="J25" s="341"/>
      <c r="K25" s="341">
        <v>1398</v>
      </c>
      <c r="L25" s="342">
        <v>55.942376950780314</v>
      </c>
      <c r="M25" s="341">
        <v>1390</v>
      </c>
      <c r="N25" s="342">
        <v>99.427753934191699</v>
      </c>
      <c r="O25" s="341"/>
      <c r="P25" s="341">
        <v>90</v>
      </c>
      <c r="Q25" s="342">
        <v>3.601440576230492</v>
      </c>
      <c r="R25" s="341">
        <v>90</v>
      </c>
      <c r="S25" s="342">
        <v>100</v>
      </c>
    </row>
    <row r="26" spans="1:19" s="275" customFormat="1" ht="18" customHeight="1" x14ac:dyDescent="0.2">
      <c r="B26" s="331" t="s">
        <v>48</v>
      </c>
      <c r="C26" s="341">
        <f t="shared" si="0"/>
        <v>13158</v>
      </c>
      <c r="D26" s="342">
        <f t="shared" si="1"/>
        <v>7.2369470401557612</v>
      </c>
      <c r="E26" s="338"/>
      <c r="F26" s="341">
        <v>6082</v>
      </c>
      <c r="G26" s="342">
        <v>46.222830217358265</v>
      </c>
      <c r="H26" s="341">
        <v>5138</v>
      </c>
      <c r="I26" s="342">
        <v>84.47878987175271</v>
      </c>
      <c r="J26" s="341"/>
      <c r="K26" s="341">
        <v>4734</v>
      </c>
      <c r="L26" s="342">
        <v>35.978112175102602</v>
      </c>
      <c r="M26" s="341">
        <v>3819</v>
      </c>
      <c r="N26" s="342">
        <v>80.671736375158432</v>
      </c>
      <c r="O26" s="341"/>
      <c r="P26" s="341">
        <v>2342</v>
      </c>
      <c r="Q26" s="342">
        <v>17.79905760753914</v>
      </c>
      <c r="R26" s="341">
        <v>1648</v>
      </c>
      <c r="S26" s="342">
        <v>70.367207514944496</v>
      </c>
    </row>
    <row r="27" spans="1:19" s="275" customFormat="1" ht="18" customHeight="1" x14ac:dyDescent="0.2">
      <c r="B27" s="331" t="s">
        <v>49</v>
      </c>
      <c r="C27" s="341">
        <f t="shared" si="0"/>
        <v>1977</v>
      </c>
      <c r="D27" s="342">
        <f t="shared" si="1"/>
        <v>1.0873570678209408</v>
      </c>
      <c r="E27" s="338"/>
      <c r="F27" s="341">
        <v>698</v>
      </c>
      <c r="G27" s="342">
        <v>35.306019221041986</v>
      </c>
      <c r="H27" s="341">
        <v>544</v>
      </c>
      <c r="I27" s="342">
        <v>77.936962750716333</v>
      </c>
      <c r="J27" s="341"/>
      <c r="K27" s="341">
        <v>1169</v>
      </c>
      <c r="L27" s="342">
        <v>59.129994941831058</v>
      </c>
      <c r="M27" s="341">
        <v>901</v>
      </c>
      <c r="N27" s="342">
        <v>77.074422583404626</v>
      </c>
      <c r="O27" s="341"/>
      <c r="P27" s="341">
        <v>110</v>
      </c>
      <c r="Q27" s="342">
        <v>5.5639858371269595</v>
      </c>
      <c r="R27" s="341">
        <v>84</v>
      </c>
      <c r="S27" s="342">
        <v>76.363636363636374</v>
      </c>
    </row>
    <row r="28" spans="1:19" s="275" customFormat="1" ht="18" customHeight="1" x14ac:dyDescent="0.2">
      <c r="B28" s="336" t="s">
        <v>4</v>
      </c>
      <c r="C28" s="343">
        <f t="shared" si="0"/>
        <v>195</v>
      </c>
      <c r="D28" s="344">
        <f t="shared" si="1"/>
        <v>0.10725069712953135</v>
      </c>
      <c r="E28" s="338"/>
      <c r="F28" s="343">
        <v>91</v>
      </c>
      <c r="G28" s="344">
        <v>46.666666666666664</v>
      </c>
      <c r="H28" s="343">
        <v>87</v>
      </c>
      <c r="I28" s="344">
        <v>95.604395604395606</v>
      </c>
      <c r="J28" s="341"/>
      <c r="K28" s="343">
        <v>104</v>
      </c>
      <c r="L28" s="344">
        <v>53.333333333333336</v>
      </c>
      <c r="M28" s="343">
        <v>99</v>
      </c>
      <c r="N28" s="344">
        <v>95.192307692307693</v>
      </c>
      <c r="O28" s="341"/>
      <c r="P28" s="343">
        <v>0</v>
      </c>
      <c r="Q28" s="344">
        <v>0</v>
      </c>
      <c r="R28" s="343">
        <v>0</v>
      </c>
      <c r="S28" s="344" t="s">
        <v>375</v>
      </c>
    </row>
    <row r="29" spans="1:19" s="212" customFormat="1" ht="18" customHeight="1" x14ac:dyDescent="0.2">
      <c r="B29" s="332" t="s">
        <v>3</v>
      </c>
      <c r="C29" s="333">
        <f>SUM(C11:C28)</f>
        <v>181817</v>
      </c>
      <c r="D29" s="334">
        <f t="shared" si="1"/>
        <v>100</v>
      </c>
      <c r="E29" s="349"/>
      <c r="F29" s="333">
        <f>SUM(F11:F28)</f>
        <v>91662</v>
      </c>
      <c r="G29" s="334">
        <f t="shared" ref="G12:G29" si="2">F29/$C29*100</f>
        <v>50.414427693780006</v>
      </c>
      <c r="H29" s="333">
        <f>SUM(H11:H28)</f>
        <v>77535</v>
      </c>
      <c r="I29" s="334">
        <f t="shared" ref="I29" si="3">H29/F29*100</f>
        <v>84.587942658898996</v>
      </c>
      <c r="J29" s="352"/>
      <c r="K29" s="333">
        <f>SUM(K11:K28)</f>
        <v>79890</v>
      </c>
      <c r="L29" s="334">
        <f t="shared" ref="L12:L29" si="4">K29/$C29*100</f>
        <v>43.939785608606456</v>
      </c>
      <c r="M29" s="333">
        <f>SUM(M11:M28)</f>
        <v>67458</v>
      </c>
      <c r="N29" s="334">
        <f t="shared" ref="N29" si="5">M29/K29*100</f>
        <v>84.438603079233943</v>
      </c>
      <c r="O29" s="352"/>
      <c r="P29" s="333">
        <f>SUM(P11:P28)</f>
        <v>10265</v>
      </c>
      <c r="Q29" s="353">
        <f t="shared" ref="Q12:Q29" si="6">P29/$C29*100</f>
        <v>5.6457866976135342</v>
      </c>
      <c r="R29" s="333">
        <f>SUM(R11:R28)</f>
        <v>8965</v>
      </c>
      <c r="S29" s="353">
        <f t="shared" ref="S29" si="7">R29/P29*100</f>
        <v>87.335606429615197</v>
      </c>
    </row>
    <row r="30" spans="1:19" s="256" customFormat="1" ht="6.75" customHeight="1" x14ac:dyDescent="0.2">
      <c r="B30" s="1145"/>
      <c r="C30" s="1145"/>
      <c r="D30" s="1145"/>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444</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83</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298</v>
      </c>
      <c r="I8" s="1168"/>
      <c r="J8" s="329"/>
      <c r="K8" s="1165" t="s">
        <v>75</v>
      </c>
      <c r="L8" s="1166"/>
      <c r="M8" s="1167" t="s">
        <v>298</v>
      </c>
      <c r="N8" s="1168"/>
      <c r="O8" s="329"/>
      <c r="P8" s="1165" t="s">
        <v>75</v>
      </c>
      <c r="Q8" s="1166"/>
      <c r="R8" s="1167" t="s">
        <v>298</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4940</v>
      </c>
      <c r="D11" s="340">
        <f>C11/C$29*100</f>
        <v>2.3478752679381949</v>
      </c>
      <c r="E11" s="338"/>
      <c r="F11" s="335">
        <v>2789</v>
      </c>
      <c r="G11" s="340">
        <v>56.457489878542511</v>
      </c>
      <c r="H11" s="335">
        <v>2732</v>
      </c>
      <c r="I11" s="340">
        <v>97.956256722839726</v>
      </c>
      <c r="J11" s="341"/>
      <c r="K11" s="335">
        <v>2059</v>
      </c>
      <c r="L11" s="340">
        <v>41.680161943319838</v>
      </c>
      <c r="M11" s="335">
        <v>1986</v>
      </c>
      <c r="N11" s="340">
        <v>96.45458960660514</v>
      </c>
      <c r="O11" s="341"/>
      <c r="P11" s="335">
        <v>92</v>
      </c>
      <c r="Q11" s="340">
        <v>1.8623481781376521</v>
      </c>
      <c r="R11" s="335">
        <v>39</v>
      </c>
      <c r="S11" s="340">
        <v>42.391304347826086</v>
      </c>
    </row>
    <row r="12" spans="1:21" s="275" customFormat="1" ht="18" customHeight="1" x14ac:dyDescent="0.2">
      <c r="A12" s="318"/>
      <c r="B12" s="331" t="s">
        <v>10</v>
      </c>
      <c r="C12" s="341">
        <f t="shared" ref="C12:C28" si="0">F12+K12+P12</f>
        <v>8376</v>
      </c>
      <c r="D12" s="342">
        <f t="shared" ref="D12:D29" si="1">C12/C$29*100</f>
        <v>3.9809318308199027</v>
      </c>
      <c r="E12" s="338"/>
      <c r="F12" s="341">
        <v>3432</v>
      </c>
      <c r="G12" s="342">
        <v>40.974212034383953</v>
      </c>
      <c r="H12" s="341">
        <v>3397</v>
      </c>
      <c r="I12" s="342">
        <v>98.980186480186489</v>
      </c>
      <c r="J12" s="341"/>
      <c r="K12" s="341">
        <v>3678</v>
      </c>
      <c r="L12" s="342">
        <v>43.911174785100286</v>
      </c>
      <c r="M12" s="341">
        <v>3630</v>
      </c>
      <c r="N12" s="342">
        <v>98.694942903752036</v>
      </c>
      <c r="O12" s="341"/>
      <c r="P12" s="341">
        <v>1266</v>
      </c>
      <c r="Q12" s="342">
        <v>15.114613180515759</v>
      </c>
      <c r="R12" s="341">
        <v>1228</v>
      </c>
      <c r="S12" s="342">
        <v>96.998420221169042</v>
      </c>
    </row>
    <row r="13" spans="1:21" s="275" customFormat="1" ht="18" customHeight="1" x14ac:dyDescent="0.2">
      <c r="A13" s="318"/>
      <c r="B13" s="331" t="s">
        <v>40</v>
      </c>
      <c r="C13" s="341">
        <f t="shared" si="0"/>
        <v>4558</v>
      </c>
      <c r="D13" s="342">
        <f t="shared" si="1"/>
        <v>2.1663189213081564</v>
      </c>
      <c r="E13" s="338"/>
      <c r="F13" s="341">
        <v>1652</v>
      </c>
      <c r="G13" s="342">
        <v>36.243966652040363</v>
      </c>
      <c r="H13" s="341">
        <v>1631</v>
      </c>
      <c r="I13" s="342">
        <v>98.728813559322035</v>
      </c>
      <c r="J13" s="341"/>
      <c r="K13" s="341">
        <v>1631</v>
      </c>
      <c r="L13" s="342">
        <v>35.783238262395791</v>
      </c>
      <c r="M13" s="341">
        <v>1553</v>
      </c>
      <c r="N13" s="342">
        <v>95.217657878602083</v>
      </c>
      <c r="O13" s="341"/>
      <c r="P13" s="341">
        <v>1275</v>
      </c>
      <c r="Q13" s="342">
        <v>27.972795085563845</v>
      </c>
      <c r="R13" s="341">
        <v>1137</v>
      </c>
      <c r="S13" s="342">
        <v>89.17647058823529</v>
      </c>
    </row>
    <row r="14" spans="1:21" s="275" customFormat="1" ht="18" customHeight="1" x14ac:dyDescent="0.2">
      <c r="A14" s="318"/>
      <c r="B14" s="331" t="s">
        <v>41</v>
      </c>
      <c r="C14" s="341">
        <f t="shared" si="0"/>
        <v>803</v>
      </c>
      <c r="D14" s="342">
        <f t="shared" si="1"/>
        <v>0.38164855063853653</v>
      </c>
      <c r="E14" s="338"/>
      <c r="F14" s="341">
        <v>394</v>
      </c>
      <c r="G14" s="342">
        <v>49.066002490660026</v>
      </c>
      <c r="H14" s="341">
        <v>360</v>
      </c>
      <c r="I14" s="342">
        <v>91.370558375634516</v>
      </c>
      <c r="J14" s="341"/>
      <c r="K14" s="341">
        <v>366</v>
      </c>
      <c r="L14" s="342">
        <v>45.579078455790786</v>
      </c>
      <c r="M14" s="341">
        <v>324</v>
      </c>
      <c r="N14" s="342">
        <v>88.52459016393442</v>
      </c>
      <c r="O14" s="341"/>
      <c r="P14" s="341">
        <v>43</v>
      </c>
      <c r="Q14" s="342">
        <v>5.3549190535491906</v>
      </c>
      <c r="R14" s="341">
        <v>14</v>
      </c>
      <c r="S14" s="342">
        <v>32.558139534883722</v>
      </c>
    </row>
    <row r="15" spans="1:21" s="275" customFormat="1" ht="18" customHeight="1" x14ac:dyDescent="0.2">
      <c r="A15" s="318"/>
      <c r="B15" s="331" t="s">
        <v>9</v>
      </c>
      <c r="C15" s="341">
        <f t="shared" si="0"/>
        <v>13962</v>
      </c>
      <c r="D15" s="342">
        <f t="shared" si="1"/>
        <v>6.6358369414884768</v>
      </c>
      <c r="E15" s="338"/>
      <c r="F15" s="341">
        <v>3981</v>
      </c>
      <c r="G15" s="342">
        <v>28.513107004727118</v>
      </c>
      <c r="H15" s="341">
        <v>3504</v>
      </c>
      <c r="I15" s="342">
        <v>88.018085908063298</v>
      </c>
      <c r="J15" s="341"/>
      <c r="K15" s="341">
        <v>4446</v>
      </c>
      <c r="L15" s="342">
        <v>31.843575418994412</v>
      </c>
      <c r="M15" s="341">
        <v>3808</v>
      </c>
      <c r="N15" s="342">
        <v>85.650022492127746</v>
      </c>
      <c r="O15" s="341"/>
      <c r="P15" s="341">
        <v>5535</v>
      </c>
      <c r="Q15" s="342">
        <v>39.64331757627847</v>
      </c>
      <c r="R15" s="341">
        <v>4772</v>
      </c>
      <c r="S15" s="342">
        <v>86.214995483288163</v>
      </c>
    </row>
    <row r="16" spans="1:21" s="275" customFormat="1" ht="18" customHeight="1" x14ac:dyDescent="0.2">
      <c r="A16" s="318"/>
      <c r="B16" s="331" t="s">
        <v>8</v>
      </c>
      <c r="C16" s="341">
        <f t="shared" si="0"/>
        <v>163</v>
      </c>
      <c r="D16" s="342">
        <f t="shared" si="1"/>
        <v>7.7470378274074034E-2</v>
      </c>
      <c r="E16" s="338"/>
      <c r="F16" s="341">
        <v>84</v>
      </c>
      <c r="G16" s="342">
        <v>51.533742331288344</v>
      </c>
      <c r="H16" s="341">
        <v>84</v>
      </c>
      <c r="I16" s="342">
        <v>100</v>
      </c>
      <c r="J16" s="341"/>
      <c r="K16" s="341">
        <v>79</v>
      </c>
      <c r="L16" s="342">
        <v>48.466257668711656</v>
      </c>
      <c r="M16" s="341">
        <v>79</v>
      </c>
      <c r="N16" s="342">
        <v>100</v>
      </c>
      <c r="O16" s="341"/>
      <c r="P16" s="341">
        <v>0</v>
      </c>
      <c r="Q16" s="342">
        <v>0</v>
      </c>
      <c r="R16" s="341">
        <v>0</v>
      </c>
      <c r="S16" s="342" t="s">
        <v>375</v>
      </c>
    </row>
    <row r="17" spans="1:19" s="275" customFormat="1" ht="18" customHeight="1" x14ac:dyDescent="0.2">
      <c r="A17" s="318"/>
      <c r="B17" s="331" t="s">
        <v>7</v>
      </c>
      <c r="C17" s="341">
        <f t="shared" si="0"/>
        <v>52862</v>
      </c>
      <c r="D17" s="342">
        <f t="shared" si="1"/>
        <v>25.124166480515964</v>
      </c>
      <c r="E17" s="338"/>
      <c r="F17" s="341">
        <v>16893</v>
      </c>
      <c r="G17" s="342">
        <v>31.956793159547502</v>
      </c>
      <c r="H17" s="341">
        <v>14433</v>
      </c>
      <c r="I17" s="342">
        <v>85.437755283253409</v>
      </c>
      <c r="J17" s="341"/>
      <c r="K17" s="341">
        <v>16923</v>
      </c>
      <c r="L17" s="342">
        <v>32.013544701297718</v>
      </c>
      <c r="M17" s="341">
        <v>13718</v>
      </c>
      <c r="N17" s="342">
        <v>81.061277551261597</v>
      </c>
      <c r="O17" s="341"/>
      <c r="P17" s="341">
        <v>19046</v>
      </c>
      <c r="Q17" s="342">
        <v>36.02966213915478</v>
      </c>
      <c r="R17" s="341">
        <v>13720</v>
      </c>
      <c r="S17" s="342">
        <v>72.036123070460988</v>
      </c>
    </row>
    <row r="18" spans="1:19" s="275" customFormat="1" ht="18" customHeight="1" x14ac:dyDescent="0.2">
      <c r="A18" s="318"/>
      <c r="B18" s="331" t="s">
        <v>43</v>
      </c>
      <c r="C18" s="341">
        <f t="shared" si="0"/>
        <v>10632</v>
      </c>
      <c r="D18" s="342">
        <f t="shared" si="1"/>
        <v>5.0531598884046334</v>
      </c>
      <c r="E18" s="338"/>
      <c r="F18" s="341">
        <v>3717</v>
      </c>
      <c r="G18" s="342">
        <v>34.960496613995481</v>
      </c>
      <c r="H18" s="341">
        <v>3104</v>
      </c>
      <c r="I18" s="342">
        <v>83.508205542103852</v>
      </c>
      <c r="J18" s="341"/>
      <c r="K18" s="341">
        <v>3910</v>
      </c>
      <c r="L18" s="342">
        <v>36.775771256583901</v>
      </c>
      <c r="M18" s="341">
        <v>3294</v>
      </c>
      <c r="N18" s="342">
        <v>84.245524296675185</v>
      </c>
      <c r="O18" s="341"/>
      <c r="P18" s="341">
        <v>3005</v>
      </c>
      <c r="Q18" s="342">
        <v>28.263732129420617</v>
      </c>
      <c r="R18" s="341">
        <v>2306</v>
      </c>
      <c r="S18" s="342">
        <v>76.738768718801992</v>
      </c>
    </row>
    <row r="19" spans="1:19" s="275" customFormat="1" ht="18" customHeight="1" x14ac:dyDescent="0.2">
      <c r="A19" s="318"/>
      <c r="B19" s="331" t="s">
        <v>44</v>
      </c>
      <c r="C19" s="341">
        <f t="shared" si="0"/>
        <v>23850</v>
      </c>
      <c r="D19" s="342">
        <f t="shared" si="1"/>
        <v>11.335389704519422</v>
      </c>
      <c r="E19" s="338"/>
      <c r="F19" s="341">
        <v>5964</v>
      </c>
      <c r="G19" s="342">
        <v>25.0062893081761</v>
      </c>
      <c r="H19" s="341">
        <v>5610</v>
      </c>
      <c r="I19" s="342">
        <v>94.064386317907449</v>
      </c>
      <c r="J19" s="341"/>
      <c r="K19" s="341">
        <v>10913</v>
      </c>
      <c r="L19" s="342">
        <v>45.756813417190777</v>
      </c>
      <c r="M19" s="341">
        <v>9862</v>
      </c>
      <c r="N19" s="342">
        <v>90.369284339778247</v>
      </c>
      <c r="O19" s="341"/>
      <c r="P19" s="341">
        <v>6973</v>
      </c>
      <c r="Q19" s="342">
        <v>29.236897274633122</v>
      </c>
      <c r="R19" s="341">
        <v>5609</v>
      </c>
      <c r="S19" s="342">
        <v>80.438835508389502</v>
      </c>
    </row>
    <row r="20" spans="1:19" s="275" customFormat="1" ht="18" customHeight="1" x14ac:dyDescent="0.2">
      <c r="A20" s="318"/>
      <c r="B20" s="331" t="s">
        <v>6</v>
      </c>
      <c r="C20" s="341">
        <f t="shared" si="0"/>
        <v>22453</v>
      </c>
      <c r="D20" s="342">
        <f t="shared" si="1"/>
        <v>10.671425787655119</v>
      </c>
      <c r="E20" s="338"/>
      <c r="F20" s="341">
        <v>7417</v>
      </c>
      <c r="G20" s="342">
        <v>33.033447646194276</v>
      </c>
      <c r="H20" s="341">
        <v>5061</v>
      </c>
      <c r="I20" s="342">
        <v>68.235135499528113</v>
      </c>
      <c r="J20" s="341"/>
      <c r="K20" s="341">
        <v>8291</v>
      </c>
      <c r="L20" s="342">
        <v>36.926023248563666</v>
      </c>
      <c r="M20" s="341">
        <v>5126</v>
      </c>
      <c r="N20" s="342">
        <v>61.826076468459782</v>
      </c>
      <c r="O20" s="341"/>
      <c r="P20" s="341">
        <v>6745</v>
      </c>
      <c r="Q20" s="342">
        <v>30.040529105242058</v>
      </c>
      <c r="R20" s="341">
        <v>3235</v>
      </c>
      <c r="S20" s="342">
        <v>47.961452928094886</v>
      </c>
    </row>
    <row r="21" spans="1:19" s="275" customFormat="1" ht="18" customHeight="1" x14ac:dyDescent="0.2">
      <c r="A21" s="318"/>
      <c r="B21" s="331" t="s">
        <v>5</v>
      </c>
      <c r="C21" s="341">
        <f t="shared" si="0"/>
        <v>18968</v>
      </c>
      <c r="D21" s="342">
        <f t="shared" si="1"/>
        <v>9.0150805834517573</v>
      </c>
      <c r="E21" s="338"/>
      <c r="F21" s="341">
        <v>6013</v>
      </c>
      <c r="G21" s="342">
        <v>31.700759173344579</v>
      </c>
      <c r="H21" s="341">
        <v>5206</v>
      </c>
      <c r="I21" s="342">
        <v>86.579078662897061</v>
      </c>
      <c r="J21" s="341"/>
      <c r="K21" s="341">
        <v>6163</v>
      </c>
      <c r="L21" s="342">
        <v>32.491564740615772</v>
      </c>
      <c r="M21" s="341">
        <v>4705</v>
      </c>
      <c r="N21" s="342">
        <v>76.342690248255721</v>
      </c>
      <c r="O21" s="341"/>
      <c r="P21" s="341">
        <v>6792</v>
      </c>
      <c r="Q21" s="342">
        <v>35.807676086039649</v>
      </c>
      <c r="R21" s="341">
        <v>4746</v>
      </c>
      <c r="S21" s="342">
        <v>69.876325088339215</v>
      </c>
    </row>
    <row r="22" spans="1:19" s="275" customFormat="1" ht="18" customHeight="1" x14ac:dyDescent="0.2">
      <c r="A22" s="318"/>
      <c r="B22" s="331" t="s">
        <v>38</v>
      </c>
      <c r="C22" s="341">
        <f t="shared" si="0"/>
        <v>14942</v>
      </c>
      <c r="D22" s="342">
        <f t="shared" si="1"/>
        <v>7.10160976792156</v>
      </c>
      <c r="E22" s="338"/>
      <c r="F22" s="341">
        <v>5841</v>
      </c>
      <c r="G22" s="342">
        <v>39.091152456163833</v>
      </c>
      <c r="H22" s="341">
        <v>5568</v>
      </c>
      <c r="I22" s="342">
        <v>95.32614278376991</v>
      </c>
      <c r="J22" s="341"/>
      <c r="K22" s="341">
        <v>4780</v>
      </c>
      <c r="L22" s="342">
        <v>31.990362735912193</v>
      </c>
      <c r="M22" s="341">
        <v>4310</v>
      </c>
      <c r="N22" s="342">
        <v>90.1673640167364</v>
      </c>
      <c r="O22" s="341"/>
      <c r="P22" s="341">
        <v>4321</v>
      </c>
      <c r="Q22" s="342">
        <v>28.918484807923971</v>
      </c>
      <c r="R22" s="341">
        <v>3656</v>
      </c>
      <c r="S22" s="342">
        <v>84.610043971302943</v>
      </c>
    </row>
    <row r="23" spans="1:19" s="275" customFormat="1" ht="18" customHeight="1" x14ac:dyDescent="0.2">
      <c r="A23" s="318"/>
      <c r="B23" s="331" t="s">
        <v>45</v>
      </c>
      <c r="C23" s="341">
        <f t="shared" si="0"/>
        <v>27416</v>
      </c>
      <c r="D23" s="342">
        <f t="shared" si="1"/>
        <v>13.03023245866266</v>
      </c>
      <c r="E23" s="338"/>
      <c r="F23" s="341">
        <v>13039</v>
      </c>
      <c r="G23" s="342">
        <v>47.559819083746717</v>
      </c>
      <c r="H23" s="341">
        <v>11258</v>
      </c>
      <c r="I23" s="342">
        <v>86.34097706879362</v>
      </c>
      <c r="J23" s="341"/>
      <c r="K23" s="341">
        <v>9432</v>
      </c>
      <c r="L23" s="342">
        <v>34.403268164575429</v>
      </c>
      <c r="M23" s="341">
        <v>7819</v>
      </c>
      <c r="N23" s="342">
        <v>82.898642917726889</v>
      </c>
      <c r="O23" s="341"/>
      <c r="P23" s="341">
        <v>4945</v>
      </c>
      <c r="Q23" s="342">
        <v>18.036912751677853</v>
      </c>
      <c r="R23" s="341">
        <v>3613</v>
      </c>
      <c r="S23" s="342">
        <v>73.063700707785642</v>
      </c>
    </row>
    <row r="24" spans="1:19" s="275" customFormat="1" ht="18" customHeight="1" x14ac:dyDescent="0.2">
      <c r="A24" s="318">
        <v>47094</v>
      </c>
      <c r="B24" s="331" t="s">
        <v>46</v>
      </c>
      <c r="C24" s="341">
        <f t="shared" si="0"/>
        <v>1283</v>
      </c>
      <c r="D24" s="342">
        <f t="shared" si="1"/>
        <v>0.60978217991188344</v>
      </c>
      <c r="E24" s="338"/>
      <c r="F24" s="341">
        <v>709</v>
      </c>
      <c r="G24" s="342">
        <v>55.261106780982075</v>
      </c>
      <c r="H24" s="341">
        <v>689</v>
      </c>
      <c r="I24" s="342">
        <v>97.179125528913971</v>
      </c>
      <c r="J24" s="341"/>
      <c r="K24" s="341">
        <v>409</v>
      </c>
      <c r="L24" s="342">
        <v>31.878409976617306</v>
      </c>
      <c r="M24" s="341">
        <v>382</v>
      </c>
      <c r="N24" s="342">
        <v>93.398533007334962</v>
      </c>
      <c r="O24" s="341"/>
      <c r="P24" s="341">
        <v>165</v>
      </c>
      <c r="Q24" s="342">
        <v>12.860483242400624</v>
      </c>
      <c r="R24" s="341">
        <v>130</v>
      </c>
      <c r="S24" s="342">
        <v>78.787878787878782</v>
      </c>
    </row>
    <row r="25" spans="1:19" s="275" customFormat="1" ht="18" customHeight="1" x14ac:dyDescent="0.2">
      <c r="B25" s="331" t="s">
        <v>47</v>
      </c>
      <c r="C25" s="341">
        <f t="shared" si="0"/>
        <v>2880</v>
      </c>
      <c r="D25" s="342">
        <f t="shared" si="1"/>
        <v>1.3688017756400812</v>
      </c>
      <c r="E25" s="338"/>
      <c r="F25" s="341">
        <v>782</v>
      </c>
      <c r="G25" s="342">
        <v>27.152777777777775</v>
      </c>
      <c r="H25" s="341">
        <v>637</v>
      </c>
      <c r="I25" s="342">
        <v>81.45780051150895</v>
      </c>
      <c r="J25" s="341"/>
      <c r="K25" s="341">
        <v>1394</v>
      </c>
      <c r="L25" s="342">
        <v>48.402777777777779</v>
      </c>
      <c r="M25" s="341">
        <v>1083</v>
      </c>
      <c r="N25" s="342">
        <v>77.690100430416067</v>
      </c>
      <c r="O25" s="341"/>
      <c r="P25" s="341">
        <v>704</v>
      </c>
      <c r="Q25" s="342">
        <v>24.444444444444443</v>
      </c>
      <c r="R25" s="341">
        <v>446</v>
      </c>
      <c r="S25" s="342">
        <v>63.352272727272727</v>
      </c>
    </row>
    <row r="26" spans="1:19" s="275" customFormat="1" ht="18" customHeight="1" x14ac:dyDescent="0.2">
      <c r="B26" s="331" t="s">
        <v>48</v>
      </c>
      <c r="C26" s="341">
        <f t="shared" si="0"/>
        <v>1419</v>
      </c>
      <c r="D26" s="342">
        <f t="shared" si="1"/>
        <v>0.67442004153933166</v>
      </c>
      <c r="E26" s="338"/>
      <c r="F26" s="341">
        <v>702</v>
      </c>
      <c r="G26" s="342">
        <v>49.471458773784356</v>
      </c>
      <c r="H26" s="341">
        <v>579</v>
      </c>
      <c r="I26" s="342">
        <v>82.478632478632477</v>
      </c>
      <c r="J26" s="341"/>
      <c r="K26" s="341">
        <v>678</v>
      </c>
      <c r="L26" s="342">
        <v>47.780126849894295</v>
      </c>
      <c r="M26" s="341">
        <v>546</v>
      </c>
      <c r="N26" s="342">
        <v>80.530973451327441</v>
      </c>
      <c r="O26" s="341"/>
      <c r="P26" s="341">
        <v>39</v>
      </c>
      <c r="Q26" s="342">
        <v>2.7484143763213531</v>
      </c>
      <c r="R26" s="341">
        <v>34</v>
      </c>
      <c r="S26" s="342">
        <v>87.179487179487182</v>
      </c>
    </row>
    <row r="27" spans="1:19" s="275" customFormat="1" ht="18" customHeight="1" x14ac:dyDescent="0.2">
      <c r="B27" s="331" t="s">
        <v>49</v>
      </c>
      <c r="C27" s="341">
        <f t="shared" si="0"/>
        <v>892</v>
      </c>
      <c r="D27" s="342">
        <f t="shared" si="1"/>
        <v>0.42394832773296964</v>
      </c>
      <c r="E27" s="338"/>
      <c r="F27" s="341">
        <v>488</v>
      </c>
      <c r="G27" s="342">
        <v>54.708520179372201</v>
      </c>
      <c r="H27" s="341">
        <v>434</v>
      </c>
      <c r="I27" s="342">
        <v>88.934426229508205</v>
      </c>
      <c r="J27" s="341"/>
      <c r="K27" s="341">
        <v>378</v>
      </c>
      <c r="L27" s="342">
        <v>42.376681614349778</v>
      </c>
      <c r="M27" s="341">
        <v>319</v>
      </c>
      <c r="N27" s="342">
        <v>84.391534391534393</v>
      </c>
      <c r="O27" s="341"/>
      <c r="P27" s="341">
        <v>26</v>
      </c>
      <c r="Q27" s="342">
        <v>2.9147982062780269</v>
      </c>
      <c r="R27" s="341">
        <v>17</v>
      </c>
      <c r="S27" s="342">
        <v>65.384615384615387</v>
      </c>
    </row>
    <row r="28" spans="1:19" s="275" customFormat="1" ht="18" customHeight="1" x14ac:dyDescent="0.2">
      <c r="B28" s="336" t="s">
        <v>4</v>
      </c>
      <c r="C28" s="343">
        <f t="shared" si="0"/>
        <v>4</v>
      </c>
      <c r="D28" s="344">
        <f t="shared" si="1"/>
        <v>1.9011135772778905E-3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210403</v>
      </c>
      <c r="D29" s="334">
        <f t="shared" si="1"/>
        <v>100</v>
      </c>
      <c r="E29" s="349"/>
      <c r="F29" s="333">
        <f>SUM(F11:F28)</f>
        <v>73899</v>
      </c>
      <c r="G29" s="334">
        <f t="shared" ref="G29" si="2">F29/$C29*100</f>
        <v>35.122598061814706</v>
      </c>
      <c r="H29" s="333">
        <f>SUM(H11:H28)</f>
        <v>64289</v>
      </c>
      <c r="I29" s="334">
        <f t="shared" ref="I29" si="3">H29/F29*100</f>
        <v>86.995764489370629</v>
      </c>
      <c r="J29" s="352"/>
      <c r="K29" s="333">
        <f>SUM(K11:K28)</f>
        <v>75531</v>
      </c>
      <c r="L29" s="334">
        <f t="shared" ref="L29" si="4">K29/$C29*100</f>
        <v>35.898252401344088</v>
      </c>
      <c r="M29" s="333">
        <f>SUM(M11:M28)</f>
        <v>62545</v>
      </c>
      <c r="N29" s="334">
        <f t="shared" ref="N29" si="5">M29/K29*100</f>
        <v>82.807059353113289</v>
      </c>
      <c r="O29" s="352"/>
      <c r="P29" s="333">
        <f>SUM(P11:P28)</f>
        <v>60973</v>
      </c>
      <c r="Q29" s="353">
        <f t="shared" ref="Q29" si="6">P29/$C29*100</f>
        <v>28.979149536841202</v>
      </c>
      <c r="R29" s="333">
        <f>SUM(R11:R28)</f>
        <v>44703</v>
      </c>
      <c r="S29" s="353">
        <f t="shared" ref="S29" si="7">R29/P29*100</f>
        <v>73.316057927279289</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9.5" customHeight="1" x14ac:dyDescent="0.2">
      <c r="B4" s="1160" t="s">
        <v>443</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69</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298</v>
      </c>
      <c r="I8" s="1168"/>
      <c r="J8" s="329"/>
      <c r="K8" s="1165" t="s">
        <v>75</v>
      </c>
      <c r="L8" s="1166"/>
      <c r="M8" s="1167" t="s">
        <v>298</v>
      </c>
      <c r="N8" s="1168"/>
      <c r="O8" s="329"/>
      <c r="P8" s="1165" t="s">
        <v>75</v>
      </c>
      <c r="Q8" s="1166"/>
      <c r="R8" s="1167" t="s">
        <v>298</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82380</v>
      </c>
      <c r="D11" s="340">
        <f>C11/C$29*100</f>
        <v>14.757252335042295</v>
      </c>
      <c r="E11" s="338"/>
      <c r="F11" s="335">
        <v>26894</v>
      </c>
      <c r="G11" s="340">
        <v>32.646273367322166</v>
      </c>
      <c r="H11" s="335">
        <v>21603</v>
      </c>
      <c r="I11" s="340">
        <v>80.32646686993381</v>
      </c>
      <c r="J11" s="341"/>
      <c r="K11" s="335">
        <v>38519</v>
      </c>
      <c r="L11" s="340">
        <v>46.757708181597472</v>
      </c>
      <c r="M11" s="335">
        <v>30660</v>
      </c>
      <c r="N11" s="340">
        <v>79.597081959552426</v>
      </c>
      <c r="O11" s="341"/>
      <c r="P11" s="335">
        <v>16967</v>
      </c>
      <c r="Q11" s="340">
        <v>20.596018451080358</v>
      </c>
      <c r="R11" s="335">
        <v>14099</v>
      </c>
      <c r="S11" s="340">
        <v>83.09659928095715</v>
      </c>
    </row>
    <row r="12" spans="1:21" s="275" customFormat="1" ht="18" customHeight="1" x14ac:dyDescent="0.2">
      <c r="A12" s="318"/>
      <c r="B12" s="331" t="s">
        <v>10</v>
      </c>
      <c r="C12" s="341">
        <f t="shared" ref="C12:C28" si="0">F12+K12+P12</f>
        <v>20162</v>
      </c>
      <c r="D12" s="342">
        <f t="shared" ref="D12:D29" si="1">C12/C$29*100</f>
        <v>3.6117470451459424</v>
      </c>
      <c r="E12" s="338"/>
      <c r="F12" s="341">
        <v>4548</v>
      </c>
      <c r="G12" s="342">
        <v>22.557285983533379</v>
      </c>
      <c r="H12" s="341">
        <v>3813</v>
      </c>
      <c r="I12" s="342">
        <v>83.839050131926115</v>
      </c>
      <c r="J12" s="341"/>
      <c r="K12" s="341">
        <v>7449</v>
      </c>
      <c r="L12" s="342">
        <v>36.94573950996925</v>
      </c>
      <c r="M12" s="341">
        <v>6137</v>
      </c>
      <c r="N12" s="342">
        <v>82.386897570143645</v>
      </c>
      <c r="O12" s="341"/>
      <c r="P12" s="341">
        <v>8165</v>
      </c>
      <c r="Q12" s="342">
        <v>40.496974506497374</v>
      </c>
      <c r="R12" s="341">
        <v>6620</v>
      </c>
      <c r="S12" s="342">
        <v>81.077770973668095</v>
      </c>
    </row>
    <row r="13" spans="1:21" s="275" customFormat="1" ht="18" customHeight="1" x14ac:dyDescent="0.2">
      <c r="A13" s="318"/>
      <c r="B13" s="331" t="s">
        <v>40</v>
      </c>
      <c r="C13" s="341">
        <f t="shared" si="0"/>
        <v>11405</v>
      </c>
      <c r="D13" s="342">
        <f t="shared" si="1"/>
        <v>2.0430500471128594</v>
      </c>
      <c r="E13" s="338"/>
      <c r="F13" s="341">
        <v>2777</v>
      </c>
      <c r="G13" s="342">
        <v>24.3489697501096</v>
      </c>
      <c r="H13" s="341">
        <v>2670</v>
      </c>
      <c r="I13" s="342">
        <v>96.146921137918611</v>
      </c>
      <c r="J13" s="341"/>
      <c r="K13" s="341">
        <v>4162</v>
      </c>
      <c r="L13" s="342">
        <v>36.492766330556776</v>
      </c>
      <c r="M13" s="341">
        <v>3932</v>
      </c>
      <c r="N13" s="342">
        <v>94.473810667948101</v>
      </c>
      <c r="O13" s="341"/>
      <c r="P13" s="341">
        <v>4466</v>
      </c>
      <c r="Q13" s="342">
        <v>39.158263919333628</v>
      </c>
      <c r="R13" s="341">
        <v>4125</v>
      </c>
      <c r="S13" s="342">
        <v>92.364532019704441</v>
      </c>
    </row>
    <row r="14" spans="1:21" s="275" customFormat="1" ht="18" customHeight="1" x14ac:dyDescent="0.2">
      <c r="A14" s="318"/>
      <c r="B14" s="331" t="s">
        <v>41</v>
      </c>
      <c r="C14" s="341">
        <f t="shared" si="0"/>
        <v>21864</v>
      </c>
      <c r="D14" s="342">
        <f t="shared" si="1"/>
        <v>3.9166371091692729</v>
      </c>
      <c r="E14" s="338"/>
      <c r="F14" s="341">
        <v>4491</v>
      </c>
      <c r="G14" s="342">
        <v>20.540614709110866</v>
      </c>
      <c r="H14" s="341">
        <v>2200</v>
      </c>
      <c r="I14" s="342">
        <v>48.986862614117122</v>
      </c>
      <c r="J14" s="341"/>
      <c r="K14" s="341">
        <v>7559</v>
      </c>
      <c r="L14" s="342">
        <v>34.572813757775336</v>
      </c>
      <c r="M14" s="341">
        <v>2967</v>
      </c>
      <c r="N14" s="342">
        <v>39.251223706839525</v>
      </c>
      <c r="O14" s="341"/>
      <c r="P14" s="341">
        <v>9814</v>
      </c>
      <c r="Q14" s="342">
        <v>44.886571533113795</v>
      </c>
      <c r="R14" s="341">
        <v>2808</v>
      </c>
      <c r="S14" s="342">
        <v>28.612186672101082</v>
      </c>
    </row>
    <row r="15" spans="1:21" s="275" customFormat="1" ht="18" customHeight="1" x14ac:dyDescent="0.2">
      <c r="A15" s="318"/>
      <c r="B15" s="331" t="s">
        <v>9</v>
      </c>
      <c r="C15" s="341">
        <f t="shared" si="0"/>
        <v>16685</v>
      </c>
      <c r="D15" s="342">
        <f t="shared" si="1"/>
        <v>2.9888899637069759</v>
      </c>
      <c r="E15" s="338"/>
      <c r="F15" s="341">
        <v>5606</v>
      </c>
      <c r="G15" s="342">
        <v>33.599041054839681</v>
      </c>
      <c r="H15" s="341">
        <v>4768</v>
      </c>
      <c r="I15" s="342">
        <v>85.051730288976103</v>
      </c>
      <c r="J15" s="341"/>
      <c r="K15" s="341">
        <v>6281</v>
      </c>
      <c r="L15" s="342">
        <v>37.644590949955045</v>
      </c>
      <c r="M15" s="341">
        <v>5427</v>
      </c>
      <c r="N15" s="342">
        <v>86.403438942843493</v>
      </c>
      <c r="O15" s="341"/>
      <c r="P15" s="341">
        <v>4798</v>
      </c>
      <c r="Q15" s="342">
        <v>28.756367995205274</v>
      </c>
      <c r="R15" s="341">
        <v>4188</v>
      </c>
      <c r="S15" s="342">
        <v>87.286369320550222</v>
      </c>
    </row>
    <row r="16" spans="1:21" s="275" customFormat="1" ht="18" customHeight="1" x14ac:dyDescent="0.2">
      <c r="A16" s="318"/>
      <c r="B16" s="331" t="s">
        <v>8</v>
      </c>
      <c r="C16" s="341">
        <f t="shared" si="0"/>
        <v>8963</v>
      </c>
      <c r="D16" s="342">
        <f t="shared" si="1"/>
        <v>1.6055990856880804</v>
      </c>
      <c r="E16" s="338"/>
      <c r="F16" s="341">
        <v>2290</v>
      </c>
      <c r="G16" s="342">
        <v>25.549481200490909</v>
      </c>
      <c r="H16" s="341">
        <v>1996</v>
      </c>
      <c r="I16" s="342">
        <v>87.161572052401752</v>
      </c>
      <c r="J16" s="341"/>
      <c r="K16" s="341">
        <v>3530</v>
      </c>
      <c r="L16" s="342">
        <v>39.384134776302574</v>
      </c>
      <c r="M16" s="341">
        <v>2700</v>
      </c>
      <c r="N16" s="342">
        <v>76.487252124645892</v>
      </c>
      <c r="O16" s="341"/>
      <c r="P16" s="341">
        <v>3143</v>
      </c>
      <c r="Q16" s="342">
        <v>35.066384023206517</v>
      </c>
      <c r="R16" s="341">
        <v>2310</v>
      </c>
      <c r="S16" s="342">
        <v>73.496659242761694</v>
      </c>
    </row>
    <row r="17" spans="1:19" s="275" customFormat="1" ht="18" customHeight="1" x14ac:dyDescent="0.2">
      <c r="A17" s="318"/>
      <c r="B17" s="331" t="s">
        <v>7</v>
      </c>
      <c r="C17" s="341">
        <f t="shared" si="0"/>
        <v>32859</v>
      </c>
      <c r="D17" s="342">
        <f t="shared" si="1"/>
        <v>5.8862412536678166</v>
      </c>
      <c r="E17" s="338"/>
      <c r="F17" s="341">
        <v>9121</v>
      </c>
      <c r="G17" s="342">
        <v>27.757996287166375</v>
      </c>
      <c r="H17" s="341">
        <v>6622</v>
      </c>
      <c r="I17" s="342">
        <v>72.601688411358396</v>
      </c>
      <c r="J17" s="341"/>
      <c r="K17" s="341">
        <v>12118</v>
      </c>
      <c r="L17" s="342">
        <v>36.878785112145835</v>
      </c>
      <c r="M17" s="341">
        <v>8424</v>
      </c>
      <c r="N17" s="342">
        <v>69.516421851790724</v>
      </c>
      <c r="O17" s="341"/>
      <c r="P17" s="341">
        <v>11620</v>
      </c>
      <c r="Q17" s="342">
        <v>35.363218600687787</v>
      </c>
      <c r="R17" s="341">
        <v>8170</v>
      </c>
      <c r="S17" s="342">
        <v>70.309810671256457</v>
      </c>
    </row>
    <row r="18" spans="1:19" s="275" customFormat="1" ht="18" customHeight="1" x14ac:dyDescent="0.2">
      <c r="A18" s="318"/>
      <c r="B18" s="331" t="s">
        <v>43</v>
      </c>
      <c r="C18" s="341">
        <f t="shared" si="0"/>
        <v>17260</v>
      </c>
      <c r="D18" s="342">
        <f t="shared" si="1"/>
        <v>3.091893363714858</v>
      </c>
      <c r="E18" s="338"/>
      <c r="F18" s="341">
        <v>7694</v>
      </c>
      <c r="G18" s="342">
        <v>44.577056778679022</v>
      </c>
      <c r="H18" s="341">
        <v>3928</v>
      </c>
      <c r="I18" s="342">
        <v>51.052768390953993</v>
      </c>
      <c r="J18" s="341"/>
      <c r="K18" s="341">
        <v>7041</v>
      </c>
      <c r="L18" s="342">
        <v>40.793742757821555</v>
      </c>
      <c r="M18" s="341">
        <v>4333</v>
      </c>
      <c r="N18" s="342">
        <v>61.53955404061923</v>
      </c>
      <c r="O18" s="341"/>
      <c r="P18" s="341">
        <v>2525</v>
      </c>
      <c r="Q18" s="342">
        <v>14.629200463499419</v>
      </c>
      <c r="R18" s="341">
        <v>1712</v>
      </c>
      <c r="S18" s="342">
        <v>67.801980198019805</v>
      </c>
    </row>
    <row r="19" spans="1:19" s="275" customFormat="1" ht="18" customHeight="1" x14ac:dyDescent="0.2">
      <c r="A19" s="318"/>
      <c r="B19" s="331" t="s">
        <v>44</v>
      </c>
      <c r="C19" s="341">
        <f t="shared" si="0"/>
        <v>107622</v>
      </c>
      <c r="D19" s="342">
        <f t="shared" si="1"/>
        <v>19.279012027214392</v>
      </c>
      <c r="E19" s="338"/>
      <c r="F19" s="341">
        <v>19942</v>
      </c>
      <c r="G19" s="342">
        <v>18.529668655107692</v>
      </c>
      <c r="H19" s="341">
        <v>13439</v>
      </c>
      <c r="I19" s="342">
        <v>67.390432253535252</v>
      </c>
      <c r="J19" s="341"/>
      <c r="K19" s="341">
        <v>42391</v>
      </c>
      <c r="L19" s="342">
        <v>39.388786679303486</v>
      </c>
      <c r="M19" s="341">
        <v>31198</v>
      </c>
      <c r="N19" s="342">
        <v>73.595810431459512</v>
      </c>
      <c r="O19" s="341"/>
      <c r="P19" s="341">
        <v>45289</v>
      </c>
      <c r="Q19" s="342">
        <v>42.081544665588822</v>
      </c>
      <c r="R19" s="341">
        <v>40505</v>
      </c>
      <c r="S19" s="342">
        <v>89.436728565435317</v>
      </c>
    </row>
    <row r="20" spans="1:19" s="275" customFormat="1" ht="18" customHeight="1" x14ac:dyDescent="0.2">
      <c r="A20" s="318"/>
      <c r="B20" s="331" t="s">
        <v>6</v>
      </c>
      <c r="C20" s="341">
        <f t="shared" si="0"/>
        <v>97295</v>
      </c>
      <c r="D20" s="342">
        <f t="shared" si="1"/>
        <v>17.429070963072832</v>
      </c>
      <c r="E20" s="338"/>
      <c r="F20" s="341">
        <v>28017</v>
      </c>
      <c r="G20" s="342">
        <v>28.795929903900507</v>
      </c>
      <c r="H20" s="341">
        <v>16659</v>
      </c>
      <c r="I20" s="342">
        <v>59.460327658207511</v>
      </c>
      <c r="J20" s="341"/>
      <c r="K20" s="341">
        <v>35830</v>
      </c>
      <c r="L20" s="342">
        <v>36.826147284033098</v>
      </c>
      <c r="M20" s="341">
        <v>20493</v>
      </c>
      <c r="N20" s="342">
        <v>57.195087915154893</v>
      </c>
      <c r="O20" s="341"/>
      <c r="P20" s="341">
        <v>33448</v>
      </c>
      <c r="Q20" s="342">
        <v>34.377922812066394</v>
      </c>
      <c r="R20" s="341">
        <v>19565</v>
      </c>
      <c r="S20" s="342">
        <v>58.493781392011478</v>
      </c>
    </row>
    <row r="21" spans="1:19" s="275" customFormat="1" ht="18" customHeight="1" x14ac:dyDescent="0.2">
      <c r="A21" s="318"/>
      <c r="B21" s="331" t="s">
        <v>5</v>
      </c>
      <c r="C21" s="341">
        <f t="shared" si="0"/>
        <v>6420</v>
      </c>
      <c r="D21" s="342">
        <f t="shared" si="1"/>
        <v>1.1500553531314825</v>
      </c>
      <c r="E21" s="338"/>
      <c r="F21" s="341">
        <v>1971</v>
      </c>
      <c r="G21" s="342">
        <v>30.700934579439256</v>
      </c>
      <c r="H21" s="341">
        <v>1701</v>
      </c>
      <c r="I21" s="342">
        <v>86.301369863013704</v>
      </c>
      <c r="J21" s="341"/>
      <c r="K21" s="341">
        <v>2509</v>
      </c>
      <c r="L21" s="342">
        <v>39.0809968847352</v>
      </c>
      <c r="M21" s="341">
        <v>2222</v>
      </c>
      <c r="N21" s="342">
        <v>88.561179752889601</v>
      </c>
      <c r="O21" s="341"/>
      <c r="P21" s="341">
        <v>1940</v>
      </c>
      <c r="Q21" s="342">
        <v>30.218068535825545</v>
      </c>
      <c r="R21" s="341">
        <v>1770</v>
      </c>
      <c r="S21" s="342">
        <v>91.237113402061851</v>
      </c>
    </row>
    <row r="22" spans="1:19" s="275" customFormat="1" ht="18" customHeight="1" x14ac:dyDescent="0.2">
      <c r="A22" s="318"/>
      <c r="B22" s="331" t="s">
        <v>38</v>
      </c>
      <c r="C22" s="341">
        <f t="shared" si="0"/>
        <v>17655</v>
      </c>
      <c r="D22" s="342">
        <f t="shared" si="1"/>
        <v>3.1626522211115766</v>
      </c>
      <c r="E22" s="338"/>
      <c r="F22" s="341">
        <v>5158</v>
      </c>
      <c r="G22" s="342">
        <v>29.215519682809404</v>
      </c>
      <c r="H22" s="341">
        <v>4911</v>
      </c>
      <c r="I22" s="342">
        <v>95.211322217913917</v>
      </c>
      <c r="J22" s="341"/>
      <c r="K22" s="341">
        <v>6386</v>
      </c>
      <c r="L22" s="342">
        <v>36.171056357972247</v>
      </c>
      <c r="M22" s="341">
        <v>6085</v>
      </c>
      <c r="N22" s="342">
        <v>95.286564359536484</v>
      </c>
      <c r="O22" s="341"/>
      <c r="P22" s="341">
        <v>6111</v>
      </c>
      <c r="Q22" s="342">
        <v>34.613423959218352</v>
      </c>
      <c r="R22" s="341">
        <v>5866</v>
      </c>
      <c r="S22" s="342">
        <v>95.990836197021764</v>
      </c>
    </row>
    <row r="23" spans="1:19" s="275" customFormat="1" ht="18" customHeight="1" x14ac:dyDescent="0.2">
      <c r="A23" s="318"/>
      <c r="B23" s="331" t="s">
        <v>45</v>
      </c>
      <c r="C23" s="341">
        <f t="shared" si="0"/>
        <v>45947</v>
      </c>
      <c r="D23" s="342">
        <f t="shared" si="1"/>
        <v>8.230777774195051</v>
      </c>
      <c r="E23" s="338"/>
      <c r="F23" s="341">
        <v>15188</v>
      </c>
      <c r="G23" s="342">
        <v>33.055476962587328</v>
      </c>
      <c r="H23" s="341">
        <v>10483</v>
      </c>
      <c r="I23" s="342">
        <v>69.021595996839608</v>
      </c>
      <c r="J23" s="341"/>
      <c r="K23" s="341">
        <v>18525</v>
      </c>
      <c r="L23" s="342">
        <v>40.31819270028511</v>
      </c>
      <c r="M23" s="341">
        <v>13019</v>
      </c>
      <c r="N23" s="342">
        <v>70.278002699055335</v>
      </c>
      <c r="O23" s="341"/>
      <c r="P23" s="341">
        <v>12234</v>
      </c>
      <c r="Q23" s="342">
        <v>26.626330337127555</v>
      </c>
      <c r="R23" s="341">
        <v>9356</v>
      </c>
      <c r="S23" s="342">
        <v>76.475396436161517</v>
      </c>
    </row>
    <row r="24" spans="1:19" s="275" customFormat="1" ht="18" customHeight="1" x14ac:dyDescent="0.2">
      <c r="A24" s="318">
        <v>47094</v>
      </c>
      <c r="B24" s="331" t="s">
        <v>46</v>
      </c>
      <c r="C24" s="341">
        <f t="shared" si="0"/>
        <v>24175</v>
      </c>
      <c r="D24" s="342">
        <f t="shared" si="1"/>
        <v>4.3306212090270382</v>
      </c>
      <c r="E24" s="338"/>
      <c r="F24" s="341">
        <v>7554</v>
      </c>
      <c r="G24" s="342">
        <v>31.247156153050671</v>
      </c>
      <c r="H24" s="341">
        <v>6225</v>
      </c>
      <c r="I24" s="342">
        <v>82.406671961874494</v>
      </c>
      <c r="J24" s="341"/>
      <c r="K24" s="341">
        <v>9549</v>
      </c>
      <c r="L24" s="342">
        <v>39.499482936918305</v>
      </c>
      <c r="M24" s="341">
        <v>7697</v>
      </c>
      <c r="N24" s="342">
        <v>80.605298984186817</v>
      </c>
      <c r="O24" s="341"/>
      <c r="P24" s="341">
        <v>7072</v>
      </c>
      <c r="Q24" s="342">
        <v>29.253360910031024</v>
      </c>
      <c r="R24" s="341">
        <v>5793</v>
      </c>
      <c r="S24" s="342">
        <v>81.914592760180994</v>
      </c>
    </row>
    <row r="25" spans="1:19" s="275" customFormat="1" ht="18" customHeight="1" x14ac:dyDescent="0.2">
      <c r="B25" s="331" t="s">
        <v>47</v>
      </c>
      <c r="C25" s="341">
        <f t="shared" si="0"/>
        <v>9770</v>
      </c>
      <c r="D25" s="342">
        <f t="shared" si="1"/>
        <v>1.7501621183947949</v>
      </c>
      <c r="E25" s="338"/>
      <c r="F25" s="341">
        <v>1536</v>
      </c>
      <c r="G25" s="342">
        <v>15.72159672466735</v>
      </c>
      <c r="H25" s="341">
        <v>1058</v>
      </c>
      <c r="I25" s="342">
        <v>68.880208333333343</v>
      </c>
      <c r="J25" s="341"/>
      <c r="K25" s="341">
        <v>3194</v>
      </c>
      <c r="L25" s="342">
        <v>32.691914022517906</v>
      </c>
      <c r="M25" s="341">
        <v>2022</v>
      </c>
      <c r="N25" s="342">
        <v>63.306199123356286</v>
      </c>
      <c r="O25" s="341"/>
      <c r="P25" s="341">
        <v>5040</v>
      </c>
      <c r="Q25" s="342">
        <v>51.586489252814737</v>
      </c>
      <c r="R25" s="341">
        <v>2919</v>
      </c>
      <c r="S25" s="342">
        <v>57.916666666666671</v>
      </c>
    </row>
    <row r="26" spans="1:19" s="275" customFormat="1" ht="18" customHeight="1" x14ac:dyDescent="0.2">
      <c r="B26" s="331" t="s">
        <v>48</v>
      </c>
      <c r="C26" s="341">
        <f t="shared" si="0"/>
        <v>34796</v>
      </c>
      <c r="D26" s="342">
        <f t="shared" si="1"/>
        <v>6.2332283594334994</v>
      </c>
      <c r="E26" s="338"/>
      <c r="F26" s="341">
        <v>7215</v>
      </c>
      <c r="G26" s="342">
        <v>20.73514197034142</v>
      </c>
      <c r="H26" s="341">
        <v>3864</v>
      </c>
      <c r="I26" s="342">
        <v>53.555093555093556</v>
      </c>
      <c r="J26" s="341"/>
      <c r="K26" s="341">
        <v>12262</v>
      </c>
      <c r="L26" s="342">
        <v>35.239682722151969</v>
      </c>
      <c r="M26" s="341">
        <v>6547</v>
      </c>
      <c r="N26" s="342">
        <v>53.392595008970801</v>
      </c>
      <c r="O26" s="341"/>
      <c r="P26" s="341">
        <v>15319</v>
      </c>
      <c r="Q26" s="342">
        <v>44.025175307506608</v>
      </c>
      <c r="R26" s="341">
        <v>9475</v>
      </c>
      <c r="S26" s="342">
        <v>61.851295776486715</v>
      </c>
    </row>
    <row r="27" spans="1:19" s="275" customFormat="1" ht="18" customHeight="1" x14ac:dyDescent="0.2">
      <c r="B27" s="331" t="s">
        <v>49</v>
      </c>
      <c r="C27" s="341">
        <f t="shared" si="0"/>
        <v>1231</v>
      </c>
      <c r="D27" s="342">
        <f t="shared" si="1"/>
        <v>0.22051684419078735</v>
      </c>
      <c r="E27" s="338"/>
      <c r="F27" s="341">
        <v>511</v>
      </c>
      <c r="G27" s="342">
        <v>41.510966693744919</v>
      </c>
      <c r="H27" s="341">
        <v>179</v>
      </c>
      <c r="I27" s="342">
        <v>35.029354207436398</v>
      </c>
      <c r="J27" s="341"/>
      <c r="K27" s="341">
        <v>714</v>
      </c>
      <c r="L27" s="342">
        <v>58.001624695369614</v>
      </c>
      <c r="M27" s="341">
        <v>265</v>
      </c>
      <c r="N27" s="342">
        <v>37.114845938375353</v>
      </c>
      <c r="O27" s="341"/>
      <c r="P27" s="341">
        <v>6</v>
      </c>
      <c r="Q27" s="342">
        <v>0.487408610885459</v>
      </c>
      <c r="R27" s="341">
        <v>4</v>
      </c>
      <c r="S27" s="342">
        <v>66.666666666666657</v>
      </c>
    </row>
    <row r="28" spans="1:19" s="275" customFormat="1" ht="18" customHeight="1" x14ac:dyDescent="0.2">
      <c r="B28" s="336" t="s">
        <v>4</v>
      </c>
      <c r="C28" s="343">
        <f t="shared" si="0"/>
        <v>1745</v>
      </c>
      <c r="D28" s="344">
        <f t="shared" si="1"/>
        <v>0.31259292698044189</v>
      </c>
      <c r="E28" s="338"/>
      <c r="F28" s="343">
        <v>663</v>
      </c>
      <c r="G28" s="344">
        <v>37.994269340974213</v>
      </c>
      <c r="H28" s="343">
        <v>640</v>
      </c>
      <c r="I28" s="344">
        <v>96.530920060331823</v>
      </c>
      <c r="J28" s="341"/>
      <c r="K28" s="343">
        <v>667</v>
      </c>
      <c r="L28" s="344">
        <v>38.223495702005735</v>
      </c>
      <c r="M28" s="343">
        <v>643</v>
      </c>
      <c r="N28" s="344">
        <v>96.401799100449765</v>
      </c>
      <c r="O28" s="341"/>
      <c r="P28" s="343">
        <v>415</v>
      </c>
      <c r="Q28" s="344">
        <v>23.782234957020059</v>
      </c>
      <c r="R28" s="343">
        <v>395</v>
      </c>
      <c r="S28" s="344">
        <v>95.180722891566262</v>
      </c>
    </row>
    <row r="29" spans="1:19" s="212" customFormat="1" ht="18" customHeight="1" x14ac:dyDescent="0.2">
      <c r="B29" s="332" t="s">
        <v>3</v>
      </c>
      <c r="C29" s="333">
        <f>SUM(C11:C28)</f>
        <v>558234</v>
      </c>
      <c r="D29" s="334">
        <f t="shared" si="1"/>
        <v>100</v>
      </c>
      <c r="E29" s="349"/>
      <c r="F29" s="333">
        <f>SUM(F11:F28)</f>
        <v>151176</v>
      </c>
      <c r="G29" s="334">
        <f t="shared" ref="G29" si="2">F29/$C29*100</f>
        <v>27.081116521028815</v>
      </c>
      <c r="H29" s="333">
        <f>SUM(H11:H28)</f>
        <v>106759</v>
      </c>
      <c r="I29" s="334">
        <f t="shared" ref="I29" si="3">H29/F29*100</f>
        <v>70.619013600042337</v>
      </c>
      <c r="J29" s="352"/>
      <c r="K29" s="333">
        <f>SUM(K11:K28)</f>
        <v>218686</v>
      </c>
      <c r="L29" s="334">
        <f t="shared" ref="L29" si="4">K29/$C29*100</f>
        <v>39.174611363693366</v>
      </c>
      <c r="M29" s="333">
        <f>SUM(M11:M28)</f>
        <v>154771</v>
      </c>
      <c r="N29" s="334">
        <f t="shared" ref="N29" si="5">M29/K29*100</f>
        <v>70.773163348362488</v>
      </c>
      <c r="O29" s="352"/>
      <c r="P29" s="333">
        <f>SUM(P11:P28)</f>
        <v>188372</v>
      </c>
      <c r="Q29" s="353">
        <f t="shared" ref="Q29" si="6">P29/$C29*100</f>
        <v>33.744272115277823</v>
      </c>
      <c r="R29" s="333">
        <f>SUM(R11:R28)</f>
        <v>139680</v>
      </c>
      <c r="S29" s="353">
        <f t="shared" ref="S29" si="7">R29/P29*100</f>
        <v>74.151147728961845</v>
      </c>
    </row>
    <row r="30" spans="1:19" s="256" customFormat="1" ht="6.75" customHeight="1" x14ac:dyDescent="0.2">
      <c r="B30" s="1145"/>
      <c r="C30" s="1145"/>
      <c r="D30" s="1145"/>
      <c r="E30" s="293"/>
    </row>
    <row r="31" spans="1:19" ht="25.5"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B32" s="319"/>
      <c r="K32"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442</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68</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298</v>
      </c>
      <c r="I8" s="1168"/>
      <c r="J8" s="329"/>
      <c r="K8" s="1165" t="s">
        <v>75</v>
      </c>
      <c r="L8" s="1166"/>
      <c r="M8" s="1167" t="s">
        <v>298</v>
      </c>
      <c r="N8" s="1168"/>
      <c r="O8" s="329"/>
      <c r="P8" s="1165" t="s">
        <v>75</v>
      </c>
      <c r="Q8" s="1166"/>
      <c r="R8" s="1167" t="s">
        <v>298</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0.10833169194406145</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20</v>
      </c>
      <c r="D13" s="342">
        <f t="shared" si="1"/>
        <v>0.19696671262556625</v>
      </c>
      <c r="E13" s="338"/>
      <c r="F13" s="341">
        <v>9</v>
      </c>
      <c r="G13" s="342">
        <v>45</v>
      </c>
      <c r="H13" s="341">
        <v>9</v>
      </c>
      <c r="I13" s="342">
        <v>100</v>
      </c>
      <c r="J13" s="341"/>
      <c r="K13" s="341">
        <v>3</v>
      </c>
      <c r="L13" s="342">
        <v>15</v>
      </c>
      <c r="M13" s="341">
        <v>3</v>
      </c>
      <c r="N13" s="342">
        <v>100</v>
      </c>
      <c r="O13" s="341"/>
      <c r="P13" s="341">
        <v>8</v>
      </c>
      <c r="Q13" s="342">
        <v>40</v>
      </c>
      <c r="R13" s="341">
        <v>8</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2272</v>
      </c>
      <c r="D17" s="342">
        <f t="shared" si="1"/>
        <v>22.375418554264328</v>
      </c>
      <c r="E17" s="338"/>
      <c r="F17" s="341">
        <v>583</v>
      </c>
      <c r="G17" s="342">
        <v>25.660211267605632</v>
      </c>
      <c r="H17" s="341">
        <v>479</v>
      </c>
      <c r="I17" s="342">
        <v>82.161234991423669</v>
      </c>
      <c r="J17" s="341"/>
      <c r="K17" s="341">
        <v>755</v>
      </c>
      <c r="L17" s="342">
        <v>33.230633802816897</v>
      </c>
      <c r="M17" s="341">
        <v>591</v>
      </c>
      <c r="N17" s="342">
        <v>78.278145695364245</v>
      </c>
      <c r="O17" s="341"/>
      <c r="P17" s="341">
        <v>934</v>
      </c>
      <c r="Q17" s="342">
        <v>41.109154929577464</v>
      </c>
      <c r="R17" s="341">
        <v>731</v>
      </c>
      <c r="S17" s="342">
        <v>78.265524625267673</v>
      </c>
    </row>
    <row r="18" spans="1:19" s="275" customFormat="1" ht="18" customHeight="1" x14ac:dyDescent="0.2">
      <c r="A18" s="318"/>
      <c r="B18" s="331" t="s">
        <v>43</v>
      </c>
      <c r="C18" s="341">
        <f t="shared" si="0"/>
        <v>22</v>
      </c>
      <c r="D18" s="342">
        <f t="shared" si="1"/>
        <v>0.2166633838881229</v>
      </c>
      <c r="E18" s="338"/>
      <c r="F18" s="341">
        <v>13</v>
      </c>
      <c r="G18" s="342">
        <v>59.090909090909093</v>
      </c>
      <c r="H18" s="341">
        <v>9</v>
      </c>
      <c r="I18" s="342">
        <v>69.230769230769226</v>
      </c>
      <c r="J18" s="341"/>
      <c r="K18" s="341">
        <v>5</v>
      </c>
      <c r="L18" s="342">
        <v>22.727272727272727</v>
      </c>
      <c r="M18" s="341">
        <v>3</v>
      </c>
      <c r="N18" s="342">
        <v>60</v>
      </c>
      <c r="O18" s="341"/>
      <c r="P18" s="341">
        <v>4</v>
      </c>
      <c r="Q18" s="342">
        <v>18.181818181818183</v>
      </c>
      <c r="R18" s="341">
        <v>3</v>
      </c>
      <c r="S18" s="342">
        <v>75</v>
      </c>
    </row>
    <row r="19" spans="1:19" s="275" customFormat="1" ht="18" customHeight="1" x14ac:dyDescent="0.2">
      <c r="A19" s="318"/>
      <c r="B19" s="331" t="s">
        <v>44</v>
      </c>
      <c r="C19" s="341">
        <f t="shared" si="0"/>
        <v>98</v>
      </c>
      <c r="D19" s="342">
        <f t="shared" si="1"/>
        <v>0.96513689186527485</v>
      </c>
      <c r="E19" s="338"/>
      <c r="F19" s="341">
        <v>70</v>
      </c>
      <c r="G19" s="342">
        <v>71.428571428571431</v>
      </c>
      <c r="H19" s="341">
        <v>64</v>
      </c>
      <c r="I19" s="342">
        <v>91.428571428571431</v>
      </c>
      <c r="J19" s="341"/>
      <c r="K19" s="341">
        <v>21</v>
      </c>
      <c r="L19" s="342">
        <v>21.428571428571427</v>
      </c>
      <c r="M19" s="341">
        <v>21</v>
      </c>
      <c r="N19" s="342">
        <v>100</v>
      </c>
      <c r="O19" s="341"/>
      <c r="P19" s="341">
        <v>7</v>
      </c>
      <c r="Q19" s="342">
        <v>7.1428571428571423</v>
      </c>
      <c r="R19" s="341">
        <v>7</v>
      </c>
      <c r="S19" s="342">
        <v>100</v>
      </c>
    </row>
    <row r="20" spans="1:19" s="275" customFormat="1" ht="18" customHeight="1" x14ac:dyDescent="0.2">
      <c r="A20" s="318"/>
      <c r="B20" s="331" t="s">
        <v>6</v>
      </c>
      <c r="C20" s="341">
        <f t="shared" si="0"/>
        <v>526</v>
      </c>
      <c r="D20" s="342">
        <f t="shared" si="1"/>
        <v>5.1802245420523931</v>
      </c>
      <c r="E20" s="338"/>
      <c r="F20" s="341">
        <v>195</v>
      </c>
      <c r="G20" s="342">
        <v>37.072243346007603</v>
      </c>
      <c r="H20" s="341">
        <v>138</v>
      </c>
      <c r="I20" s="342">
        <v>70.769230769230774</v>
      </c>
      <c r="J20" s="341"/>
      <c r="K20" s="341">
        <v>233</v>
      </c>
      <c r="L20" s="342">
        <v>44.29657794676806</v>
      </c>
      <c r="M20" s="341">
        <v>187</v>
      </c>
      <c r="N20" s="342">
        <v>80.257510729613728</v>
      </c>
      <c r="O20" s="341"/>
      <c r="P20" s="341">
        <v>98</v>
      </c>
      <c r="Q20" s="342">
        <v>18.631178707224336</v>
      </c>
      <c r="R20" s="341">
        <v>72</v>
      </c>
      <c r="S20" s="342">
        <v>73.469387755102048</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133</v>
      </c>
      <c r="D22" s="342">
        <f t="shared" si="1"/>
        <v>1.3098286389600158</v>
      </c>
      <c r="E22" s="338"/>
      <c r="F22" s="341">
        <v>87</v>
      </c>
      <c r="G22" s="342">
        <v>65.413533834586474</v>
      </c>
      <c r="H22" s="341">
        <v>81</v>
      </c>
      <c r="I22" s="342">
        <v>93.103448275862064</v>
      </c>
      <c r="J22" s="341"/>
      <c r="K22" s="341">
        <v>42</v>
      </c>
      <c r="L22" s="342">
        <v>31.578947368421051</v>
      </c>
      <c r="M22" s="341">
        <v>38</v>
      </c>
      <c r="N22" s="342">
        <v>90.476190476190482</v>
      </c>
      <c r="O22" s="341"/>
      <c r="P22" s="341">
        <v>4</v>
      </c>
      <c r="Q22" s="342">
        <v>3.007518796992481</v>
      </c>
      <c r="R22" s="341">
        <v>4</v>
      </c>
      <c r="S22" s="342">
        <v>100</v>
      </c>
    </row>
    <row r="23" spans="1:19" s="275" customFormat="1" ht="18" customHeight="1" x14ac:dyDescent="0.2">
      <c r="A23" s="318"/>
      <c r="B23" s="331" t="s">
        <v>45</v>
      </c>
      <c r="C23" s="341">
        <f t="shared" si="0"/>
        <v>83</v>
      </c>
      <c r="D23" s="342">
        <f t="shared" si="1"/>
        <v>0.81741185739610012</v>
      </c>
      <c r="E23" s="338"/>
      <c r="F23" s="341">
        <v>67</v>
      </c>
      <c r="G23" s="342">
        <v>80.722891566265062</v>
      </c>
      <c r="H23" s="341">
        <v>57</v>
      </c>
      <c r="I23" s="342">
        <v>85.074626865671647</v>
      </c>
      <c r="J23" s="341"/>
      <c r="K23" s="341">
        <v>16</v>
      </c>
      <c r="L23" s="342">
        <v>19.277108433734941</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2.9545006893834942E-2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36</v>
      </c>
      <c r="D25" s="342">
        <f t="shared" si="1"/>
        <v>0.35454008272601928</v>
      </c>
      <c r="E25" s="338"/>
      <c r="F25" s="341">
        <v>10</v>
      </c>
      <c r="G25" s="342">
        <v>27.777777777777779</v>
      </c>
      <c r="H25" s="341">
        <v>8</v>
      </c>
      <c r="I25" s="342">
        <v>80</v>
      </c>
      <c r="J25" s="341"/>
      <c r="K25" s="341">
        <v>16</v>
      </c>
      <c r="L25" s="342">
        <v>44.444444444444443</v>
      </c>
      <c r="M25" s="341">
        <v>9</v>
      </c>
      <c r="N25" s="342">
        <v>56.25</v>
      </c>
      <c r="O25" s="341"/>
      <c r="P25" s="341">
        <v>10</v>
      </c>
      <c r="Q25" s="342">
        <v>27.777777777777779</v>
      </c>
      <c r="R25" s="341">
        <v>4</v>
      </c>
      <c r="S25" s="342">
        <v>40</v>
      </c>
    </row>
    <row r="26" spans="1:19" s="275" customFormat="1" ht="18" customHeight="1" x14ac:dyDescent="0.2">
      <c r="B26" s="331" t="s">
        <v>48</v>
      </c>
      <c r="C26" s="341">
        <f t="shared" si="0"/>
        <v>6950</v>
      </c>
      <c r="D26" s="342">
        <f t="shared" si="1"/>
        <v>68.445932637384274</v>
      </c>
      <c r="E26" s="338"/>
      <c r="F26" s="341">
        <v>2123</v>
      </c>
      <c r="G26" s="342">
        <v>30.546762589928058</v>
      </c>
      <c r="H26" s="341">
        <v>913</v>
      </c>
      <c r="I26" s="342">
        <v>43.005181347150256</v>
      </c>
      <c r="J26" s="341"/>
      <c r="K26" s="341">
        <v>2424</v>
      </c>
      <c r="L26" s="342">
        <v>34.877697841726615</v>
      </c>
      <c r="M26" s="341">
        <v>841</v>
      </c>
      <c r="N26" s="342">
        <v>34.694719471947195</v>
      </c>
      <c r="O26" s="341"/>
      <c r="P26" s="341">
        <v>2403</v>
      </c>
      <c r="Q26" s="342">
        <v>34.575539568345327</v>
      </c>
      <c r="R26" s="341">
        <v>939</v>
      </c>
      <c r="S26" s="342">
        <v>39.076154806491886</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10154</v>
      </c>
      <c r="D29" s="334">
        <f t="shared" si="1"/>
        <v>100</v>
      </c>
      <c r="E29" s="349"/>
      <c r="F29" s="333">
        <f>SUM(F11:F28)</f>
        <v>3167</v>
      </c>
      <c r="G29" s="334">
        <f t="shared" ref="G29" si="2">F29/$C29*100</f>
        <v>31.189678944258421</v>
      </c>
      <c r="H29" s="333">
        <f>SUM(H11:H28)</f>
        <v>1766</v>
      </c>
      <c r="I29" s="334">
        <f t="shared" ref="I29" si="3">H29/F29*100</f>
        <v>55.762551310388375</v>
      </c>
      <c r="J29" s="352"/>
      <c r="K29" s="333">
        <f>SUM(K11:K28)</f>
        <v>3518</v>
      </c>
      <c r="L29" s="334">
        <f t="shared" ref="L29" si="4">K29/$C29*100</f>
        <v>34.646444750837105</v>
      </c>
      <c r="M29" s="333">
        <f>SUM(M11:M28)</f>
        <v>1711</v>
      </c>
      <c r="N29" s="334">
        <f t="shared" ref="N29" si="5">M29/K29*100</f>
        <v>48.635588402501426</v>
      </c>
      <c r="O29" s="352"/>
      <c r="P29" s="333">
        <f>SUM(P11:P28)</f>
        <v>3469</v>
      </c>
      <c r="Q29" s="353">
        <f t="shared" ref="Q29" si="6">P29/$C29*100</f>
        <v>34.16387630490447</v>
      </c>
      <c r="R29" s="333">
        <f>SUM(R11:R28)</f>
        <v>1769</v>
      </c>
      <c r="S29" s="353">
        <f t="shared" ref="S29" si="7">R29/P29*100</f>
        <v>50.994522917267226</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4" t="s">
        <v>451</v>
      </c>
      <c r="C3" s="1044"/>
      <c r="D3" s="1044"/>
      <c r="E3" s="1044"/>
      <c r="F3" s="1044"/>
      <c r="G3" s="1044"/>
      <c r="H3" s="1044"/>
      <c r="I3" s="1044"/>
      <c r="J3" s="1044"/>
      <c r="K3" s="1044"/>
      <c r="L3" s="1044"/>
      <c r="M3" s="1044"/>
      <c r="N3" s="1044"/>
      <c r="O3" s="1044"/>
      <c r="P3" s="1044"/>
    </row>
    <row r="4" spans="1:21" s="635" customFormat="1" x14ac:dyDescent="0.2">
      <c r="B4" s="1047" t="str">
        <f>porsaad!B6</f>
        <v>Situación a 31 de diciembre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0" t="s">
        <v>209</v>
      </c>
      <c r="D6" s="1171"/>
      <c r="E6" s="1171"/>
      <c r="F6" s="1171"/>
      <c r="G6" s="1171"/>
      <c r="H6" s="1171"/>
      <c r="I6" s="1171"/>
      <c r="J6" s="1171"/>
      <c r="K6" s="1171"/>
      <c r="L6" s="1171"/>
      <c r="M6" s="1171"/>
      <c r="N6" s="1171"/>
      <c r="O6" s="1171"/>
      <c r="P6" s="1172"/>
    </row>
    <row r="7" spans="1:21" s="635"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40" customFormat="1" ht="12" customHeight="1" x14ac:dyDescent="0.2">
      <c r="B8" s="1174"/>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4940</v>
      </c>
      <c r="D9" s="661">
        <f>IFERROR(C9/$C9*100,"-")</f>
        <v>100</v>
      </c>
      <c r="E9" s="656">
        <v>0</v>
      </c>
      <c r="F9" s="660">
        <v>0</v>
      </c>
      <c r="G9" s="667">
        <v>4692</v>
      </c>
      <c r="H9" s="661">
        <v>94.979757085020239</v>
      </c>
      <c r="I9" s="667">
        <v>248</v>
      </c>
      <c r="J9" s="661">
        <v>5.0202429149797574</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8376</v>
      </c>
      <c r="D10" s="662">
        <f t="shared" ref="D10:F26" si="1">IFERROR(C10/$C10*100,"-")</f>
        <v>100</v>
      </c>
      <c r="E10" s="656">
        <v>4</v>
      </c>
      <c r="F10" s="657">
        <v>4.775549188156638E-2</v>
      </c>
      <c r="G10" s="668">
        <v>6603</v>
      </c>
      <c r="H10" s="662">
        <v>78.832378223495709</v>
      </c>
      <c r="I10" s="668">
        <v>1769</v>
      </c>
      <c r="J10" s="662">
        <v>21.119866284622731</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4558</v>
      </c>
      <c r="D11" s="662">
        <f t="shared" si="1"/>
        <v>100</v>
      </c>
      <c r="E11" s="656">
        <v>253</v>
      </c>
      <c r="F11" s="657">
        <v>5.5506801228609035</v>
      </c>
      <c r="G11" s="668">
        <v>2810</v>
      </c>
      <c r="H11" s="662">
        <v>61.649846423870116</v>
      </c>
      <c r="I11" s="668">
        <v>387</v>
      </c>
      <c r="J11" s="662">
        <v>8.4905660377358494</v>
      </c>
      <c r="K11" s="668">
        <v>915</v>
      </c>
      <c r="L11" s="662">
        <v>20.07459412022817</v>
      </c>
      <c r="M11" s="656">
        <v>193</v>
      </c>
      <c r="N11" s="657">
        <v>4.2343132953049585</v>
      </c>
      <c r="O11" s="668">
        <v>0</v>
      </c>
      <c r="P11" s="662">
        <f t="shared" ref="P11" si="3">IFERROR(O11/$C11*100,"-")</f>
        <v>0</v>
      </c>
      <c r="R11" s="1006"/>
    </row>
    <row r="12" spans="1:21" s="644" customFormat="1" ht="16.5" customHeight="1" x14ac:dyDescent="0.2">
      <c r="A12" s="644">
        <v>4</v>
      </c>
      <c r="B12" s="671" t="s">
        <v>41</v>
      </c>
      <c r="C12" s="668">
        <f t="shared" si="0"/>
        <v>803</v>
      </c>
      <c r="D12" s="662">
        <f t="shared" si="1"/>
        <v>100</v>
      </c>
      <c r="E12" s="656">
        <v>0</v>
      </c>
      <c r="F12" s="657">
        <v>0</v>
      </c>
      <c r="G12" s="668">
        <v>658</v>
      </c>
      <c r="H12" s="662">
        <v>81.942714819427152</v>
      </c>
      <c r="I12" s="668">
        <v>145</v>
      </c>
      <c r="J12" s="662">
        <v>18.057285180572851</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13962</v>
      </c>
      <c r="D13" s="662">
        <f t="shared" si="1"/>
        <v>100</v>
      </c>
      <c r="E13" s="656">
        <v>9328</v>
      </c>
      <c r="F13" s="657">
        <v>66.809912619968486</v>
      </c>
      <c r="G13" s="668">
        <v>1435</v>
      </c>
      <c r="H13" s="662">
        <v>10.277897149405529</v>
      </c>
      <c r="I13" s="668">
        <v>1088</v>
      </c>
      <c r="J13" s="662">
        <v>7.7925798596189662</v>
      </c>
      <c r="K13" s="668">
        <v>2107</v>
      </c>
      <c r="L13" s="662">
        <v>15.090961180346655</v>
      </c>
      <c r="M13" s="656">
        <v>4</v>
      </c>
      <c r="N13" s="657">
        <v>2.8649190660363845E-2</v>
      </c>
      <c r="O13" s="668">
        <v>0</v>
      </c>
      <c r="P13" s="662">
        <f t="shared" ref="P13" si="5">IFERROR(O13/$C13*100,"-")</f>
        <v>0</v>
      </c>
      <c r="R13" s="1006"/>
    </row>
    <row r="14" spans="1:21" s="644" customFormat="1" ht="16.5" customHeight="1" x14ac:dyDescent="0.2">
      <c r="A14" s="644">
        <v>6</v>
      </c>
      <c r="B14" s="671" t="s">
        <v>8</v>
      </c>
      <c r="C14" s="668">
        <f t="shared" si="0"/>
        <v>163</v>
      </c>
      <c r="D14" s="662">
        <f t="shared" si="1"/>
        <v>100</v>
      </c>
      <c r="E14" s="656">
        <v>0</v>
      </c>
      <c r="F14" s="657">
        <v>0</v>
      </c>
      <c r="G14" s="668">
        <v>163</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52862</v>
      </c>
      <c r="D15" s="662">
        <f t="shared" si="1"/>
        <v>100</v>
      </c>
      <c r="E15" s="656">
        <v>12778</v>
      </c>
      <c r="F15" s="657">
        <v>24.172373349475997</v>
      </c>
      <c r="G15" s="668">
        <v>20933</v>
      </c>
      <c r="H15" s="662">
        <v>39.599334115243465</v>
      </c>
      <c r="I15" s="668">
        <v>13585</v>
      </c>
      <c r="J15" s="662">
        <v>25.698989822556843</v>
      </c>
      <c r="K15" s="668">
        <v>5566</v>
      </c>
      <c r="L15" s="662">
        <v>10.529302712723695</v>
      </c>
      <c r="M15" s="656">
        <v>0</v>
      </c>
      <c r="N15" s="657">
        <v>0</v>
      </c>
      <c r="O15" s="668">
        <v>0</v>
      </c>
      <c r="P15" s="662">
        <f t="shared" ref="P15" si="7">IFERROR(O15/$C15*100,"-")</f>
        <v>0</v>
      </c>
      <c r="R15" s="1006"/>
    </row>
    <row r="16" spans="1:21" s="646" customFormat="1" ht="16.5" customHeight="1" x14ac:dyDescent="0.2">
      <c r="A16" s="646">
        <v>8</v>
      </c>
      <c r="B16" s="671" t="s">
        <v>43</v>
      </c>
      <c r="C16" s="668">
        <f t="shared" si="0"/>
        <v>10632</v>
      </c>
      <c r="D16" s="662">
        <f t="shared" si="1"/>
        <v>100</v>
      </c>
      <c r="E16" s="656">
        <v>956</v>
      </c>
      <c r="F16" s="657">
        <v>8.9917231000752444</v>
      </c>
      <c r="G16" s="668">
        <v>7488</v>
      </c>
      <c r="H16" s="662">
        <v>70.42889390519187</v>
      </c>
      <c r="I16" s="668">
        <v>452</v>
      </c>
      <c r="J16" s="662">
        <v>4.2513167795334841</v>
      </c>
      <c r="K16" s="668">
        <v>1736</v>
      </c>
      <c r="L16" s="662">
        <v>16.328066215199399</v>
      </c>
      <c r="M16" s="656">
        <v>0</v>
      </c>
      <c r="N16" s="657">
        <v>0</v>
      </c>
      <c r="O16" s="668">
        <v>0</v>
      </c>
      <c r="P16" s="662">
        <f t="shared" ref="P16" si="8">IFERROR(O16/$C16*100,"-")</f>
        <v>0</v>
      </c>
      <c r="R16" s="1006"/>
    </row>
    <row r="17" spans="1:18" s="646" customFormat="1" ht="16.5" customHeight="1" x14ac:dyDescent="0.2">
      <c r="A17" s="646">
        <v>9</v>
      </c>
      <c r="B17" s="671" t="s">
        <v>44</v>
      </c>
      <c r="C17" s="668">
        <f t="shared" si="0"/>
        <v>23850</v>
      </c>
      <c r="D17" s="662">
        <f t="shared" si="1"/>
        <v>100</v>
      </c>
      <c r="E17" s="656">
        <v>10412</v>
      </c>
      <c r="F17" s="657">
        <v>43.656184486373171</v>
      </c>
      <c r="G17" s="668">
        <v>11547</v>
      </c>
      <c r="H17" s="662">
        <v>48.415094339622641</v>
      </c>
      <c r="I17" s="668">
        <v>1891</v>
      </c>
      <c r="J17" s="662">
        <v>7.9287211740041927</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22453</v>
      </c>
      <c r="D18" s="662">
        <f t="shared" si="1"/>
        <v>100</v>
      </c>
      <c r="E18" s="656">
        <v>11834</v>
      </c>
      <c r="F18" s="657">
        <v>52.705651805994748</v>
      </c>
      <c r="G18" s="668">
        <v>8381</v>
      </c>
      <c r="H18" s="662">
        <v>37.326860553155477</v>
      </c>
      <c r="I18" s="668">
        <v>774</v>
      </c>
      <c r="J18" s="662">
        <v>3.4472008194896007</v>
      </c>
      <c r="K18" s="668">
        <v>1464</v>
      </c>
      <c r="L18" s="662">
        <v>6.5202868213601741</v>
      </c>
      <c r="M18" s="656">
        <v>0</v>
      </c>
      <c r="N18" s="657">
        <v>0</v>
      </c>
      <c r="O18" s="668">
        <v>0</v>
      </c>
      <c r="P18" s="662">
        <f t="shared" ref="P18" si="10">IFERROR(O18/$C18*100,"-")</f>
        <v>0</v>
      </c>
      <c r="R18" s="1006"/>
    </row>
    <row r="19" spans="1:18" s="644" customFormat="1" ht="16.5" customHeight="1" x14ac:dyDescent="0.2">
      <c r="A19" s="644">
        <v>11</v>
      </c>
      <c r="B19" s="671" t="s">
        <v>5</v>
      </c>
      <c r="C19" s="668">
        <f t="shared" si="0"/>
        <v>18968</v>
      </c>
      <c r="D19" s="662">
        <f t="shared" si="1"/>
        <v>100</v>
      </c>
      <c r="E19" s="656">
        <v>14093</v>
      </c>
      <c r="F19" s="657">
        <v>74.29881906368621</v>
      </c>
      <c r="G19" s="668">
        <v>2857</v>
      </c>
      <c r="H19" s="662">
        <v>15.062210037958668</v>
      </c>
      <c r="I19" s="668">
        <v>806</v>
      </c>
      <c r="J19" s="662">
        <v>4.2492619148038795</v>
      </c>
      <c r="K19" s="668">
        <v>1212</v>
      </c>
      <c r="L19" s="662">
        <v>6.3897089835512437</v>
      </c>
      <c r="M19" s="656">
        <v>0</v>
      </c>
      <c r="N19" s="657">
        <v>0</v>
      </c>
      <c r="O19" s="668">
        <v>0</v>
      </c>
      <c r="P19" s="662">
        <f t="shared" ref="P19" si="11">IFERROR(O19/$C19*100,"-")</f>
        <v>0</v>
      </c>
      <c r="R19" s="1006"/>
    </row>
    <row r="20" spans="1:18" s="644" customFormat="1" ht="16.5" customHeight="1" x14ac:dyDescent="0.2">
      <c r="A20" s="644">
        <v>12</v>
      </c>
      <c r="B20" s="671" t="s">
        <v>38</v>
      </c>
      <c r="C20" s="668">
        <f t="shared" si="0"/>
        <v>14942</v>
      </c>
      <c r="D20" s="662">
        <f t="shared" si="1"/>
        <v>100</v>
      </c>
      <c r="E20" s="656">
        <v>2669</v>
      </c>
      <c r="F20" s="657">
        <v>17.862401284968545</v>
      </c>
      <c r="G20" s="668">
        <v>6278</v>
      </c>
      <c r="H20" s="662">
        <v>42.015794405032793</v>
      </c>
      <c r="I20" s="668">
        <v>3418</v>
      </c>
      <c r="J20" s="662">
        <v>22.875117119528845</v>
      </c>
      <c r="K20" s="668">
        <v>2577</v>
      </c>
      <c r="L20" s="662">
        <v>17.246687190469817</v>
      </c>
      <c r="M20" s="656">
        <v>0</v>
      </c>
      <c r="N20" s="657">
        <v>0</v>
      </c>
      <c r="O20" s="668">
        <v>0</v>
      </c>
      <c r="P20" s="662">
        <f t="shared" ref="P20" si="12">IFERROR(O20/$C20*100,"-")</f>
        <v>0</v>
      </c>
      <c r="R20" s="1006"/>
    </row>
    <row r="21" spans="1:18" s="644" customFormat="1" ht="16.5" customHeight="1" x14ac:dyDescent="0.2">
      <c r="A21" s="644">
        <v>13</v>
      </c>
      <c r="B21" s="671" t="s">
        <v>45</v>
      </c>
      <c r="C21" s="668">
        <f t="shared" si="0"/>
        <v>27416</v>
      </c>
      <c r="D21" s="662">
        <f t="shared" si="1"/>
        <v>100</v>
      </c>
      <c r="E21" s="656">
        <v>3242</v>
      </c>
      <c r="F21" s="657">
        <v>11.825211555296178</v>
      </c>
      <c r="G21" s="668">
        <v>15700</v>
      </c>
      <c r="H21" s="662">
        <v>57.265830172162246</v>
      </c>
      <c r="I21" s="668">
        <v>2190</v>
      </c>
      <c r="J21" s="662">
        <v>7.9880361832506557</v>
      </c>
      <c r="K21" s="668">
        <v>6284</v>
      </c>
      <c r="L21" s="662">
        <v>22.920922089290922</v>
      </c>
      <c r="M21" s="656">
        <v>0</v>
      </c>
      <c r="N21" s="657">
        <v>0</v>
      </c>
      <c r="O21" s="668">
        <v>0</v>
      </c>
      <c r="P21" s="662">
        <f t="shared" ref="P21" si="13">IFERROR(O21/$C21*100,"-")</f>
        <v>0</v>
      </c>
      <c r="R21" s="1006"/>
    </row>
    <row r="22" spans="1:18" s="644" customFormat="1" ht="16.5" customHeight="1" x14ac:dyDescent="0.2">
      <c r="A22" s="644">
        <v>14</v>
      </c>
      <c r="B22" s="671" t="s">
        <v>46</v>
      </c>
      <c r="C22" s="668">
        <f t="shared" si="0"/>
        <v>1283</v>
      </c>
      <c r="D22" s="662">
        <f t="shared" si="1"/>
        <v>100</v>
      </c>
      <c r="E22" s="656">
        <v>46</v>
      </c>
      <c r="F22" s="657">
        <v>3.5853468433359312</v>
      </c>
      <c r="G22" s="668">
        <v>679</v>
      </c>
      <c r="H22" s="662">
        <v>52.922837100545593</v>
      </c>
      <c r="I22" s="668">
        <v>213</v>
      </c>
      <c r="J22" s="662">
        <v>16.601714731098987</v>
      </c>
      <c r="K22" s="668">
        <v>345</v>
      </c>
      <c r="L22" s="662">
        <v>26.890101325019483</v>
      </c>
      <c r="M22" s="656">
        <v>0</v>
      </c>
      <c r="N22" s="657">
        <v>0</v>
      </c>
      <c r="O22" s="668">
        <v>0</v>
      </c>
      <c r="P22" s="662">
        <f t="shared" ref="P22" si="14">IFERROR(O22/$C22*100,"-")</f>
        <v>0</v>
      </c>
      <c r="R22" s="1006"/>
    </row>
    <row r="23" spans="1:18" s="644" customFormat="1" ht="16.5" customHeight="1" x14ac:dyDescent="0.2">
      <c r="A23" s="644">
        <v>15</v>
      </c>
      <c r="B23" s="671" t="s">
        <v>47</v>
      </c>
      <c r="C23" s="668">
        <f t="shared" si="0"/>
        <v>2880</v>
      </c>
      <c r="D23" s="662">
        <f t="shared" si="1"/>
        <v>100</v>
      </c>
      <c r="E23" s="656">
        <v>1578</v>
      </c>
      <c r="F23" s="657">
        <v>54.791666666666671</v>
      </c>
      <c r="G23" s="668">
        <v>917</v>
      </c>
      <c r="H23" s="662">
        <v>31.840277777777775</v>
      </c>
      <c r="I23" s="668">
        <v>269</v>
      </c>
      <c r="J23" s="662">
        <v>9.3402777777777786</v>
      </c>
      <c r="K23" s="668">
        <v>116</v>
      </c>
      <c r="L23" s="662">
        <v>4.0277777777777777</v>
      </c>
      <c r="M23" s="656">
        <v>0</v>
      </c>
      <c r="N23" s="657">
        <v>0</v>
      </c>
      <c r="O23" s="668">
        <v>0</v>
      </c>
      <c r="P23" s="662">
        <f t="shared" ref="P23" si="15">IFERROR(O23/$C23*100,"-")</f>
        <v>0</v>
      </c>
      <c r="R23" s="1006"/>
    </row>
    <row r="24" spans="1:18" s="644" customFormat="1" ht="16.5" customHeight="1" x14ac:dyDescent="0.2">
      <c r="A24" s="644">
        <v>16</v>
      </c>
      <c r="B24" s="671" t="s">
        <v>48</v>
      </c>
      <c r="C24" s="668">
        <f t="shared" si="0"/>
        <v>1419</v>
      </c>
      <c r="D24" s="662">
        <f t="shared" si="1"/>
        <v>100</v>
      </c>
      <c r="E24" s="656">
        <v>0</v>
      </c>
      <c r="F24" s="657">
        <v>0</v>
      </c>
      <c r="G24" s="668">
        <v>1413</v>
      </c>
      <c r="H24" s="662">
        <v>99.577167019027485</v>
      </c>
      <c r="I24" s="668">
        <v>6</v>
      </c>
      <c r="J24" s="662">
        <v>0.42283298097251587</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892</v>
      </c>
      <c r="D25" s="662">
        <f t="shared" si="1"/>
        <v>100</v>
      </c>
      <c r="E25" s="656">
        <v>0</v>
      </c>
      <c r="F25" s="657">
        <v>0</v>
      </c>
      <c r="G25" s="668">
        <v>838</v>
      </c>
      <c r="H25" s="662">
        <v>93.946188340807183</v>
      </c>
      <c r="I25" s="668">
        <v>54</v>
      </c>
      <c r="J25" s="662">
        <v>6.0538116591928253</v>
      </c>
      <c r="K25" s="668">
        <v>0</v>
      </c>
      <c r="L25" s="662">
        <v>0</v>
      </c>
      <c r="M25" s="656">
        <v>0</v>
      </c>
      <c r="N25" s="657">
        <v>0</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210403</v>
      </c>
      <c r="D27" s="666">
        <f>C27/$C27*100</f>
        <v>100</v>
      </c>
      <c r="E27" s="664">
        <f>SUM(E9:E26)</f>
        <v>67194</v>
      </c>
      <c r="F27" s="665">
        <f>E27/$C27*100</f>
        <v>31.935856427902642</v>
      </c>
      <c r="G27" s="669">
        <f>SUM(G9:G26)</f>
        <v>93395</v>
      </c>
      <c r="H27" s="666">
        <f>G27/$C27*100</f>
        <v>44.388625637467143</v>
      </c>
      <c r="I27" s="669">
        <f>SUM(I9:I26)</f>
        <v>27295</v>
      </c>
      <c r="J27" s="666">
        <f>I27/$C27*100</f>
        <v>12.972723772950006</v>
      </c>
      <c r="K27" s="669">
        <f>SUM(K9:K26)</f>
        <v>22322</v>
      </c>
      <c r="L27" s="666">
        <f>K27/$C27*100</f>
        <v>10.609164317999269</v>
      </c>
      <c r="M27" s="664">
        <f>SUM(M9:M26)</f>
        <v>197</v>
      </c>
      <c r="N27" s="665">
        <f>M27/$C27*100</f>
        <v>9.3629843680936103E-2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4" t="s">
        <v>454</v>
      </c>
      <c r="C3" s="1044"/>
      <c r="D3" s="1044"/>
      <c r="E3" s="1044"/>
      <c r="F3" s="1044"/>
      <c r="G3" s="1044"/>
      <c r="H3" s="1044"/>
      <c r="I3" s="1044"/>
      <c r="J3" s="1044"/>
      <c r="K3" s="1044"/>
      <c r="L3" s="1044"/>
      <c r="M3" s="1044"/>
      <c r="N3" s="1044"/>
      <c r="O3" s="1044"/>
      <c r="P3" s="1044"/>
    </row>
    <row r="4" spans="1:21" s="635" customFormat="1" x14ac:dyDescent="0.2">
      <c r="B4" s="1047" t="str">
        <f>porsaad!B6</f>
        <v>Situación a 31 de diciembre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0" t="s">
        <v>209</v>
      </c>
      <c r="D6" s="1171"/>
      <c r="E6" s="1171"/>
      <c r="F6" s="1171"/>
      <c r="G6" s="1171"/>
      <c r="H6" s="1171"/>
      <c r="I6" s="1171"/>
      <c r="J6" s="1171"/>
      <c r="K6" s="1171"/>
      <c r="L6" s="1171"/>
      <c r="M6" s="1171"/>
      <c r="N6" s="1171"/>
      <c r="O6" s="1171"/>
      <c r="P6" s="1172"/>
    </row>
    <row r="7" spans="1:21" s="635"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40" customFormat="1" ht="12" customHeight="1" x14ac:dyDescent="0.2">
      <c r="B8" s="117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2789</v>
      </c>
      <c r="D9" s="661">
        <f>IFERROR(C9/$C9*100,"-")</f>
        <v>100</v>
      </c>
      <c r="E9" s="659">
        <v>0</v>
      </c>
      <c r="F9" s="660">
        <v>0</v>
      </c>
      <c r="G9" s="667">
        <v>2706</v>
      </c>
      <c r="H9" s="661">
        <v>97.024022947292934</v>
      </c>
      <c r="I9" s="667">
        <v>83</v>
      </c>
      <c r="J9" s="661">
        <v>2.9759770527070635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3432</v>
      </c>
      <c r="D10" s="662">
        <f t="shared" ref="D10:D26" si="1">IFERROR(C10/$C10*100,"-")</f>
        <v>100</v>
      </c>
      <c r="E10" s="656">
        <v>1</v>
      </c>
      <c r="F10" s="657">
        <v>2.9137529137529136E-2</v>
      </c>
      <c r="G10" s="668">
        <v>3202</v>
      </c>
      <c r="H10" s="662">
        <v>93.298368298368288</v>
      </c>
      <c r="I10" s="668">
        <v>229</v>
      </c>
      <c r="J10" s="662">
        <v>6.6724941724941731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1652</v>
      </c>
      <c r="D11" s="662">
        <f t="shared" si="1"/>
        <v>100</v>
      </c>
      <c r="E11" s="656">
        <v>77</v>
      </c>
      <c r="F11" s="657">
        <v>4.6610169491525424</v>
      </c>
      <c r="G11" s="668">
        <v>1444</v>
      </c>
      <c r="H11" s="662">
        <v>87.40920096852301</v>
      </c>
      <c r="I11" s="668">
        <v>109</v>
      </c>
      <c r="J11" s="662">
        <v>6.5980629539951572</v>
      </c>
      <c r="K11" s="668">
        <v>6</v>
      </c>
      <c r="L11" s="662">
        <v>0.36319612590799033</v>
      </c>
      <c r="M11" s="656">
        <v>16</v>
      </c>
      <c r="N11" s="657">
        <v>0.96852300242130751</v>
      </c>
      <c r="O11" s="668">
        <v>0</v>
      </c>
      <c r="P11" s="662">
        <f t="shared" si="2"/>
        <v>0</v>
      </c>
      <c r="R11" s="645"/>
    </row>
    <row r="12" spans="1:21" s="644" customFormat="1" ht="16.5" customHeight="1" x14ac:dyDescent="0.2">
      <c r="A12" s="644">
        <v>4</v>
      </c>
      <c r="B12" s="671" t="s">
        <v>41</v>
      </c>
      <c r="C12" s="668">
        <f t="shared" si="0"/>
        <v>394</v>
      </c>
      <c r="D12" s="662">
        <f t="shared" si="1"/>
        <v>100</v>
      </c>
      <c r="E12" s="656">
        <v>0</v>
      </c>
      <c r="F12" s="657">
        <v>0</v>
      </c>
      <c r="G12" s="668">
        <v>359</v>
      </c>
      <c r="H12" s="662">
        <v>91.116751269035532</v>
      </c>
      <c r="I12" s="668">
        <v>35</v>
      </c>
      <c r="J12" s="662">
        <v>8.8832487309644677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3981</v>
      </c>
      <c r="D13" s="662">
        <f t="shared" si="1"/>
        <v>100</v>
      </c>
      <c r="E13" s="656">
        <v>2375</v>
      </c>
      <c r="F13" s="657">
        <v>59.658377292137658</v>
      </c>
      <c r="G13" s="668">
        <v>919</v>
      </c>
      <c r="H13" s="662">
        <v>23.08465209746295</v>
      </c>
      <c r="I13" s="668">
        <v>255</v>
      </c>
      <c r="J13" s="662">
        <v>6.4054257724189902</v>
      </c>
      <c r="K13" s="668">
        <v>431</v>
      </c>
      <c r="L13" s="662">
        <v>10.826425521225822</v>
      </c>
      <c r="M13" s="656">
        <v>1</v>
      </c>
      <c r="N13" s="657">
        <v>2.5119316754584273E-2</v>
      </c>
      <c r="O13" s="668">
        <v>0</v>
      </c>
      <c r="P13" s="662">
        <f t="shared" si="2"/>
        <v>0</v>
      </c>
      <c r="R13" s="645"/>
    </row>
    <row r="14" spans="1:21" s="644" customFormat="1" ht="16.5" customHeight="1" x14ac:dyDescent="0.2">
      <c r="A14" s="644">
        <v>6</v>
      </c>
      <c r="B14" s="671" t="s">
        <v>8</v>
      </c>
      <c r="C14" s="668">
        <f t="shared" si="0"/>
        <v>84</v>
      </c>
      <c r="D14" s="662">
        <f t="shared" si="1"/>
        <v>100</v>
      </c>
      <c r="E14" s="656">
        <v>0</v>
      </c>
      <c r="F14" s="657">
        <v>0</v>
      </c>
      <c r="G14" s="668">
        <v>84</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16893</v>
      </c>
      <c r="D15" s="662">
        <f t="shared" si="1"/>
        <v>100</v>
      </c>
      <c r="E15" s="656">
        <v>1987</v>
      </c>
      <c r="F15" s="657">
        <v>11.762268395193274</v>
      </c>
      <c r="G15" s="668">
        <v>11412</v>
      </c>
      <c r="H15" s="662">
        <v>67.554608417687803</v>
      </c>
      <c r="I15" s="668">
        <v>1666</v>
      </c>
      <c r="J15" s="662">
        <v>9.8620730480080514</v>
      </c>
      <c r="K15" s="668">
        <v>1828</v>
      </c>
      <c r="L15" s="662">
        <v>10.821050139110874</v>
      </c>
      <c r="M15" s="656">
        <v>0</v>
      </c>
      <c r="N15" s="657">
        <v>0</v>
      </c>
      <c r="O15" s="668">
        <v>0</v>
      </c>
      <c r="P15" s="662">
        <f t="shared" si="2"/>
        <v>0</v>
      </c>
    </row>
    <row r="16" spans="1:21" s="646" customFormat="1" ht="16.5" customHeight="1" x14ac:dyDescent="0.2">
      <c r="A16" s="646">
        <v>8</v>
      </c>
      <c r="B16" s="671" t="s">
        <v>43</v>
      </c>
      <c r="C16" s="668">
        <f t="shared" si="0"/>
        <v>3717</v>
      </c>
      <c r="D16" s="662">
        <f t="shared" si="1"/>
        <v>100</v>
      </c>
      <c r="E16" s="656">
        <v>176</v>
      </c>
      <c r="F16" s="657">
        <v>4.7350013451708373</v>
      </c>
      <c r="G16" s="668">
        <v>2891</v>
      </c>
      <c r="H16" s="662">
        <v>77.777777777777786</v>
      </c>
      <c r="I16" s="668">
        <v>149</v>
      </c>
      <c r="J16" s="662">
        <v>4.0086090933548562</v>
      </c>
      <c r="K16" s="668">
        <v>501</v>
      </c>
      <c r="L16" s="662">
        <v>13.478611783696529</v>
      </c>
      <c r="M16" s="656">
        <v>0</v>
      </c>
      <c r="N16" s="657">
        <v>0</v>
      </c>
      <c r="O16" s="668">
        <v>0</v>
      </c>
      <c r="P16" s="662">
        <f t="shared" si="2"/>
        <v>0</v>
      </c>
    </row>
    <row r="17" spans="1:16" s="646" customFormat="1" ht="16.5" customHeight="1" x14ac:dyDescent="0.2">
      <c r="A17" s="646">
        <v>9</v>
      </c>
      <c r="B17" s="671" t="s">
        <v>44</v>
      </c>
      <c r="C17" s="668">
        <f t="shared" si="0"/>
        <v>5964</v>
      </c>
      <c r="D17" s="662">
        <f t="shared" si="1"/>
        <v>100</v>
      </c>
      <c r="E17" s="656">
        <v>983</v>
      </c>
      <c r="F17" s="657">
        <v>16.482226693494297</v>
      </c>
      <c r="G17" s="668">
        <v>4624</v>
      </c>
      <c r="H17" s="662">
        <v>77.531857813547958</v>
      </c>
      <c r="I17" s="668">
        <v>357</v>
      </c>
      <c r="J17" s="662">
        <v>5.9859154929577461</v>
      </c>
      <c r="K17" s="668">
        <v>0</v>
      </c>
      <c r="L17" s="662">
        <v>0</v>
      </c>
      <c r="M17" s="656">
        <v>0</v>
      </c>
      <c r="N17" s="657">
        <v>0</v>
      </c>
      <c r="O17" s="668">
        <v>0</v>
      </c>
      <c r="P17" s="662">
        <f t="shared" si="2"/>
        <v>0</v>
      </c>
    </row>
    <row r="18" spans="1:16" s="646" customFormat="1" ht="16.5" customHeight="1" x14ac:dyDescent="0.2">
      <c r="A18" s="646">
        <v>10</v>
      </c>
      <c r="B18" s="671" t="s">
        <v>6</v>
      </c>
      <c r="C18" s="668">
        <f t="shared" si="0"/>
        <v>7417</v>
      </c>
      <c r="D18" s="662">
        <f t="shared" si="1"/>
        <v>100</v>
      </c>
      <c r="E18" s="656">
        <v>2742</v>
      </c>
      <c r="F18" s="657">
        <v>36.96912498314682</v>
      </c>
      <c r="G18" s="668">
        <v>3719</v>
      </c>
      <c r="H18" s="662">
        <v>50.141566671160845</v>
      </c>
      <c r="I18" s="668">
        <v>422</v>
      </c>
      <c r="J18" s="662">
        <v>5.6896319266549815</v>
      </c>
      <c r="K18" s="668">
        <v>534</v>
      </c>
      <c r="L18" s="662">
        <v>7.1996764190373472</v>
      </c>
      <c r="M18" s="656">
        <v>0</v>
      </c>
      <c r="N18" s="657">
        <v>0</v>
      </c>
      <c r="O18" s="668">
        <v>0</v>
      </c>
      <c r="P18" s="662">
        <f t="shared" si="2"/>
        <v>0</v>
      </c>
    </row>
    <row r="19" spans="1:16" s="644" customFormat="1" ht="16.5" customHeight="1" x14ac:dyDescent="0.2">
      <c r="A19" s="644">
        <v>11</v>
      </c>
      <c r="B19" s="671" t="s">
        <v>5</v>
      </c>
      <c r="C19" s="668">
        <f t="shared" si="0"/>
        <v>6013</v>
      </c>
      <c r="D19" s="662">
        <f t="shared" si="1"/>
        <v>100</v>
      </c>
      <c r="E19" s="656">
        <v>3795</v>
      </c>
      <c r="F19" s="657">
        <v>63.113254615000834</v>
      </c>
      <c r="G19" s="668">
        <v>1693</v>
      </c>
      <c r="H19" s="662">
        <v>28.155662730750041</v>
      </c>
      <c r="I19" s="668">
        <v>289</v>
      </c>
      <c r="J19" s="662">
        <v>4.8062531182438049</v>
      </c>
      <c r="K19" s="668">
        <v>236</v>
      </c>
      <c r="L19" s="662">
        <v>3.9248295360053218</v>
      </c>
      <c r="M19" s="656">
        <v>0</v>
      </c>
      <c r="N19" s="657">
        <v>0</v>
      </c>
      <c r="O19" s="668">
        <v>0</v>
      </c>
      <c r="P19" s="662">
        <f t="shared" si="2"/>
        <v>0</v>
      </c>
    </row>
    <row r="20" spans="1:16" s="644" customFormat="1" ht="16.5" customHeight="1" x14ac:dyDescent="0.2">
      <c r="A20" s="644">
        <v>12</v>
      </c>
      <c r="B20" s="671" t="s">
        <v>38</v>
      </c>
      <c r="C20" s="668">
        <f t="shared" si="0"/>
        <v>5841</v>
      </c>
      <c r="D20" s="662">
        <f t="shared" si="1"/>
        <v>100</v>
      </c>
      <c r="E20" s="656">
        <v>456</v>
      </c>
      <c r="F20" s="657">
        <v>7.8068823831535701</v>
      </c>
      <c r="G20" s="668">
        <v>3916</v>
      </c>
      <c r="H20" s="662">
        <v>67.043314500941619</v>
      </c>
      <c r="I20" s="668">
        <v>1150</v>
      </c>
      <c r="J20" s="662">
        <v>19.688409518917993</v>
      </c>
      <c r="K20" s="668">
        <v>319</v>
      </c>
      <c r="L20" s="662">
        <v>5.4613935969868175</v>
      </c>
      <c r="M20" s="656">
        <v>0</v>
      </c>
      <c r="N20" s="657">
        <v>0</v>
      </c>
      <c r="O20" s="668">
        <v>0</v>
      </c>
      <c r="P20" s="662">
        <f t="shared" si="2"/>
        <v>0</v>
      </c>
    </row>
    <row r="21" spans="1:16" s="644" customFormat="1" ht="16.5" customHeight="1" x14ac:dyDescent="0.2">
      <c r="A21" s="644">
        <v>13</v>
      </c>
      <c r="B21" s="671" t="s">
        <v>45</v>
      </c>
      <c r="C21" s="668">
        <f t="shared" si="0"/>
        <v>13039</v>
      </c>
      <c r="D21" s="662">
        <f t="shared" si="1"/>
        <v>100</v>
      </c>
      <c r="E21" s="656">
        <v>1250</v>
      </c>
      <c r="F21" s="657">
        <v>9.5866247411611312</v>
      </c>
      <c r="G21" s="668">
        <v>9601</v>
      </c>
      <c r="H21" s="662">
        <v>73.632947311910428</v>
      </c>
      <c r="I21" s="668">
        <v>924</v>
      </c>
      <c r="J21" s="662">
        <v>7.0864330086663081</v>
      </c>
      <c r="K21" s="668">
        <v>1264</v>
      </c>
      <c r="L21" s="662">
        <v>9.6939949382621364</v>
      </c>
      <c r="M21" s="656">
        <v>0</v>
      </c>
      <c r="N21" s="657">
        <v>0</v>
      </c>
      <c r="O21" s="668">
        <v>0</v>
      </c>
      <c r="P21" s="662">
        <f t="shared" si="2"/>
        <v>0</v>
      </c>
    </row>
    <row r="22" spans="1:16" s="644" customFormat="1" ht="16.5" customHeight="1" x14ac:dyDescent="0.2">
      <c r="A22" s="644">
        <v>14</v>
      </c>
      <c r="B22" s="671" t="s">
        <v>46</v>
      </c>
      <c r="C22" s="668">
        <f t="shared" si="0"/>
        <v>709</v>
      </c>
      <c r="D22" s="662">
        <f t="shared" si="1"/>
        <v>100</v>
      </c>
      <c r="E22" s="656">
        <v>4</v>
      </c>
      <c r="F22" s="657">
        <v>0.56417489421720735</v>
      </c>
      <c r="G22" s="668">
        <v>512</v>
      </c>
      <c r="H22" s="662">
        <v>72.21438645980254</v>
      </c>
      <c r="I22" s="668">
        <v>77</v>
      </c>
      <c r="J22" s="662">
        <v>10.860366713681241</v>
      </c>
      <c r="K22" s="668">
        <v>116</v>
      </c>
      <c r="L22" s="662">
        <v>16.361071932299012</v>
      </c>
      <c r="M22" s="656">
        <v>0</v>
      </c>
      <c r="N22" s="657">
        <v>0</v>
      </c>
      <c r="O22" s="668">
        <v>0</v>
      </c>
      <c r="P22" s="662">
        <f t="shared" si="2"/>
        <v>0</v>
      </c>
    </row>
    <row r="23" spans="1:16" s="644" customFormat="1" ht="16.5" customHeight="1" x14ac:dyDescent="0.2">
      <c r="A23" s="644">
        <v>15</v>
      </c>
      <c r="B23" s="671" t="s">
        <v>47</v>
      </c>
      <c r="C23" s="668">
        <f t="shared" si="0"/>
        <v>782</v>
      </c>
      <c r="D23" s="662">
        <f t="shared" si="1"/>
        <v>100</v>
      </c>
      <c r="E23" s="656">
        <v>472</v>
      </c>
      <c r="F23" s="657">
        <v>60.358056265984651</v>
      </c>
      <c r="G23" s="668">
        <v>270</v>
      </c>
      <c r="H23" s="662">
        <v>34.526854219948852</v>
      </c>
      <c r="I23" s="668">
        <v>39</v>
      </c>
      <c r="J23" s="662">
        <v>4.9872122762148337</v>
      </c>
      <c r="K23" s="668">
        <v>1</v>
      </c>
      <c r="L23" s="662">
        <v>0.12787723785166241</v>
      </c>
      <c r="M23" s="656">
        <v>0</v>
      </c>
      <c r="N23" s="657">
        <v>0</v>
      </c>
      <c r="O23" s="668">
        <v>0</v>
      </c>
      <c r="P23" s="662">
        <f t="shared" si="2"/>
        <v>0</v>
      </c>
    </row>
    <row r="24" spans="1:16" s="644" customFormat="1" ht="16.5" customHeight="1" x14ac:dyDescent="0.2">
      <c r="A24" s="644">
        <v>16</v>
      </c>
      <c r="B24" s="671" t="s">
        <v>48</v>
      </c>
      <c r="C24" s="668">
        <f t="shared" si="0"/>
        <v>702</v>
      </c>
      <c r="D24" s="662">
        <f t="shared" si="1"/>
        <v>100</v>
      </c>
      <c r="E24" s="656">
        <v>0</v>
      </c>
      <c r="F24" s="657">
        <v>0</v>
      </c>
      <c r="G24" s="668">
        <v>698</v>
      </c>
      <c r="H24" s="662">
        <v>99.430199430199423</v>
      </c>
      <c r="I24" s="668">
        <v>4</v>
      </c>
      <c r="J24" s="662">
        <v>0.56980056980056981</v>
      </c>
      <c r="K24" s="668">
        <v>0</v>
      </c>
      <c r="L24" s="662">
        <v>0</v>
      </c>
      <c r="M24" s="656">
        <v>0</v>
      </c>
      <c r="N24" s="657">
        <v>0</v>
      </c>
      <c r="O24" s="668">
        <v>0</v>
      </c>
      <c r="P24" s="662">
        <f t="shared" si="2"/>
        <v>0</v>
      </c>
    </row>
    <row r="25" spans="1:16" s="644" customFormat="1" ht="16.5" customHeight="1" x14ac:dyDescent="0.2">
      <c r="A25" s="644">
        <v>17</v>
      </c>
      <c r="B25" s="671" t="s">
        <v>49</v>
      </c>
      <c r="C25" s="668">
        <f t="shared" si="0"/>
        <v>488</v>
      </c>
      <c r="D25" s="662">
        <f t="shared" si="1"/>
        <v>100</v>
      </c>
      <c r="E25" s="656">
        <v>0</v>
      </c>
      <c r="F25" s="657">
        <v>0</v>
      </c>
      <c r="G25" s="668">
        <v>470</v>
      </c>
      <c r="H25" s="662">
        <v>96.311475409836063</v>
      </c>
      <c r="I25" s="668">
        <v>18</v>
      </c>
      <c r="J25" s="662">
        <v>3.6885245901639343</v>
      </c>
      <c r="K25" s="668">
        <v>0</v>
      </c>
      <c r="L25" s="662">
        <v>0</v>
      </c>
      <c r="M25" s="656">
        <v>0</v>
      </c>
      <c r="N25" s="657">
        <v>0</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73899</v>
      </c>
      <c r="D27" s="666">
        <f>C27/$C27*100</f>
        <v>100</v>
      </c>
      <c r="E27" s="669">
        <f>SUM(E9:E26)</f>
        <v>14318</v>
      </c>
      <c r="F27" s="665">
        <f>E27/$C27*100</f>
        <v>19.375093032382036</v>
      </c>
      <c r="G27" s="669">
        <f>SUM(G9:G26)</f>
        <v>48522</v>
      </c>
      <c r="H27" s="666">
        <f>G27/$C27*100</f>
        <v>65.659887143263106</v>
      </c>
      <c r="I27" s="669">
        <f>SUM(I9:I26)</f>
        <v>5806</v>
      </c>
      <c r="J27" s="666">
        <f>I27/$C27*100</f>
        <v>7.8566692377434064</v>
      </c>
      <c r="K27" s="669">
        <f>SUM(K9:K26)</f>
        <v>5236</v>
      </c>
      <c r="L27" s="666">
        <f>K27/$C27*100</f>
        <v>7.0853462157809979</v>
      </c>
      <c r="M27" s="669">
        <f>SUM(M9:M26)</f>
        <v>17</v>
      </c>
      <c r="N27" s="665">
        <f>M27/$C27*100</f>
        <v>2.3004370830457786E-2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4" t="s">
        <v>453</v>
      </c>
      <c r="C3" s="1044"/>
      <c r="D3" s="1044"/>
      <c r="E3" s="1044"/>
      <c r="F3" s="1044"/>
      <c r="G3" s="1044"/>
      <c r="H3" s="1044"/>
      <c r="I3" s="1044"/>
      <c r="J3" s="1044"/>
      <c r="K3" s="1044"/>
      <c r="L3" s="1044"/>
      <c r="M3" s="1044"/>
      <c r="N3" s="1044"/>
      <c r="O3" s="1044"/>
      <c r="P3" s="1044"/>
    </row>
    <row r="4" spans="1:21" s="635" customFormat="1" x14ac:dyDescent="0.2">
      <c r="B4" s="1047" t="str">
        <f>porsaad!B6</f>
        <v>Situación a 31 de diciembre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0" t="s">
        <v>209</v>
      </c>
      <c r="D6" s="1171"/>
      <c r="E6" s="1171"/>
      <c r="F6" s="1171"/>
      <c r="G6" s="1171"/>
      <c r="H6" s="1171"/>
      <c r="I6" s="1171"/>
      <c r="J6" s="1171"/>
      <c r="K6" s="1171"/>
      <c r="L6" s="1171"/>
      <c r="M6" s="1171"/>
      <c r="N6" s="1171"/>
      <c r="O6" s="1171"/>
      <c r="P6" s="1172"/>
    </row>
    <row r="7" spans="1:21" s="635"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40" customFormat="1" ht="12" customHeight="1" x14ac:dyDescent="0.2">
      <c r="B8" s="117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2059</v>
      </c>
      <c r="D9" s="661">
        <f>IFERROR(C9/$C9*100,"-")</f>
        <v>100</v>
      </c>
      <c r="E9" s="659">
        <v>0</v>
      </c>
      <c r="F9" s="660">
        <v>0</v>
      </c>
      <c r="G9" s="667">
        <v>1970</v>
      </c>
      <c r="H9" s="661">
        <v>95.677513355998059</v>
      </c>
      <c r="I9" s="667">
        <v>89</v>
      </c>
      <c r="J9" s="661">
        <v>4.322486644001942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3678</v>
      </c>
      <c r="D10" s="662">
        <f t="shared" ref="D10:D26" si="1">IFERROR(C10/$C10*100,"-")</f>
        <v>100</v>
      </c>
      <c r="E10" s="656">
        <v>1</v>
      </c>
      <c r="F10" s="657">
        <v>2.7188689505165849E-2</v>
      </c>
      <c r="G10" s="668">
        <v>3351</v>
      </c>
      <c r="H10" s="662">
        <v>91.109298531810765</v>
      </c>
      <c r="I10" s="668">
        <v>326</v>
      </c>
      <c r="J10" s="662">
        <v>8.8635127786840666</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1631</v>
      </c>
      <c r="D11" s="662">
        <f t="shared" si="1"/>
        <v>100</v>
      </c>
      <c r="E11" s="656">
        <v>80</v>
      </c>
      <c r="F11" s="657">
        <v>4.9049662783568362</v>
      </c>
      <c r="G11" s="668">
        <v>1344</v>
      </c>
      <c r="H11" s="662">
        <v>82.403433476394852</v>
      </c>
      <c r="I11" s="668">
        <v>154</v>
      </c>
      <c r="J11" s="662">
        <v>9.4420600858369106</v>
      </c>
      <c r="K11" s="668">
        <v>6</v>
      </c>
      <c r="L11" s="662">
        <v>0.36787247087676272</v>
      </c>
      <c r="M11" s="656">
        <v>47</v>
      </c>
      <c r="N11" s="657">
        <v>2.8816676885346415</v>
      </c>
      <c r="O11" s="668">
        <v>0</v>
      </c>
      <c r="P11" s="662">
        <f t="shared" si="2"/>
        <v>0</v>
      </c>
      <c r="R11" s="645"/>
    </row>
    <row r="12" spans="1:21" s="644" customFormat="1" ht="16.5" customHeight="1" x14ac:dyDescent="0.2">
      <c r="A12" s="644">
        <v>4</v>
      </c>
      <c r="B12" s="671" t="s">
        <v>41</v>
      </c>
      <c r="C12" s="668">
        <f t="shared" si="0"/>
        <v>366</v>
      </c>
      <c r="D12" s="662">
        <f t="shared" si="1"/>
        <v>100</v>
      </c>
      <c r="E12" s="656">
        <v>0</v>
      </c>
      <c r="F12" s="657">
        <v>0</v>
      </c>
      <c r="G12" s="668">
        <v>298</v>
      </c>
      <c r="H12" s="662">
        <v>81.420765027322403</v>
      </c>
      <c r="I12" s="668">
        <v>68</v>
      </c>
      <c r="J12" s="662">
        <v>18.579234972677597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4446</v>
      </c>
      <c r="D13" s="662">
        <f t="shared" si="1"/>
        <v>100</v>
      </c>
      <c r="E13" s="656">
        <v>2916</v>
      </c>
      <c r="F13" s="657">
        <v>65.587044534412954</v>
      </c>
      <c r="G13" s="668">
        <v>512</v>
      </c>
      <c r="H13" s="662">
        <v>11.515969410706253</v>
      </c>
      <c r="I13" s="668">
        <v>345</v>
      </c>
      <c r="J13" s="662">
        <v>7.759784075573549</v>
      </c>
      <c r="K13" s="668">
        <v>671</v>
      </c>
      <c r="L13" s="662">
        <v>15.092217723796672</v>
      </c>
      <c r="M13" s="656">
        <v>2</v>
      </c>
      <c r="N13" s="657">
        <v>4.4984255510571301E-2</v>
      </c>
      <c r="O13" s="668">
        <v>0</v>
      </c>
      <c r="P13" s="662">
        <f t="shared" si="2"/>
        <v>0</v>
      </c>
      <c r="R13" s="645"/>
    </row>
    <row r="14" spans="1:21" s="644" customFormat="1" ht="16.5" customHeight="1" x14ac:dyDescent="0.2">
      <c r="A14" s="644">
        <v>6</v>
      </c>
      <c r="B14" s="671" t="s">
        <v>8</v>
      </c>
      <c r="C14" s="668">
        <f t="shared" si="0"/>
        <v>79</v>
      </c>
      <c r="D14" s="662">
        <f t="shared" si="1"/>
        <v>100</v>
      </c>
      <c r="E14" s="656">
        <v>0</v>
      </c>
      <c r="F14" s="657">
        <v>0</v>
      </c>
      <c r="G14" s="668">
        <v>79</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16923</v>
      </c>
      <c r="D15" s="662">
        <f t="shared" si="1"/>
        <v>100</v>
      </c>
      <c r="E15" s="656">
        <v>3379</v>
      </c>
      <c r="F15" s="657">
        <v>19.966908940495184</v>
      </c>
      <c r="G15" s="668">
        <v>9521</v>
      </c>
      <c r="H15" s="662">
        <v>56.260710275955802</v>
      </c>
      <c r="I15" s="668">
        <v>2064</v>
      </c>
      <c r="J15" s="662">
        <v>12.196419074632157</v>
      </c>
      <c r="K15" s="668">
        <v>1959</v>
      </c>
      <c r="L15" s="662">
        <v>11.575961708916859</v>
      </c>
      <c r="M15" s="656">
        <v>0</v>
      </c>
      <c r="N15" s="657">
        <v>0</v>
      </c>
      <c r="O15" s="668">
        <v>0</v>
      </c>
      <c r="P15" s="662">
        <f t="shared" si="2"/>
        <v>0</v>
      </c>
    </row>
    <row r="16" spans="1:21" s="646" customFormat="1" ht="16.5" customHeight="1" x14ac:dyDescent="0.2">
      <c r="A16" s="646">
        <v>8</v>
      </c>
      <c r="B16" s="671" t="s">
        <v>43</v>
      </c>
      <c r="C16" s="668">
        <f t="shared" si="0"/>
        <v>3910</v>
      </c>
      <c r="D16" s="662">
        <f t="shared" si="1"/>
        <v>100</v>
      </c>
      <c r="E16" s="656">
        <v>256</v>
      </c>
      <c r="F16" s="657">
        <v>6.5473145780051141</v>
      </c>
      <c r="G16" s="668">
        <v>2829</v>
      </c>
      <c r="H16" s="662">
        <v>72.35294117647058</v>
      </c>
      <c r="I16" s="668">
        <v>188</v>
      </c>
      <c r="J16" s="662">
        <v>4.8081841432225065</v>
      </c>
      <c r="K16" s="668">
        <v>637</v>
      </c>
      <c r="L16" s="662">
        <v>16.291560102301791</v>
      </c>
      <c r="M16" s="656">
        <v>0</v>
      </c>
      <c r="N16" s="657">
        <v>0</v>
      </c>
      <c r="O16" s="668">
        <v>0</v>
      </c>
      <c r="P16" s="662">
        <f t="shared" si="2"/>
        <v>0</v>
      </c>
    </row>
    <row r="17" spans="1:16" s="646" customFormat="1" ht="16.5" customHeight="1" x14ac:dyDescent="0.2">
      <c r="A17" s="646">
        <v>9</v>
      </c>
      <c r="B17" s="671" t="s">
        <v>44</v>
      </c>
      <c r="C17" s="668">
        <f t="shared" si="0"/>
        <v>10913</v>
      </c>
      <c r="D17" s="662">
        <f t="shared" si="1"/>
        <v>100</v>
      </c>
      <c r="E17" s="656">
        <v>2899</v>
      </c>
      <c r="F17" s="657">
        <v>26.564647667918994</v>
      </c>
      <c r="G17" s="668">
        <v>6917</v>
      </c>
      <c r="H17" s="662">
        <v>63.383121048291024</v>
      </c>
      <c r="I17" s="668">
        <v>1097</v>
      </c>
      <c r="J17" s="662">
        <v>10.052231283789975</v>
      </c>
      <c r="K17" s="668">
        <v>0</v>
      </c>
      <c r="L17" s="662">
        <v>0</v>
      </c>
      <c r="M17" s="656">
        <v>0</v>
      </c>
      <c r="N17" s="657">
        <v>0</v>
      </c>
      <c r="O17" s="668">
        <v>0</v>
      </c>
      <c r="P17" s="662">
        <f t="shared" si="2"/>
        <v>0</v>
      </c>
    </row>
    <row r="18" spans="1:16" s="646" customFormat="1" ht="16.5" customHeight="1" x14ac:dyDescent="0.2">
      <c r="A18" s="646">
        <v>10</v>
      </c>
      <c r="B18" s="671" t="s">
        <v>6</v>
      </c>
      <c r="C18" s="668">
        <f t="shared" si="0"/>
        <v>8291</v>
      </c>
      <c r="D18" s="662">
        <f t="shared" si="1"/>
        <v>100</v>
      </c>
      <c r="E18" s="656">
        <v>4019</v>
      </c>
      <c r="F18" s="657">
        <v>48.474249185864188</v>
      </c>
      <c r="G18" s="668">
        <v>3456</v>
      </c>
      <c r="H18" s="662">
        <v>41.683753467615489</v>
      </c>
      <c r="I18" s="668">
        <v>268</v>
      </c>
      <c r="J18" s="662">
        <v>3.2324206971414791</v>
      </c>
      <c r="K18" s="668">
        <v>548</v>
      </c>
      <c r="L18" s="662">
        <v>6.6095766493788437</v>
      </c>
      <c r="M18" s="656">
        <v>0</v>
      </c>
      <c r="N18" s="657">
        <v>0</v>
      </c>
      <c r="O18" s="668">
        <v>0</v>
      </c>
      <c r="P18" s="662">
        <f t="shared" si="2"/>
        <v>0</v>
      </c>
    </row>
    <row r="19" spans="1:16" s="644" customFormat="1" ht="16.5" customHeight="1" x14ac:dyDescent="0.2">
      <c r="A19" s="644">
        <v>11</v>
      </c>
      <c r="B19" s="671" t="s">
        <v>5</v>
      </c>
      <c r="C19" s="668">
        <f t="shared" si="0"/>
        <v>6163</v>
      </c>
      <c r="D19" s="662">
        <f t="shared" si="1"/>
        <v>100</v>
      </c>
      <c r="E19" s="656">
        <v>4355</v>
      </c>
      <c r="F19" s="657">
        <v>70.663637838714905</v>
      </c>
      <c r="G19" s="668">
        <v>1162</v>
      </c>
      <c r="H19" s="662">
        <v>18.854453999675481</v>
      </c>
      <c r="I19" s="668">
        <v>263</v>
      </c>
      <c r="J19" s="662">
        <v>4.2674022391692361</v>
      </c>
      <c r="K19" s="668">
        <v>383</v>
      </c>
      <c r="L19" s="662">
        <v>6.2145059224403703</v>
      </c>
      <c r="M19" s="656">
        <v>0</v>
      </c>
      <c r="N19" s="657">
        <v>0</v>
      </c>
      <c r="O19" s="668">
        <v>0</v>
      </c>
      <c r="P19" s="662">
        <f t="shared" si="2"/>
        <v>0</v>
      </c>
    </row>
    <row r="20" spans="1:16" s="644" customFormat="1" ht="16.5" customHeight="1" x14ac:dyDescent="0.2">
      <c r="A20" s="644">
        <v>12</v>
      </c>
      <c r="B20" s="671" t="s">
        <v>38</v>
      </c>
      <c r="C20" s="668">
        <f t="shared" si="0"/>
        <v>4780</v>
      </c>
      <c r="D20" s="662">
        <f t="shared" si="1"/>
        <v>100</v>
      </c>
      <c r="E20" s="656">
        <v>738</v>
      </c>
      <c r="F20" s="657">
        <v>15.439330543933055</v>
      </c>
      <c r="G20" s="668">
        <v>2322</v>
      </c>
      <c r="H20" s="662">
        <v>48.577405857740587</v>
      </c>
      <c r="I20" s="668">
        <v>1011</v>
      </c>
      <c r="J20" s="662">
        <v>21.15062761506276</v>
      </c>
      <c r="K20" s="668">
        <v>709</v>
      </c>
      <c r="L20" s="662">
        <v>14.832635983263598</v>
      </c>
      <c r="M20" s="656">
        <v>0</v>
      </c>
      <c r="N20" s="657">
        <v>0</v>
      </c>
      <c r="O20" s="668">
        <v>0</v>
      </c>
      <c r="P20" s="662">
        <f t="shared" si="2"/>
        <v>0</v>
      </c>
    </row>
    <row r="21" spans="1:16" s="644" customFormat="1" ht="16.5" customHeight="1" x14ac:dyDescent="0.2">
      <c r="A21" s="644">
        <v>13</v>
      </c>
      <c r="B21" s="671" t="s">
        <v>45</v>
      </c>
      <c r="C21" s="668">
        <f t="shared" si="0"/>
        <v>9432</v>
      </c>
      <c r="D21" s="662">
        <f t="shared" si="1"/>
        <v>100</v>
      </c>
      <c r="E21" s="656">
        <v>881</v>
      </c>
      <c r="F21" s="657">
        <v>9.3405428329092448</v>
      </c>
      <c r="G21" s="668">
        <v>6096</v>
      </c>
      <c r="H21" s="662">
        <v>64.631043256997458</v>
      </c>
      <c r="I21" s="668">
        <v>846</v>
      </c>
      <c r="J21" s="662">
        <v>8.9694656488549622</v>
      </c>
      <c r="K21" s="668">
        <v>1609</v>
      </c>
      <c r="L21" s="662">
        <v>17.058948261238339</v>
      </c>
      <c r="M21" s="656">
        <v>0</v>
      </c>
      <c r="N21" s="657">
        <v>0</v>
      </c>
      <c r="O21" s="668">
        <v>0</v>
      </c>
      <c r="P21" s="662">
        <f t="shared" si="2"/>
        <v>0</v>
      </c>
    </row>
    <row r="22" spans="1:16" s="644" customFormat="1" ht="16.5" customHeight="1" x14ac:dyDescent="0.2">
      <c r="A22" s="644">
        <v>14</v>
      </c>
      <c r="B22" s="671" t="s">
        <v>46</v>
      </c>
      <c r="C22" s="668">
        <f t="shared" si="0"/>
        <v>409</v>
      </c>
      <c r="D22" s="662">
        <f t="shared" si="1"/>
        <v>100</v>
      </c>
      <c r="E22" s="656">
        <v>18</v>
      </c>
      <c r="F22" s="657">
        <v>4.4009779951100247</v>
      </c>
      <c r="G22" s="668">
        <v>166</v>
      </c>
      <c r="H22" s="662">
        <v>40.586797066014668</v>
      </c>
      <c r="I22" s="668">
        <v>88</v>
      </c>
      <c r="J22" s="662">
        <v>21.515892420537895</v>
      </c>
      <c r="K22" s="668">
        <v>137</v>
      </c>
      <c r="L22" s="662">
        <v>33.496332518337404</v>
      </c>
      <c r="M22" s="656">
        <v>0</v>
      </c>
      <c r="N22" s="657">
        <v>0</v>
      </c>
      <c r="O22" s="668">
        <v>0</v>
      </c>
      <c r="P22" s="662">
        <f t="shared" si="2"/>
        <v>0</v>
      </c>
    </row>
    <row r="23" spans="1:16" s="644" customFormat="1" ht="16.5" customHeight="1" x14ac:dyDescent="0.2">
      <c r="A23" s="644">
        <v>15</v>
      </c>
      <c r="B23" s="671" t="s">
        <v>47</v>
      </c>
      <c r="C23" s="668">
        <f t="shared" si="0"/>
        <v>1394</v>
      </c>
      <c r="D23" s="662">
        <f t="shared" si="1"/>
        <v>100</v>
      </c>
      <c r="E23" s="656">
        <v>655</v>
      </c>
      <c r="F23" s="657">
        <v>46.987087517934</v>
      </c>
      <c r="G23" s="668">
        <v>628</v>
      </c>
      <c r="H23" s="662">
        <v>45.05021520803443</v>
      </c>
      <c r="I23" s="668">
        <v>110</v>
      </c>
      <c r="J23" s="662">
        <v>7.8909612625538017</v>
      </c>
      <c r="K23" s="668">
        <v>1</v>
      </c>
      <c r="L23" s="662">
        <v>7.1736011477761846E-2</v>
      </c>
      <c r="M23" s="656">
        <v>0</v>
      </c>
      <c r="N23" s="657">
        <v>0</v>
      </c>
      <c r="O23" s="668">
        <v>0</v>
      </c>
      <c r="P23" s="662">
        <f t="shared" si="2"/>
        <v>0</v>
      </c>
    </row>
    <row r="24" spans="1:16" s="644" customFormat="1" ht="16.5" customHeight="1" x14ac:dyDescent="0.2">
      <c r="A24" s="644">
        <v>16</v>
      </c>
      <c r="B24" s="671" t="s">
        <v>48</v>
      </c>
      <c r="C24" s="668">
        <f t="shared" si="0"/>
        <v>678</v>
      </c>
      <c r="D24" s="662">
        <f t="shared" si="1"/>
        <v>100</v>
      </c>
      <c r="E24" s="656">
        <v>0</v>
      </c>
      <c r="F24" s="657">
        <v>0</v>
      </c>
      <c r="G24" s="668">
        <v>676</v>
      </c>
      <c r="H24" s="662">
        <v>99.705014749262531</v>
      </c>
      <c r="I24" s="668">
        <v>2</v>
      </c>
      <c r="J24" s="662">
        <v>0.29498525073746312</v>
      </c>
      <c r="K24" s="668">
        <v>0</v>
      </c>
      <c r="L24" s="662">
        <v>0</v>
      </c>
      <c r="M24" s="656">
        <v>0</v>
      </c>
      <c r="N24" s="657">
        <v>0</v>
      </c>
      <c r="O24" s="668">
        <v>0</v>
      </c>
      <c r="P24" s="662">
        <f t="shared" si="2"/>
        <v>0</v>
      </c>
    </row>
    <row r="25" spans="1:16" s="644" customFormat="1" ht="16.5" customHeight="1" x14ac:dyDescent="0.2">
      <c r="A25" s="644">
        <v>17</v>
      </c>
      <c r="B25" s="671" t="s">
        <v>49</v>
      </c>
      <c r="C25" s="668">
        <f t="shared" si="0"/>
        <v>378</v>
      </c>
      <c r="D25" s="662">
        <f t="shared" si="1"/>
        <v>100</v>
      </c>
      <c r="E25" s="656">
        <v>0</v>
      </c>
      <c r="F25" s="657">
        <v>0</v>
      </c>
      <c r="G25" s="668">
        <v>358</v>
      </c>
      <c r="H25" s="662">
        <v>94.708994708994709</v>
      </c>
      <c r="I25" s="668">
        <v>20</v>
      </c>
      <c r="J25" s="662">
        <v>5.2910052910052912</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75531</v>
      </c>
      <c r="D27" s="666">
        <f>C27/$C27*100</f>
        <v>100</v>
      </c>
      <c r="E27" s="664">
        <f>SUM(E9:E26)</f>
        <v>20197</v>
      </c>
      <c r="F27" s="665">
        <f>E27/$C27*100</f>
        <v>26.740014033972802</v>
      </c>
      <c r="G27" s="669">
        <f>SUM(G9:G26)</f>
        <v>41686</v>
      </c>
      <c r="H27" s="666">
        <f>G27/$C27*100</f>
        <v>55.190583998623076</v>
      </c>
      <c r="I27" s="669">
        <f>SUM(I9:I26)</f>
        <v>6939</v>
      </c>
      <c r="J27" s="666">
        <f>I27/$C27*100</f>
        <v>9.1869563490487351</v>
      </c>
      <c r="K27" s="669">
        <f>SUM(K9:K26)</f>
        <v>6660</v>
      </c>
      <c r="L27" s="666">
        <f>K27/$C27*100</f>
        <v>8.8175715931207055</v>
      </c>
      <c r="M27" s="664">
        <f>SUM(M9:M26)</f>
        <v>49</v>
      </c>
      <c r="N27" s="665">
        <f>M27/$C27*100</f>
        <v>6.4874025234671853E-2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4" t="s">
        <v>452</v>
      </c>
      <c r="C3" s="1044"/>
      <c r="D3" s="1044"/>
      <c r="E3" s="1044"/>
      <c r="F3" s="1044"/>
      <c r="G3" s="1044"/>
      <c r="H3" s="1044"/>
      <c r="I3" s="1044"/>
      <c r="J3" s="1044"/>
      <c r="K3" s="1044"/>
      <c r="L3" s="1044"/>
      <c r="M3" s="1044"/>
      <c r="N3" s="1044"/>
      <c r="O3" s="1044"/>
      <c r="P3" s="1044"/>
    </row>
    <row r="4" spans="1:21" s="635" customFormat="1" x14ac:dyDescent="0.2">
      <c r="B4" s="1047" t="str">
        <f>porsaad!B6</f>
        <v>Situación a 31 de diciembre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0" t="s">
        <v>209</v>
      </c>
      <c r="D6" s="1171"/>
      <c r="E6" s="1171"/>
      <c r="F6" s="1171"/>
      <c r="G6" s="1171"/>
      <c r="H6" s="1171"/>
      <c r="I6" s="1171"/>
      <c r="J6" s="1171"/>
      <c r="K6" s="1171"/>
      <c r="L6" s="1171"/>
      <c r="M6" s="1171"/>
      <c r="N6" s="1171"/>
      <c r="O6" s="1171"/>
      <c r="P6" s="1172"/>
    </row>
    <row r="7" spans="1:21" s="635"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40" customFormat="1" ht="12" customHeight="1" x14ac:dyDescent="0.2">
      <c r="B8" s="117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92</v>
      </c>
      <c r="D9" s="661">
        <f>IFERROR(C9/$C9*100,"-")</f>
        <v>100</v>
      </c>
      <c r="E9" s="659">
        <v>0</v>
      </c>
      <c r="F9" s="660">
        <v>0</v>
      </c>
      <c r="G9" s="667">
        <v>16</v>
      </c>
      <c r="H9" s="661">
        <v>17.391304347826086</v>
      </c>
      <c r="I9" s="667">
        <v>76</v>
      </c>
      <c r="J9" s="661">
        <v>82.608695652173907</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1266</v>
      </c>
      <c r="D10" s="662">
        <f t="shared" ref="D10:D26" si="1">IFERROR(C10/$C10*100,"-")</f>
        <v>100</v>
      </c>
      <c r="E10" s="656">
        <v>2</v>
      </c>
      <c r="F10" s="657">
        <v>0.15797788309636651</v>
      </c>
      <c r="G10" s="668">
        <v>50</v>
      </c>
      <c r="H10" s="662">
        <v>3.9494470774091628</v>
      </c>
      <c r="I10" s="668">
        <v>1214</v>
      </c>
      <c r="J10" s="662">
        <v>95.89257503949446</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1275</v>
      </c>
      <c r="D11" s="662">
        <f t="shared" si="1"/>
        <v>100</v>
      </c>
      <c r="E11" s="656">
        <v>96</v>
      </c>
      <c r="F11" s="657">
        <v>7.5294117647058814</v>
      </c>
      <c r="G11" s="668">
        <v>22</v>
      </c>
      <c r="H11" s="662">
        <v>1.7254901960784312</v>
      </c>
      <c r="I11" s="668">
        <v>124</v>
      </c>
      <c r="J11" s="662">
        <v>9.7254901960784323</v>
      </c>
      <c r="K11" s="668">
        <v>903</v>
      </c>
      <c r="L11" s="662">
        <v>70.82352941176471</v>
      </c>
      <c r="M11" s="656">
        <v>130</v>
      </c>
      <c r="N11" s="657">
        <v>10.196078431372548</v>
      </c>
      <c r="O11" s="668">
        <v>0</v>
      </c>
      <c r="P11" s="662">
        <f t="shared" si="2"/>
        <v>0</v>
      </c>
      <c r="R11" s="645"/>
    </row>
    <row r="12" spans="1:21" s="644" customFormat="1" ht="16.5" customHeight="1" x14ac:dyDescent="0.2">
      <c r="A12" s="644">
        <v>4</v>
      </c>
      <c r="B12" s="671" t="s">
        <v>41</v>
      </c>
      <c r="C12" s="668">
        <f t="shared" si="0"/>
        <v>43</v>
      </c>
      <c r="D12" s="662">
        <f t="shared" si="1"/>
        <v>100</v>
      </c>
      <c r="E12" s="656">
        <v>0</v>
      </c>
      <c r="F12" s="657">
        <v>0</v>
      </c>
      <c r="G12" s="668">
        <v>1</v>
      </c>
      <c r="H12" s="662">
        <v>2.3255813953488373</v>
      </c>
      <c r="I12" s="668">
        <v>42</v>
      </c>
      <c r="J12" s="662">
        <v>97.674418604651152</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5535</v>
      </c>
      <c r="D13" s="662">
        <f t="shared" si="1"/>
        <v>100</v>
      </c>
      <c r="E13" s="656">
        <v>4037</v>
      </c>
      <c r="F13" s="657">
        <v>72.935862691960253</v>
      </c>
      <c r="G13" s="668">
        <v>4</v>
      </c>
      <c r="H13" s="662">
        <v>7.2267389340560081E-2</v>
      </c>
      <c r="I13" s="668">
        <v>488</v>
      </c>
      <c r="J13" s="662">
        <v>8.8166214995483294</v>
      </c>
      <c r="K13" s="668">
        <v>1005</v>
      </c>
      <c r="L13" s="662">
        <v>18.157181571815716</v>
      </c>
      <c r="M13" s="656">
        <v>1</v>
      </c>
      <c r="N13" s="657">
        <v>1.806684733514002E-2</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19046</v>
      </c>
      <c r="D15" s="662">
        <f t="shared" si="1"/>
        <v>100</v>
      </c>
      <c r="E15" s="656">
        <v>7412</v>
      </c>
      <c r="F15" s="657">
        <v>38.916307886170323</v>
      </c>
      <c r="G15" s="668">
        <v>0</v>
      </c>
      <c r="H15" s="662">
        <v>0</v>
      </c>
      <c r="I15" s="668">
        <v>9855</v>
      </c>
      <c r="J15" s="662">
        <v>51.743148167594242</v>
      </c>
      <c r="K15" s="668">
        <v>1779</v>
      </c>
      <c r="L15" s="662">
        <v>9.3405439462354298</v>
      </c>
      <c r="M15" s="656">
        <v>0</v>
      </c>
      <c r="N15" s="657">
        <v>0</v>
      </c>
      <c r="O15" s="668">
        <v>0</v>
      </c>
      <c r="P15" s="662">
        <f t="shared" si="2"/>
        <v>0</v>
      </c>
    </row>
    <row r="16" spans="1:21" s="646" customFormat="1" ht="16.5" customHeight="1" x14ac:dyDescent="0.2">
      <c r="A16" s="646">
        <v>8</v>
      </c>
      <c r="B16" s="671" t="s">
        <v>43</v>
      </c>
      <c r="C16" s="668">
        <f t="shared" si="0"/>
        <v>3005</v>
      </c>
      <c r="D16" s="662">
        <f t="shared" si="1"/>
        <v>100</v>
      </c>
      <c r="E16" s="656">
        <v>524</v>
      </c>
      <c r="F16" s="657">
        <v>17.437603993344425</v>
      </c>
      <c r="G16" s="668">
        <v>1768</v>
      </c>
      <c r="H16" s="662">
        <v>58.835274542429282</v>
      </c>
      <c r="I16" s="668">
        <v>115</v>
      </c>
      <c r="J16" s="662">
        <v>3.8269550748752081</v>
      </c>
      <c r="K16" s="668">
        <v>598</v>
      </c>
      <c r="L16" s="662">
        <v>19.900166389351082</v>
      </c>
      <c r="M16" s="656">
        <v>0</v>
      </c>
      <c r="N16" s="657">
        <v>0</v>
      </c>
      <c r="O16" s="668">
        <v>0</v>
      </c>
      <c r="P16" s="662">
        <f t="shared" si="2"/>
        <v>0</v>
      </c>
    </row>
    <row r="17" spans="1:16" s="646" customFormat="1" ht="16.5" customHeight="1" x14ac:dyDescent="0.2">
      <c r="A17" s="646">
        <v>9</v>
      </c>
      <c r="B17" s="671" t="s">
        <v>44</v>
      </c>
      <c r="C17" s="668">
        <f t="shared" si="0"/>
        <v>6973</v>
      </c>
      <c r="D17" s="662">
        <f t="shared" si="1"/>
        <v>100</v>
      </c>
      <c r="E17" s="656">
        <v>6530</v>
      </c>
      <c r="F17" s="657">
        <v>93.646923849132364</v>
      </c>
      <c r="G17" s="668">
        <v>6</v>
      </c>
      <c r="H17" s="662">
        <v>8.6046178115588706E-2</v>
      </c>
      <c r="I17" s="668">
        <v>437</v>
      </c>
      <c r="J17" s="662">
        <v>6.2670299727520433</v>
      </c>
      <c r="K17" s="668">
        <v>0</v>
      </c>
      <c r="L17" s="662">
        <v>0</v>
      </c>
      <c r="M17" s="656">
        <v>0</v>
      </c>
      <c r="N17" s="657">
        <v>0</v>
      </c>
      <c r="O17" s="668">
        <v>0</v>
      </c>
      <c r="P17" s="662">
        <f t="shared" si="2"/>
        <v>0</v>
      </c>
    </row>
    <row r="18" spans="1:16" s="646" customFormat="1" ht="16.5" customHeight="1" x14ac:dyDescent="0.2">
      <c r="A18" s="646">
        <v>10</v>
      </c>
      <c r="B18" s="671" t="s">
        <v>6</v>
      </c>
      <c r="C18" s="668">
        <f t="shared" si="0"/>
        <v>6745</v>
      </c>
      <c r="D18" s="662">
        <f t="shared" si="1"/>
        <v>100</v>
      </c>
      <c r="E18" s="656">
        <v>5073</v>
      </c>
      <c r="F18" s="657">
        <v>75.211267605633807</v>
      </c>
      <c r="G18" s="668">
        <v>1206</v>
      </c>
      <c r="H18" s="662">
        <v>17.87991104521868</v>
      </c>
      <c r="I18" s="668">
        <v>84</v>
      </c>
      <c r="J18" s="662">
        <v>1.2453669384729429</v>
      </c>
      <c r="K18" s="668">
        <v>382</v>
      </c>
      <c r="L18" s="662">
        <v>5.6634544106745741</v>
      </c>
      <c r="M18" s="656">
        <v>0</v>
      </c>
      <c r="N18" s="657">
        <v>0</v>
      </c>
      <c r="O18" s="668">
        <v>0</v>
      </c>
      <c r="P18" s="662">
        <f t="shared" si="2"/>
        <v>0</v>
      </c>
    </row>
    <row r="19" spans="1:16" s="644" customFormat="1" ht="16.5" customHeight="1" x14ac:dyDescent="0.2">
      <c r="A19" s="644">
        <v>11</v>
      </c>
      <c r="B19" s="671" t="s">
        <v>5</v>
      </c>
      <c r="C19" s="668">
        <f t="shared" si="0"/>
        <v>6792</v>
      </c>
      <c r="D19" s="662">
        <f t="shared" si="1"/>
        <v>100</v>
      </c>
      <c r="E19" s="656">
        <v>5943</v>
      </c>
      <c r="F19" s="657">
        <v>87.5</v>
      </c>
      <c r="G19" s="668">
        <v>2</v>
      </c>
      <c r="H19" s="662">
        <v>2.9446407538280327E-2</v>
      </c>
      <c r="I19" s="668">
        <v>254</v>
      </c>
      <c r="J19" s="662">
        <v>3.7396937573616023</v>
      </c>
      <c r="K19" s="668">
        <v>593</v>
      </c>
      <c r="L19" s="662">
        <v>8.7308598351001176</v>
      </c>
      <c r="M19" s="656">
        <v>0</v>
      </c>
      <c r="N19" s="657">
        <v>0</v>
      </c>
      <c r="O19" s="668">
        <v>0</v>
      </c>
      <c r="P19" s="662">
        <f t="shared" si="2"/>
        <v>0</v>
      </c>
    </row>
    <row r="20" spans="1:16" s="644" customFormat="1" ht="16.5" customHeight="1" x14ac:dyDescent="0.2">
      <c r="A20" s="644">
        <v>12</v>
      </c>
      <c r="B20" s="671" t="s">
        <v>38</v>
      </c>
      <c r="C20" s="668">
        <f t="shared" si="0"/>
        <v>4321</v>
      </c>
      <c r="D20" s="662">
        <f t="shared" si="1"/>
        <v>100</v>
      </c>
      <c r="E20" s="656">
        <v>1475</v>
      </c>
      <c r="F20" s="657">
        <v>34.135616755380696</v>
      </c>
      <c r="G20" s="668">
        <v>40</v>
      </c>
      <c r="H20" s="662">
        <v>0.92571164082388346</v>
      </c>
      <c r="I20" s="668">
        <v>1257</v>
      </c>
      <c r="J20" s="662">
        <v>29.090488312890532</v>
      </c>
      <c r="K20" s="668">
        <v>1549</v>
      </c>
      <c r="L20" s="662">
        <v>35.848183290904885</v>
      </c>
      <c r="M20" s="656">
        <v>0</v>
      </c>
      <c r="N20" s="657">
        <v>0</v>
      </c>
      <c r="O20" s="668">
        <v>0</v>
      </c>
      <c r="P20" s="662">
        <f t="shared" si="2"/>
        <v>0</v>
      </c>
    </row>
    <row r="21" spans="1:16" s="644" customFormat="1" ht="16.5" customHeight="1" x14ac:dyDescent="0.2">
      <c r="A21" s="644">
        <v>13</v>
      </c>
      <c r="B21" s="671" t="s">
        <v>45</v>
      </c>
      <c r="C21" s="668">
        <f t="shared" si="0"/>
        <v>4945</v>
      </c>
      <c r="D21" s="662">
        <f t="shared" si="1"/>
        <v>100</v>
      </c>
      <c r="E21" s="656">
        <v>1111</v>
      </c>
      <c r="F21" s="657">
        <v>22.467138523761378</v>
      </c>
      <c r="G21" s="668">
        <v>3</v>
      </c>
      <c r="H21" s="662">
        <v>6.0667340748230533E-2</v>
      </c>
      <c r="I21" s="668">
        <v>420</v>
      </c>
      <c r="J21" s="662">
        <v>8.4934277047522748</v>
      </c>
      <c r="K21" s="668">
        <v>3411</v>
      </c>
      <c r="L21" s="662">
        <v>68.978766430738119</v>
      </c>
      <c r="M21" s="656">
        <v>0</v>
      </c>
      <c r="N21" s="657">
        <v>0</v>
      </c>
      <c r="O21" s="668">
        <v>0</v>
      </c>
      <c r="P21" s="662">
        <f t="shared" si="2"/>
        <v>0</v>
      </c>
    </row>
    <row r="22" spans="1:16" s="644" customFormat="1" ht="16.5" customHeight="1" x14ac:dyDescent="0.2">
      <c r="A22" s="644">
        <v>14</v>
      </c>
      <c r="B22" s="671" t="s">
        <v>46</v>
      </c>
      <c r="C22" s="668">
        <f t="shared" si="0"/>
        <v>165</v>
      </c>
      <c r="D22" s="662">
        <f t="shared" si="1"/>
        <v>100</v>
      </c>
      <c r="E22" s="656">
        <v>24</v>
      </c>
      <c r="F22" s="657">
        <v>14.545454545454545</v>
      </c>
      <c r="G22" s="668">
        <v>1</v>
      </c>
      <c r="H22" s="662">
        <v>0.60606060606060608</v>
      </c>
      <c r="I22" s="668">
        <v>48</v>
      </c>
      <c r="J22" s="662">
        <v>29.09090909090909</v>
      </c>
      <c r="K22" s="668">
        <v>92</v>
      </c>
      <c r="L22" s="662">
        <v>55.757575757575765</v>
      </c>
      <c r="M22" s="656">
        <v>0</v>
      </c>
      <c r="N22" s="657">
        <v>0</v>
      </c>
      <c r="O22" s="668">
        <v>0</v>
      </c>
      <c r="P22" s="662">
        <f t="shared" si="2"/>
        <v>0</v>
      </c>
    </row>
    <row r="23" spans="1:16" s="644" customFormat="1" ht="16.5" customHeight="1" x14ac:dyDescent="0.2">
      <c r="A23" s="644">
        <v>15</v>
      </c>
      <c r="B23" s="671" t="s">
        <v>47</v>
      </c>
      <c r="C23" s="668">
        <f t="shared" si="0"/>
        <v>704</v>
      </c>
      <c r="D23" s="662">
        <f t="shared" si="1"/>
        <v>100</v>
      </c>
      <c r="E23" s="656">
        <v>451</v>
      </c>
      <c r="F23" s="657">
        <v>64.0625</v>
      </c>
      <c r="G23" s="668">
        <v>19</v>
      </c>
      <c r="H23" s="662">
        <v>2.6988636363636362</v>
      </c>
      <c r="I23" s="668">
        <v>120</v>
      </c>
      <c r="J23" s="662">
        <v>17.045454545454543</v>
      </c>
      <c r="K23" s="668">
        <v>114</v>
      </c>
      <c r="L23" s="662">
        <v>16.193181818181817</v>
      </c>
      <c r="M23" s="656">
        <v>0</v>
      </c>
      <c r="N23" s="657">
        <v>0</v>
      </c>
      <c r="O23" s="668">
        <v>0</v>
      </c>
      <c r="P23" s="662">
        <f t="shared" si="2"/>
        <v>0</v>
      </c>
    </row>
    <row r="24" spans="1:16" s="644" customFormat="1" ht="16.5" customHeight="1" x14ac:dyDescent="0.2">
      <c r="A24" s="644">
        <v>16</v>
      </c>
      <c r="B24" s="671" t="s">
        <v>48</v>
      </c>
      <c r="C24" s="668">
        <f t="shared" si="0"/>
        <v>39</v>
      </c>
      <c r="D24" s="662">
        <f t="shared" si="1"/>
        <v>100</v>
      </c>
      <c r="E24" s="656">
        <v>0</v>
      </c>
      <c r="F24" s="657">
        <v>0</v>
      </c>
      <c r="G24" s="668">
        <v>39</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26</v>
      </c>
      <c r="D25" s="662">
        <f t="shared" si="1"/>
        <v>100</v>
      </c>
      <c r="E25" s="656">
        <v>0</v>
      </c>
      <c r="F25" s="657">
        <v>0</v>
      </c>
      <c r="G25" s="668">
        <v>10</v>
      </c>
      <c r="H25" s="662">
        <v>38.461538461538467</v>
      </c>
      <c r="I25" s="668">
        <v>16</v>
      </c>
      <c r="J25" s="662">
        <v>61.53846153846154</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60973</v>
      </c>
      <c r="D27" s="666">
        <f>C27/$C27*100</f>
        <v>100</v>
      </c>
      <c r="E27" s="664">
        <f>SUM(E9:E26)</f>
        <v>32679</v>
      </c>
      <c r="F27" s="665">
        <f>E27/$C27*100</f>
        <v>53.595853902547027</v>
      </c>
      <c r="G27" s="669">
        <f>SUM(G9:G26)</f>
        <v>3187</v>
      </c>
      <c r="H27" s="666">
        <f>G27/$C27*100</f>
        <v>5.2269037114788519</v>
      </c>
      <c r="I27" s="669">
        <f>SUM(I9:I26)</f>
        <v>14550</v>
      </c>
      <c r="J27" s="666">
        <f>I27/$C27*100</f>
        <v>23.863021337313235</v>
      </c>
      <c r="K27" s="669">
        <f>SUM(K9:K26)</f>
        <v>10426</v>
      </c>
      <c r="L27" s="666">
        <f>K27/$C27*100</f>
        <v>17.099371853115315</v>
      </c>
      <c r="M27" s="664">
        <f>SUM(M9:M26)</f>
        <v>131</v>
      </c>
      <c r="N27" s="665">
        <f>M27/$C27*100</f>
        <v>0.21484919554556936</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79"/>
      <c r="C2" s="1179"/>
      <c r="D2" s="1179"/>
      <c r="E2" s="1179"/>
      <c r="F2" s="1179"/>
      <c r="G2" s="1179"/>
      <c r="H2" s="1179"/>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80" t="s">
        <v>455</v>
      </c>
      <c r="C4" s="1180"/>
      <c r="D4" s="1180"/>
      <c r="E4" s="1180"/>
      <c r="F4" s="1180"/>
      <c r="G4" s="1180"/>
      <c r="H4" s="1180"/>
      <c r="I4" s="1180"/>
      <c r="J4" s="1180"/>
      <c r="K4" s="1180"/>
      <c r="L4" s="1180"/>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81" t="s">
        <v>489</v>
      </c>
      <c r="C5" s="1181"/>
      <c r="D5" s="1181"/>
      <c r="E5" s="1181"/>
      <c r="F5" s="1181"/>
      <c r="G5" s="1181"/>
      <c r="H5" s="1181"/>
      <c r="I5" s="1181"/>
      <c r="J5" s="1181"/>
      <c r="K5" s="1181"/>
      <c r="L5" s="1181"/>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78"/>
      <c r="D7" s="1178"/>
      <c r="E7" s="1178"/>
      <c r="F7" s="1178"/>
      <c r="G7" s="1178"/>
      <c r="H7" s="1178"/>
      <c r="I7" s="473"/>
      <c r="J7" s="1178"/>
      <c r="K7" s="1178"/>
      <c r="L7" s="1178"/>
      <c r="M7" s="1178"/>
      <c r="N7" s="473"/>
      <c r="O7" s="473"/>
      <c r="P7" s="473"/>
      <c r="Q7" s="1178"/>
      <c r="R7" s="1178"/>
      <c r="S7" s="1178"/>
      <c r="T7" s="1178"/>
      <c r="U7" s="1178"/>
      <c r="V7" s="1178"/>
      <c r="W7" s="473"/>
      <c r="X7" s="473"/>
      <c r="AF7" s="1175"/>
      <c r="AG7" s="1175"/>
      <c r="AH7" s="1175"/>
      <c r="AI7" s="1175"/>
      <c r="AJ7" s="1175"/>
      <c r="AK7" s="1175"/>
      <c r="AL7" s="1175"/>
      <c r="AM7" s="1175"/>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76"/>
      <c r="B9" s="735" t="s">
        <v>147</v>
      </c>
      <c r="C9" s="728">
        <v>201406</v>
      </c>
      <c r="D9" s="477">
        <v>0.34408554388326723</v>
      </c>
      <c r="E9" s="476"/>
      <c r="F9" s="476"/>
      <c r="G9" s="476"/>
      <c r="H9" s="476" t="s">
        <v>148</v>
      </c>
      <c r="I9" s="735">
        <v>166182</v>
      </c>
      <c r="J9" s="477">
        <v>0.28388738938808977</v>
      </c>
      <c r="K9" s="476"/>
      <c r="L9" s="476"/>
      <c r="M9" s="476"/>
      <c r="N9" s="473"/>
      <c r="O9" s="1177"/>
      <c r="P9" s="729"/>
      <c r="Q9" s="476"/>
      <c r="R9" s="476"/>
      <c r="S9" s="476"/>
      <c r="T9" s="476"/>
      <c r="U9" s="476"/>
      <c r="V9" s="476"/>
      <c r="W9" s="473"/>
      <c r="X9" s="473"/>
      <c r="AD9" s="1176"/>
      <c r="AE9" s="730"/>
      <c r="AF9" s="731"/>
      <c r="AG9" s="731"/>
      <c r="AH9" s="731"/>
      <c r="AI9" s="731"/>
      <c r="AJ9" s="731"/>
      <c r="AK9" s="731"/>
      <c r="AL9" s="731"/>
      <c r="AM9" s="731"/>
    </row>
    <row r="10" spans="1:39" s="724" customFormat="1" ht="15" x14ac:dyDescent="0.25">
      <c r="A10" s="1176"/>
      <c r="B10" s="735" t="s">
        <v>151</v>
      </c>
      <c r="C10" s="728">
        <v>142342</v>
      </c>
      <c r="D10" s="477">
        <v>0.24317957005964086</v>
      </c>
      <c r="E10" s="476"/>
      <c r="F10" s="476"/>
      <c r="G10" s="476"/>
      <c r="H10" s="476" t="s">
        <v>150</v>
      </c>
      <c r="I10" s="735">
        <v>274661</v>
      </c>
      <c r="J10" s="477">
        <v>0.4692012026376029</v>
      </c>
      <c r="K10" s="476"/>
      <c r="L10" s="476"/>
      <c r="M10" s="476"/>
      <c r="N10" s="473"/>
      <c r="O10" s="1177"/>
      <c r="P10" s="729"/>
      <c r="Q10" s="476"/>
      <c r="R10" s="476"/>
      <c r="S10" s="476"/>
      <c r="T10" s="476"/>
      <c r="U10" s="476"/>
      <c r="V10" s="476"/>
      <c r="W10" s="473"/>
      <c r="X10" s="473"/>
      <c r="AD10" s="1176"/>
      <c r="AE10" s="730"/>
      <c r="AF10" s="731"/>
      <c r="AG10" s="731"/>
      <c r="AH10" s="731"/>
      <c r="AI10" s="731"/>
      <c r="AJ10" s="731"/>
      <c r="AK10" s="731"/>
      <c r="AL10" s="731"/>
      <c r="AM10" s="731"/>
    </row>
    <row r="11" spans="1:39" s="724" customFormat="1" ht="15" x14ac:dyDescent="0.25">
      <c r="A11" s="1176"/>
      <c r="B11" s="735" t="s">
        <v>149</v>
      </c>
      <c r="C11" s="728">
        <v>117585</v>
      </c>
      <c r="D11" s="477">
        <v>0.20088427692081656</v>
      </c>
      <c r="E11" s="476"/>
      <c r="F11" s="476"/>
      <c r="G11" s="476"/>
      <c r="H11" s="476" t="s">
        <v>152</v>
      </c>
      <c r="I11" s="735">
        <v>103393</v>
      </c>
      <c r="J11" s="477">
        <v>0.17662543988520277</v>
      </c>
      <c r="K11" s="476"/>
      <c r="L11" s="476"/>
      <c r="M11" s="476"/>
      <c r="N11" s="473"/>
      <c r="O11" s="1177"/>
      <c r="P11" s="729"/>
      <c r="Q11" s="476"/>
      <c r="R11" s="476"/>
      <c r="S11" s="476"/>
      <c r="T11" s="476"/>
      <c r="U11" s="476"/>
      <c r="V11" s="476"/>
      <c r="W11" s="473"/>
      <c r="X11" s="473"/>
      <c r="AD11" s="1176"/>
      <c r="AE11" s="730"/>
      <c r="AF11" s="731"/>
      <c r="AG11" s="731"/>
      <c r="AH11" s="731"/>
      <c r="AI11" s="731"/>
      <c r="AJ11" s="731"/>
      <c r="AK11" s="731"/>
      <c r="AL11" s="731"/>
      <c r="AM11" s="731"/>
    </row>
    <row r="12" spans="1:39" s="724" customFormat="1" ht="15" x14ac:dyDescent="0.25">
      <c r="A12" s="1176"/>
      <c r="B12" s="735" t="s">
        <v>155</v>
      </c>
      <c r="C12" s="728">
        <v>25994</v>
      </c>
      <c r="D12" s="477">
        <v>4.4408605640853048E-2</v>
      </c>
      <c r="E12" s="476"/>
      <c r="F12" s="476"/>
      <c r="G12" s="476"/>
      <c r="H12" s="476" t="s">
        <v>154</v>
      </c>
      <c r="I12" s="735">
        <v>36131</v>
      </c>
      <c r="J12" s="477">
        <v>6.172230004441559E-2</v>
      </c>
      <c r="K12" s="476"/>
      <c r="L12" s="476"/>
      <c r="M12" s="476"/>
      <c r="N12" s="473"/>
      <c r="O12" s="1177"/>
      <c r="P12" s="729"/>
      <c r="Q12" s="476"/>
      <c r="R12" s="476"/>
      <c r="S12" s="476"/>
      <c r="T12" s="476"/>
      <c r="U12" s="476"/>
      <c r="V12" s="476"/>
      <c r="W12" s="473"/>
      <c r="X12" s="473"/>
      <c r="AD12" s="1176"/>
      <c r="AE12" s="730"/>
      <c r="AF12" s="731"/>
      <c r="AG12" s="731"/>
      <c r="AH12" s="731"/>
      <c r="AI12" s="731"/>
      <c r="AJ12" s="731"/>
      <c r="AK12" s="731"/>
      <c r="AL12" s="731"/>
      <c r="AM12" s="731"/>
    </row>
    <row r="13" spans="1:39" s="724" customFormat="1" ht="15" x14ac:dyDescent="0.25">
      <c r="A13" s="1176"/>
      <c r="B13" s="735" t="s">
        <v>153</v>
      </c>
      <c r="C13" s="728">
        <v>19346</v>
      </c>
      <c r="D13" s="477">
        <v>3.3051045807799606E-2</v>
      </c>
      <c r="E13" s="476"/>
      <c r="F13" s="476"/>
      <c r="G13" s="476"/>
      <c r="H13" s="476" t="s">
        <v>156</v>
      </c>
      <c r="I13" s="735">
        <v>5013</v>
      </c>
      <c r="J13" s="477">
        <v>8.5636680446889192E-3</v>
      </c>
      <c r="K13" s="476"/>
      <c r="L13" s="476"/>
      <c r="M13" s="476"/>
      <c r="N13" s="473"/>
      <c r="O13" s="1177"/>
      <c r="P13" s="729"/>
      <c r="Q13" s="476"/>
      <c r="R13" s="476"/>
      <c r="S13" s="476"/>
      <c r="T13" s="476"/>
      <c r="U13" s="476"/>
      <c r="V13" s="476"/>
      <c r="W13" s="473"/>
      <c r="X13" s="473"/>
      <c r="AD13" s="1176"/>
      <c r="AE13" s="730"/>
      <c r="AF13" s="731"/>
      <c r="AG13" s="731"/>
      <c r="AH13" s="731"/>
      <c r="AI13" s="731"/>
      <c r="AJ13" s="731"/>
      <c r="AK13" s="731"/>
      <c r="AL13" s="731"/>
      <c r="AM13" s="731"/>
    </row>
    <row r="14" spans="1:39" s="724" customFormat="1" ht="15" x14ac:dyDescent="0.25">
      <c r="A14" s="1176"/>
      <c r="B14" s="735" t="s">
        <v>159</v>
      </c>
      <c r="C14" s="728">
        <v>10204</v>
      </c>
      <c r="D14" s="477">
        <v>1.7432692619807053E-2</v>
      </c>
      <c r="E14" s="476"/>
      <c r="F14" s="476"/>
      <c r="G14" s="476"/>
      <c r="H14" s="476" t="s">
        <v>158</v>
      </c>
      <c r="I14" s="735">
        <v>816</v>
      </c>
      <c r="J14" s="476"/>
      <c r="K14" s="476"/>
      <c r="L14" s="476"/>
      <c r="M14" s="476"/>
      <c r="N14" s="473"/>
      <c r="O14" s="1177"/>
      <c r="P14" s="729"/>
      <c r="Q14" s="476"/>
      <c r="R14" s="476"/>
      <c r="S14" s="476"/>
      <c r="T14" s="476"/>
      <c r="U14" s="476"/>
      <c r="V14" s="476"/>
      <c r="W14" s="473"/>
      <c r="X14" s="473"/>
      <c r="AD14" s="1176"/>
      <c r="AE14" s="730"/>
      <c r="AF14" s="731"/>
      <c r="AG14" s="731"/>
      <c r="AH14" s="731"/>
      <c r="AI14" s="731"/>
      <c r="AJ14" s="731"/>
      <c r="AK14" s="731"/>
      <c r="AL14" s="731"/>
      <c r="AM14" s="731"/>
    </row>
    <row r="15" spans="1:39" s="724" customFormat="1" ht="15" x14ac:dyDescent="0.25">
      <c r="A15" s="1176"/>
      <c r="B15" s="735" t="s">
        <v>157</v>
      </c>
      <c r="C15" s="728">
        <v>10279</v>
      </c>
      <c r="D15" s="477">
        <v>1.756082393561316E-2</v>
      </c>
      <c r="E15" s="476"/>
      <c r="F15" s="476"/>
      <c r="G15" s="476"/>
      <c r="H15" s="476"/>
      <c r="I15" s="473"/>
      <c r="J15" s="476"/>
      <c r="K15" s="476"/>
      <c r="L15" s="476"/>
      <c r="M15" s="476"/>
      <c r="N15" s="473"/>
      <c r="O15" s="1177"/>
      <c r="P15" s="729"/>
      <c r="Q15" s="476"/>
      <c r="R15" s="476"/>
      <c r="S15" s="476"/>
      <c r="T15" s="476"/>
      <c r="U15" s="476"/>
      <c r="V15" s="476"/>
      <c r="W15" s="473"/>
      <c r="X15" s="473"/>
      <c r="AD15" s="1176"/>
      <c r="AE15" s="730"/>
      <c r="AF15" s="731"/>
      <c r="AG15" s="731"/>
      <c r="AH15" s="731"/>
      <c r="AI15" s="731"/>
      <c r="AJ15" s="731"/>
      <c r="AK15" s="731"/>
      <c r="AL15" s="731"/>
      <c r="AM15" s="731"/>
    </row>
    <row r="16" spans="1:39" s="724" customFormat="1" ht="15" x14ac:dyDescent="0.25">
      <c r="A16" s="1176"/>
      <c r="B16" s="735" t="s">
        <v>200</v>
      </c>
      <c r="C16" s="728">
        <v>8224</v>
      </c>
      <c r="D16" s="477">
        <v>1.4050025882525793E-2</v>
      </c>
      <c r="E16" s="476"/>
      <c r="F16" s="476"/>
      <c r="G16" s="476"/>
      <c r="H16" s="476"/>
      <c r="I16" s="473"/>
      <c r="J16" s="476"/>
      <c r="K16" s="476"/>
      <c r="L16" s="476"/>
      <c r="M16" s="476"/>
      <c r="N16" s="473"/>
      <c r="O16" s="1177"/>
      <c r="P16" s="729"/>
      <c r="Q16" s="476"/>
      <c r="R16" s="476"/>
      <c r="S16" s="476"/>
      <c r="T16" s="476"/>
      <c r="U16" s="476"/>
      <c r="V16" s="476"/>
      <c r="W16" s="473"/>
      <c r="X16" s="473"/>
      <c r="AD16" s="1176"/>
      <c r="AE16" s="730"/>
      <c r="AF16" s="731"/>
      <c r="AG16" s="731"/>
      <c r="AH16" s="731"/>
      <c r="AI16" s="731"/>
      <c r="AJ16" s="731"/>
      <c r="AK16" s="731"/>
      <c r="AL16" s="731"/>
      <c r="AM16" s="731"/>
    </row>
    <row r="17" spans="1:28" s="724" customFormat="1" ht="15" x14ac:dyDescent="0.25">
      <c r="A17" s="732"/>
      <c r="B17" s="735" t="s">
        <v>158</v>
      </c>
      <c r="C17" s="733">
        <v>49957</v>
      </c>
      <c r="D17" s="477">
        <v>8.5347415249676678E-2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156696</v>
      </c>
      <c r="D19" s="734">
        <v>0.26730990999597404</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429500</v>
      </c>
      <c r="D20" s="734">
        <v>0.73269009000402596</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458</v>
      </c>
      <c r="C6" s="1182"/>
      <c r="D6" s="1182"/>
      <c r="E6" s="1182"/>
      <c r="F6" s="1182"/>
      <c r="G6" s="1182"/>
      <c r="H6" s="1182"/>
      <c r="I6" s="1182"/>
      <c r="J6" s="1182"/>
      <c r="K6" s="1182"/>
      <c r="L6" s="1182"/>
      <c r="M6" s="1182"/>
      <c r="N6" s="1182"/>
      <c r="O6" s="389"/>
    </row>
    <row r="7" spans="1:17" s="7" customFormat="1" ht="11.2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tr">
        <f>porsaad!B6</f>
        <v>Situación a 31 de diciembre de 2023</v>
      </c>
      <c r="C8" s="1183"/>
      <c r="D8" s="1183"/>
      <c r="E8" s="1183"/>
      <c r="F8" s="1183"/>
      <c r="G8" s="1183"/>
      <c r="H8" s="1183"/>
      <c r="I8" s="1183"/>
      <c r="J8" s="1183"/>
      <c r="K8" s="1183"/>
      <c r="L8" s="1183"/>
      <c r="M8" s="1183"/>
      <c r="N8" s="118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4" t="s">
        <v>3</v>
      </c>
      <c r="D11" s="1184"/>
      <c r="E11" s="1184"/>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15001</v>
      </c>
      <c r="D13" s="392">
        <v>68617</v>
      </c>
      <c r="E13" s="392" t="e">
        <v>#REF!</v>
      </c>
      <c r="F13" s="392">
        <v>83618</v>
      </c>
      <c r="G13" s="479">
        <v>0.17939917242698941</v>
      </c>
      <c r="H13" s="479">
        <v>0.82060082757301056</v>
      </c>
      <c r="I13" s="480">
        <v>0.26730990999597404</v>
      </c>
      <c r="J13" s="391"/>
      <c r="K13" s="391"/>
      <c r="M13" s="392"/>
      <c r="N13" s="392"/>
      <c r="O13" s="393"/>
      <c r="P13" s="393"/>
      <c r="Q13" s="393"/>
    </row>
    <row r="14" spans="1:17" s="390" customFormat="1" ht="15" x14ac:dyDescent="0.25">
      <c r="B14" s="390" t="s">
        <v>10</v>
      </c>
      <c r="C14" s="392">
        <v>6241</v>
      </c>
      <c r="D14" s="392">
        <v>14420</v>
      </c>
      <c r="E14" s="392" t="e">
        <v>#REF!</v>
      </c>
      <c r="F14" s="392">
        <v>20661</v>
      </c>
      <c r="G14" s="479">
        <v>0.30206669570688738</v>
      </c>
      <c r="H14" s="479">
        <v>0.69793330429311262</v>
      </c>
      <c r="I14" s="480">
        <v>0.26730990999597404</v>
      </c>
      <c r="J14" s="391"/>
      <c r="K14" s="391"/>
      <c r="M14" s="392"/>
      <c r="N14" s="392"/>
      <c r="O14" s="393"/>
      <c r="P14" s="393"/>
      <c r="Q14" s="393"/>
    </row>
    <row r="15" spans="1:17" s="390" customFormat="1" ht="15" x14ac:dyDescent="0.25">
      <c r="B15" s="390" t="s">
        <v>40</v>
      </c>
      <c r="C15" s="392">
        <v>2966</v>
      </c>
      <c r="D15" s="392">
        <v>8535</v>
      </c>
      <c r="E15" s="392" t="e">
        <v>#REF!</v>
      </c>
      <c r="F15" s="392">
        <v>11501</v>
      </c>
      <c r="G15" s="479">
        <v>0.2578906182071124</v>
      </c>
      <c r="H15" s="479">
        <v>0.74210938179288755</v>
      </c>
      <c r="I15" s="480">
        <v>0.26730990999597404</v>
      </c>
      <c r="J15" s="391"/>
      <c r="K15" s="391"/>
      <c r="M15" s="392"/>
      <c r="N15" s="392"/>
      <c r="O15" s="393"/>
      <c r="P15" s="393"/>
      <c r="Q15" s="393"/>
    </row>
    <row r="16" spans="1:17" s="390" customFormat="1" ht="15" x14ac:dyDescent="0.25">
      <c r="B16" s="390" t="s">
        <v>41</v>
      </c>
      <c r="C16" s="392">
        <v>6793</v>
      </c>
      <c r="D16" s="392">
        <v>16350</v>
      </c>
      <c r="E16" s="392" t="e">
        <v>#REF!</v>
      </c>
      <c r="F16" s="392">
        <v>23143</v>
      </c>
      <c r="G16" s="479">
        <v>0.29352287948839823</v>
      </c>
      <c r="H16" s="479">
        <v>0.70647712051160183</v>
      </c>
      <c r="I16" s="480">
        <v>0.26730990999597404</v>
      </c>
      <c r="J16" s="391"/>
      <c r="K16" s="391"/>
      <c r="M16" s="392"/>
      <c r="N16" s="392"/>
      <c r="O16" s="393"/>
      <c r="P16" s="393"/>
      <c r="Q16" s="393"/>
    </row>
    <row r="17" spans="2:17" s="390" customFormat="1" ht="15" x14ac:dyDescent="0.25">
      <c r="B17" s="390" t="s">
        <v>9</v>
      </c>
      <c r="C17" s="392">
        <v>3784</v>
      </c>
      <c r="D17" s="392">
        <v>13314</v>
      </c>
      <c r="E17" s="392" t="e">
        <v>#REF!</v>
      </c>
      <c r="F17" s="392">
        <v>17098</v>
      </c>
      <c r="G17" s="479">
        <v>0.22131243420283073</v>
      </c>
      <c r="H17" s="479">
        <v>0.77868756579716925</v>
      </c>
      <c r="I17" s="480">
        <v>0.26730990999597404</v>
      </c>
      <c r="J17" s="391"/>
      <c r="K17" s="391"/>
      <c r="M17" s="392"/>
      <c r="N17" s="392"/>
      <c r="O17" s="393"/>
      <c r="P17" s="393"/>
      <c r="Q17" s="393"/>
    </row>
    <row r="18" spans="2:17" s="390" customFormat="1" ht="15" x14ac:dyDescent="0.25">
      <c r="B18" s="390" t="s">
        <v>8</v>
      </c>
      <c r="C18" s="392">
        <v>2542</v>
      </c>
      <c r="D18" s="392">
        <v>6639</v>
      </c>
      <c r="E18" s="392" t="e">
        <v>#REF!</v>
      </c>
      <c r="F18" s="392">
        <v>9181</v>
      </c>
      <c r="G18" s="479">
        <v>0.27687615728134191</v>
      </c>
      <c r="H18" s="479">
        <v>0.72312384271865815</v>
      </c>
      <c r="I18" s="480">
        <v>0.26730990999597404</v>
      </c>
      <c r="J18" s="391"/>
      <c r="K18" s="391"/>
      <c r="M18" s="392"/>
      <c r="N18" s="392"/>
      <c r="O18" s="393"/>
      <c r="P18" s="393"/>
      <c r="Q18" s="393"/>
    </row>
    <row r="19" spans="2:17" s="390" customFormat="1" ht="15" x14ac:dyDescent="0.25">
      <c r="B19" s="390" t="s">
        <v>7</v>
      </c>
      <c r="C19" s="392">
        <v>8005</v>
      </c>
      <c r="D19" s="392">
        <v>24873</v>
      </c>
      <c r="E19" s="392" t="e">
        <v>#REF!</v>
      </c>
      <c r="F19" s="392">
        <v>32878</v>
      </c>
      <c r="G19" s="479">
        <v>0.24347588052801264</v>
      </c>
      <c r="H19" s="479">
        <v>0.75652411947198739</v>
      </c>
      <c r="I19" s="480">
        <v>0.26730990999597404</v>
      </c>
      <c r="J19" s="391"/>
      <c r="K19" s="391"/>
      <c r="M19" s="392"/>
      <c r="N19" s="392"/>
      <c r="O19" s="393"/>
      <c r="P19" s="393"/>
      <c r="Q19" s="393"/>
    </row>
    <row r="20" spans="2:17" s="390" customFormat="1" ht="15" x14ac:dyDescent="0.25">
      <c r="B20" s="390" t="s">
        <v>43</v>
      </c>
      <c r="C20" s="392">
        <v>4215</v>
      </c>
      <c r="D20" s="392">
        <v>14617</v>
      </c>
      <c r="E20" s="392" t="e">
        <v>#REF!</v>
      </c>
      <c r="F20" s="392">
        <v>18832</v>
      </c>
      <c r="G20" s="479">
        <v>0.22382115548003398</v>
      </c>
      <c r="H20" s="479">
        <v>0.77617884451996599</v>
      </c>
      <c r="I20" s="480">
        <v>0.26730990999597404</v>
      </c>
      <c r="J20" s="391"/>
      <c r="K20" s="391"/>
      <c r="M20" s="392"/>
      <c r="N20" s="392"/>
      <c r="O20" s="393"/>
      <c r="P20" s="393"/>
      <c r="Q20" s="393"/>
    </row>
    <row r="21" spans="2:17" s="390" customFormat="1" ht="15" x14ac:dyDescent="0.25">
      <c r="B21" s="390" t="s">
        <v>44</v>
      </c>
      <c r="C21" s="392">
        <v>41655</v>
      </c>
      <c r="D21" s="392">
        <v>76974</v>
      </c>
      <c r="E21" s="392" t="e">
        <v>#REF!</v>
      </c>
      <c r="F21" s="392">
        <v>118629</v>
      </c>
      <c r="G21" s="479">
        <v>0.35113673722277017</v>
      </c>
      <c r="H21" s="479">
        <v>0.64886326277722983</v>
      </c>
      <c r="I21" s="480">
        <v>0.26730990999597404</v>
      </c>
      <c r="J21" s="391"/>
      <c r="K21" s="391"/>
      <c r="M21" s="392"/>
      <c r="N21" s="392"/>
      <c r="O21" s="393"/>
      <c r="P21" s="393"/>
      <c r="Q21" s="393"/>
    </row>
    <row r="22" spans="2:17" s="390" customFormat="1" ht="15" x14ac:dyDescent="0.25">
      <c r="B22" s="390" t="s">
        <v>6</v>
      </c>
      <c r="C22" s="392">
        <v>26881</v>
      </c>
      <c r="D22" s="392">
        <v>76750</v>
      </c>
      <c r="E22" s="392" t="e">
        <v>#REF!</v>
      </c>
      <c r="F22" s="392">
        <v>103631</v>
      </c>
      <c r="G22" s="479">
        <v>0.25939149482297769</v>
      </c>
      <c r="H22" s="479">
        <v>0.74060850517702237</v>
      </c>
      <c r="I22" s="480">
        <v>0.26730990999597404</v>
      </c>
      <c r="J22" s="391"/>
      <c r="K22" s="391"/>
      <c r="M22" s="392"/>
      <c r="N22" s="392"/>
      <c r="O22" s="393"/>
      <c r="P22" s="393"/>
      <c r="Q22" s="393"/>
    </row>
    <row r="23" spans="2:17" s="390" customFormat="1" ht="15" x14ac:dyDescent="0.25">
      <c r="B23" s="390" t="s">
        <v>5</v>
      </c>
      <c r="C23" s="392">
        <v>1201</v>
      </c>
      <c r="D23" s="392">
        <v>5372</v>
      </c>
      <c r="E23" s="392" t="e">
        <v>#REF!</v>
      </c>
      <c r="F23" s="392">
        <v>6573</v>
      </c>
      <c r="G23" s="479">
        <v>0.18271717632739998</v>
      </c>
      <c r="H23" s="479">
        <v>0.81728282367260008</v>
      </c>
      <c r="I23" s="480">
        <v>0.26730990999597404</v>
      </c>
      <c r="J23" s="391"/>
      <c r="K23" s="391"/>
      <c r="M23" s="392"/>
      <c r="N23" s="392"/>
      <c r="O23" s="393"/>
      <c r="P23" s="393"/>
      <c r="Q23" s="393"/>
    </row>
    <row r="24" spans="2:17" s="390" customFormat="1" ht="15" x14ac:dyDescent="0.25">
      <c r="B24" s="390" t="s">
        <v>38</v>
      </c>
      <c r="C24" s="392">
        <v>2714</v>
      </c>
      <c r="D24" s="392">
        <v>15185</v>
      </c>
      <c r="E24" s="392" t="e">
        <v>#REF!</v>
      </c>
      <c r="F24" s="392">
        <v>17899</v>
      </c>
      <c r="G24" s="479">
        <v>0.15162858260238002</v>
      </c>
      <c r="H24" s="479">
        <v>0.84837141739762001</v>
      </c>
      <c r="I24" s="480">
        <v>0.26730990999597404</v>
      </c>
      <c r="J24" s="391"/>
      <c r="K24" s="391"/>
      <c r="M24" s="392"/>
      <c r="N24" s="392"/>
      <c r="O24" s="393"/>
      <c r="P24" s="393"/>
      <c r="Q24" s="393"/>
    </row>
    <row r="25" spans="2:17" s="390" customFormat="1" ht="15" x14ac:dyDescent="0.25">
      <c r="B25" s="390" t="s">
        <v>45</v>
      </c>
      <c r="C25" s="392">
        <v>11963</v>
      </c>
      <c r="D25" s="392">
        <v>35971</v>
      </c>
      <c r="E25" s="392" t="e">
        <v>#REF!</v>
      </c>
      <c r="F25" s="392">
        <v>47934</v>
      </c>
      <c r="G25" s="479">
        <v>0.24957232861851714</v>
      </c>
      <c r="H25" s="479">
        <v>0.75042767138148292</v>
      </c>
      <c r="I25" s="480">
        <v>0.26730990999597404</v>
      </c>
      <c r="J25" s="391"/>
      <c r="K25" s="391"/>
      <c r="M25" s="392"/>
      <c r="N25" s="392"/>
      <c r="O25" s="393"/>
      <c r="P25" s="393"/>
      <c r="Q25" s="393"/>
    </row>
    <row r="26" spans="2:17" s="390" customFormat="1" ht="15" x14ac:dyDescent="0.25">
      <c r="B26" s="390" t="s">
        <v>46</v>
      </c>
      <c r="C26" s="392">
        <v>7211</v>
      </c>
      <c r="D26" s="392">
        <v>17999</v>
      </c>
      <c r="E26" s="392" t="e">
        <v>#REF!</v>
      </c>
      <c r="F26" s="392">
        <v>25210</v>
      </c>
      <c r="G26" s="479">
        <v>0.28603728679095597</v>
      </c>
      <c r="H26" s="479">
        <v>0.71396271320904403</v>
      </c>
      <c r="I26" s="480">
        <v>0.26730990999597404</v>
      </c>
      <c r="J26" s="391"/>
      <c r="K26" s="391"/>
      <c r="M26" s="392"/>
      <c r="N26" s="392"/>
      <c r="O26" s="393"/>
      <c r="P26" s="393"/>
      <c r="Q26" s="393"/>
    </row>
    <row r="27" spans="2:17" s="390" customFormat="1" ht="15" x14ac:dyDescent="0.25">
      <c r="B27" s="390" t="s">
        <v>47</v>
      </c>
      <c r="C27" s="392">
        <v>2830</v>
      </c>
      <c r="D27" s="392">
        <v>7293</v>
      </c>
      <c r="E27" s="392" t="e">
        <v>#REF!</v>
      </c>
      <c r="F27" s="392">
        <v>10123</v>
      </c>
      <c r="G27" s="479">
        <v>0.27956139484342585</v>
      </c>
      <c r="H27" s="479">
        <v>0.7204386051565741</v>
      </c>
      <c r="I27" s="480">
        <v>0.26730990999597404</v>
      </c>
      <c r="J27" s="391"/>
      <c r="K27" s="391"/>
      <c r="M27" s="392"/>
      <c r="N27" s="392"/>
      <c r="O27" s="393"/>
      <c r="P27" s="393"/>
      <c r="Q27" s="393"/>
    </row>
    <row r="28" spans="2:17" s="390" customFormat="1" ht="15" x14ac:dyDescent="0.25">
      <c r="B28" s="390" t="s">
        <v>48</v>
      </c>
      <c r="C28" s="392">
        <v>12095</v>
      </c>
      <c r="D28" s="392">
        <v>24183</v>
      </c>
      <c r="E28" s="392" t="e">
        <v>#REF!</v>
      </c>
      <c r="F28" s="392">
        <v>36278</v>
      </c>
      <c r="G28" s="479">
        <v>0.33339765146920997</v>
      </c>
      <c r="H28" s="479">
        <v>0.66660234853079003</v>
      </c>
      <c r="I28" s="480">
        <v>0.26730990999597404</v>
      </c>
      <c r="J28" s="391"/>
      <c r="K28" s="391"/>
      <c r="M28" s="392"/>
      <c r="N28" s="392"/>
      <c r="O28" s="393"/>
      <c r="P28" s="393"/>
      <c r="Q28" s="393"/>
    </row>
    <row r="29" spans="2:17" s="390" customFormat="1" ht="15" x14ac:dyDescent="0.25">
      <c r="B29" s="390" t="s">
        <v>49</v>
      </c>
      <c r="C29" s="392">
        <v>357</v>
      </c>
      <c r="D29" s="392">
        <v>875</v>
      </c>
      <c r="E29" s="392" t="e">
        <v>#REF!</v>
      </c>
      <c r="F29" s="392">
        <v>1232</v>
      </c>
      <c r="G29" s="479">
        <v>0.28977272727272729</v>
      </c>
      <c r="H29" s="479">
        <v>0.71022727272727271</v>
      </c>
      <c r="I29" s="480">
        <v>0.26730990999597404</v>
      </c>
      <c r="J29" s="391"/>
      <c r="K29" s="391"/>
      <c r="M29" s="392"/>
      <c r="N29" s="392"/>
      <c r="O29" s="393"/>
      <c r="P29" s="393"/>
      <c r="Q29" s="393"/>
    </row>
    <row r="30" spans="2:17" s="390" customFormat="1" ht="15" x14ac:dyDescent="0.25">
      <c r="B30" s="390" t="s">
        <v>42</v>
      </c>
      <c r="C30" s="392">
        <v>136</v>
      </c>
      <c r="D30" s="392">
        <v>673</v>
      </c>
      <c r="E30" s="392" t="e">
        <v>#REF!</v>
      </c>
      <c r="F30" s="392">
        <v>809</v>
      </c>
      <c r="G30" s="479">
        <v>0.1681087762669963</v>
      </c>
      <c r="H30" s="479">
        <v>0.83189122373300373</v>
      </c>
      <c r="I30" s="480">
        <v>0.26730990999597404</v>
      </c>
      <c r="J30" s="391"/>
      <c r="K30" s="391"/>
      <c r="M30" s="392"/>
      <c r="N30" s="392"/>
      <c r="O30" s="393"/>
      <c r="P30" s="393"/>
      <c r="Q30" s="393"/>
    </row>
    <row r="31" spans="2:17" s="390" customFormat="1" ht="15" x14ac:dyDescent="0.25">
      <c r="B31" s="390" t="s">
        <v>50</v>
      </c>
      <c r="C31" s="392">
        <v>106</v>
      </c>
      <c r="D31" s="392">
        <v>860</v>
      </c>
      <c r="E31" s="392" t="e">
        <v>#REF!</v>
      </c>
      <c r="F31" s="392">
        <v>966</v>
      </c>
      <c r="G31" s="479">
        <v>0.10973084886128365</v>
      </c>
      <c r="H31" s="479">
        <v>0.89026915113871641</v>
      </c>
      <c r="I31" s="480">
        <v>0.26730990999597404</v>
      </c>
      <c r="J31" s="391"/>
      <c r="K31" s="391"/>
      <c r="M31" s="392"/>
      <c r="N31" s="392"/>
      <c r="O31" s="393"/>
      <c r="P31" s="393"/>
      <c r="Q31" s="393"/>
    </row>
    <row r="32" spans="2:17" s="390" customFormat="1" ht="15" x14ac:dyDescent="0.25">
      <c r="B32" s="394" t="s">
        <v>3</v>
      </c>
      <c r="C32" s="395">
        <v>156696</v>
      </c>
      <c r="D32" s="395">
        <v>429500</v>
      </c>
      <c r="E32" s="395" t="e">
        <v>#REF!</v>
      </c>
      <c r="F32" s="395">
        <v>586196</v>
      </c>
      <c r="G32" s="481">
        <v>0.26730990999597404</v>
      </c>
      <c r="H32" s="481">
        <v>0.73269009000402596</v>
      </c>
      <c r="I32" s="480">
        <v>0.26730990999597404</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44" t="s">
        <v>379</v>
      </c>
      <c r="C3" s="1044"/>
      <c r="D3" s="1044"/>
      <c r="E3" s="1044"/>
      <c r="F3" s="1044"/>
      <c r="G3" s="1044"/>
      <c r="H3" s="1044"/>
      <c r="I3" s="1044"/>
      <c r="J3" s="1044"/>
      <c r="K3" s="1044"/>
      <c r="L3" s="1044"/>
      <c r="M3" s="1044"/>
      <c r="N3" s="1044"/>
      <c r="O3" s="1044"/>
      <c r="P3" s="1044"/>
      <c r="Q3" s="1044"/>
      <c r="R3" s="1044"/>
      <c r="S3" s="1044"/>
    </row>
    <row r="5" spans="1:21" x14ac:dyDescent="0.25">
      <c r="B5" s="869"/>
      <c r="C5" s="1039" t="s">
        <v>377</v>
      </c>
      <c r="D5" s="1039"/>
      <c r="E5" s="1039"/>
      <c r="F5" s="1039"/>
      <c r="G5" s="1039"/>
      <c r="H5" s="1039"/>
      <c r="I5" s="1039"/>
      <c r="J5" s="1039" t="s">
        <v>351</v>
      </c>
      <c r="K5" s="1039"/>
      <c r="L5" s="1039"/>
      <c r="M5" s="1039"/>
      <c r="N5" s="1039"/>
      <c r="O5" s="1039"/>
      <c r="P5" s="1039"/>
      <c r="Q5" s="1039"/>
      <c r="R5" s="1039"/>
      <c r="S5" s="1039"/>
    </row>
    <row r="6" spans="1:21" ht="21" customHeight="1" x14ac:dyDescent="0.25">
      <c r="B6" s="869"/>
      <c r="C6" s="1040"/>
      <c r="D6" s="1040"/>
      <c r="E6" s="1040"/>
      <c r="F6" s="1040"/>
      <c r="G6" s="1040"/>
      <c r="H6" s="1040"/>
      <c r="I6" s="1040"/>
      <c r="J6" s="1040">
        <v>43830</v>
      </c>
      <c r="K6" s="1041"/>
      <c r="L6" s="1042">
        <v>44196</v>
      </c>
      <c r="M6" s="1042"/>
      <c r="N6" s="1042">
        <v>44561</v>
      </c>
      <c r="O6" s="1042"/>
      <c r="P6" s="1042">
        <v>44926</v>
      </c>
      <c r="Q6" s="1042"/>
      <c r="R6" s="1042">
        <f>EVO_sol!R6</f>
        <v>45291</v>
      </c>
      <c r="S6" s="1042"/>
    </row>
    <row r="7" spans="1:21" x14ac:dyDescent="0.25">
      <c r="B7" s="938"/>
      <c r="C7" s="871">
        <v>43465</v>
      </c>
      <c r="D7" s="871">
        <v>43830</v>
      </c>
      <c r="E7" s="871">
        <v>44196</v>
      </c>
      <c r="F7" s="871">
        <v>44561</v>
      </c>
      <c r="G7" s="871">
        <v>44926</v>
      </c>
      <c r="H7" s="871">
        <f>EVO!H7</f>
        <v>45291</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322158</v>
      </c>
      <c r="I8" s="882"/>
      <c r="J8" s="918">
        <v>2.4034245145124311E-2</v>
      </c>
      <c r="K8" s="917">
        <v>6906</v>
      </c>
      <c r="L8" s="919">
        <v>-3.1120219136368865E-2</v>
      </c>
      <c r="M8" s="920">
        <v>-9157</v>
      </c>
      <c r="N8" s="919">
        <v>3.6700819744009738E-2</v>
      </c>
      <c r="O8" s="920">
        <v>10463</v>
      </c>
      <c r="P8" s="919">
        <v>3.9539573408401862E-2</v>
      </c>
      <c r="Q8" s="920">
        <f>G8-F8</f>
        <v>11686</v>
      </c>
      <c r="R8" s="921">
        <f>[1]Cuadro_CCAA2!N55</f>
        <v>4.8561701352046294E-2</v>
      </c>
      <c r="S8" s="920">
        <f>[1]Cuadro_CCAA2!O55</f>
        <v>14920</v>
      </c>
    </row>
    <row r="9" spans="1:21" x14ac:dyDescent="0.25">
      <c r="B9" s="939" t="s">
        <v>10</v>
      </c>
      <c r="C9" s="887">
        <v>35146</v>
      </c>
      <c r="D9" s="887">
        <v>39188</v>
      </c>
      <c r="E9" s="887">
        <v>36344</v>
      </c>
      <c r="F9" s="887">
        <v>37924</v>
      </c>
      <c r="G9" s="887">
        <v>39112</v>
      </c>
      <c r="H9" s="887">
        <v>40520</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3.5999181836776417E-2</v>
      </c>
      <c r="S9" s="890">
        <f>[1]Cuadro_CCAA2!O56</f>
        <v>1408</v>
      </c>
    </row>
    <row r="10" spans="1:21" x14ac:dyDescent="0.25">
      <c r="B10" s="939" t="s">
        <v>40</v>
      </c>
      <c r="C10" s="887">
        <v>25573</v>
      </c>
      <c r="D10" s="887">
        <v>26877</v>
      </c>
      <c r="E10" s="887">
        <v>27263</v>
      </c>
      <c r="F10" s="887">
        <v>29763</v>
      </c>
      <c r="G10" s="887">
        <v>31755</v>
      </c>
      <c r="H10" s="887">
        <v>32560</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2.5350338529365413E-2</v>
      </c>
      <c r="S10" s="890">
        <f>[1]Cuadro_CCAA2!O57</f>
        <v>805</v>
      </c>
    </row>
    <row r="11" spans="1:21" x14ac:dyDescent="0.25">
      <c r="B11" s="939" t="s">
        <v>41</v>
      </c>
      <c r="C11" s="887">
        <v>20139</v>
      </c>
      <c r="D11" s="887">
        <v>24991</v>
      </c>
      <c r="E11" s="887">
        <v>25528</v>
      </c>
      <c r="F11" s="887">
        <v>26990</v>
      </c>
      <c r="G11" s="887">
        <v>29491</v>
      </c>
      <c r="H11" s="887">
        <v>33350</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0.13085348072293246</v>
      </c>
      <c r="S11" s="890">
        <f>[1]Cuadro_CCAA2!O58</f>
        <v>3859</v>
      </c>
    </row>
    <row r="12" spans="1:21" x14ac:dyDescent="0.25">
      <c r="B12" s="939" t="s">
        <v>9</v>
      </c>
      <c r="C12" s="887">
        <v>30594</v>
      </c>
      <c r="D12" s="887">
        <v>32430</v>
      </c>
      <c r="E12" s="887">
        <v>33152</v>
      </c>
      <c r="F12" s="887">
        <v>36737</v>
      </c>
      <c r="G12" s="887">
        <v>41768</v>
      </c>
      <c r="H12" s="887">
        <v>46523</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0.11384313349932973</v>
      </c>
      <c r="S12" s="890">
        <f>[1]Cuadro_CCAA2!O59</f>
        <v>4755</v>
      </c>
      <c r="U12" s="922"/>
    </row>
    <row r="13" spans="1:21" x14ac:dyDescent="0.25">
      <c r="B13" s="939" t="s">
        <v>8</v>
      </c>
      <c r="C13" s="887">
        <v>20401</v>
      </c>
      <c r="D13" s="887">
        <v>21169</v>
      </c>
      <c r="E13" s="887">
        <v>21022</v>
      </c>
      <c r="F13" s="887">
        <v>18734</v>
      </c>
      <c r="G13" s="887">
        <v>18426</v>
      </c>
      <c r="H13" s="887">
        <v>18749</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1.7529577770541538E-2</v>
      </c>
      <c r="S13" s="890">
        <f>[1]Cuadro_CCAA2!O60</f>
        <v>323</v>
      </c>
      <c r="U13" s="922"/>
    </row>
    <row r="14" spans="1:21" x14ac:dyDescent="0.25">
      <c r="B14" s="939" t="s">
        <v>7</v>
      </c>
      <c r="C14" s="887">
        <v>94845</v>
      </c>
      <c r="D14" s="887">
        <v>106369</v>
      </c>
      <c r="E14" s="887">
        <v>105708</v>
      </c>
      <c r="F14" s="887">
        <v>108898</v>
      </c>
      <c r="G14" s="887">
        <v>114380</v>
      </c>
      <c r="H14" s="887">
        <v>122746</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7.3142157719881196E-2</v>
      </c>
      <c r="S14" s="890">
        <f>[1]Cuadro_CCAA2!O61</f>
        <v>8366</v>
      </c>
      <c r="U14" s="922"/>
    </row>
    <row r="15" spans="1:21" x14ac:dyDescent="0.25">
      <c r="B15" s="939" t="s">
        <v>43</v>
      </c>
      <c r="C15" s="887">
        <v>64964</v>
      </c>
      <c r="D15" s="887">
        <v>68077</v>
      </c>
      <c r="E15" s="887">
        <v>64772</v>
      </c>
      <c r="F15" s="887">
        <v>66829</v>
      </c>
      <c r="G15" s="887">
        <v>69929</v>
      </c>
      <c r="H15" s="887">
        <v>74835</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7.0156873400162967E-2</v>
      </c>
      <c r="S15" s="890">
        <f>[1]Cuadro_CCAA2!O62</f>
        <v>4906</v>
      </c>
      <c r="U15" s="922"/>
    </row>
    <row r="16" spans="1:21" x14ac:dyDescent="0.25">
      <c r="B16" s="939" t="s">
        <v>44</v>
      </c>
      <c r="C16" s="887">
        <v>230178</v>
      </c>
      <c r="D16" s="887">
        <v>239983</v>
      </c>
      <c r="E16" s="887">
        <v>230320</v>
      </c>
      <c r="F16" s="887">
        <v>245417</v>
      </c>
      <c r="G16" s="887">
        <v>257644</v>
      </c>
      <c r="H16" s="887">
        <v>250190</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-2.8931393706044028E-2</v>
      </c>
      <c r="S16" s="890">
        <f>[1]Cuadro_CCAA2!O63</f>
        <v>-7454</v>
      </c>
      <c r="U16" s="922"/>
    </row>
    <row r="17" spans="2:23" x14ac:dyDescent="0.25">
      <c r="B17" s="939" t="s">
        <v>6</v>
      </c>
      <c r="C17" s="887">
        <v>85031</v>
      </c>
      <c r="D17" s="887">
        <v>103107</v>
      </c>
      <c r="E17" s="887">
        <v>115485</v>
      </c>
      <c r="F17" s="887">
        <v>129091</v>
      </c>
      <c r="G17" s="887">
        <v>144410</v>
      </c>
      <c r="H17" s="887">
        <v>161791</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0.12035870092098877</v>
      </c>
      <c r="S17" s="890">
        <f>[1]Cuadro_CCAA2!O64</f>
        <v>17381</v>
      </c>
      <c r="U17" s="922"/>
    </row>
    <row r="18" spans="2:23" x14ac:dyDescent="0.25">
      <c r="B18" s="939" t="s">
        <v>5</v>
      </c>
      <c r="C18" s="887">
        <v>33341</v>
      </c>
      <c r="D18" s="887">
        <v>35443</v>
      </c>
      <c r="E18" s="887">
        <v>34750</v>
      </c>
      <c r="F18" s="887">
        <v>36342</v>
      </c>
      <c r="G18" s="887">
        <v>38917</v>
      </c>
      <c r="H18" s="887">
        <v>41046</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5.4706169540303717E-2</v>
      </c>
      <c r="S18" s="890">
        <f>[1]Cuadro_CCAA2!O65</f>
        <v>2129</v>
      </c>
      <c r="U18" s="922"/>
    </row>
    <row r="19" spans="2:23" x14ac:dyDescent="0.25">
      <c r="B19" s="939" t="s">
        <v>38</v>
      </c>
      <c r="C19" s="887">
        <v>67903</v>
      </c>
      <c r="D19" s="887">
        <v>70092</v>
      </c>
      <c r="E19" s="887">
        <v>67467</v>
      </c>
      <c r="F19" s="887">
        <v>69079</v>
      </c>
      <c r="G19" s="887">
        <v>71374</v>
      </c>
      <c r="H19" s="887">
        <v>75584</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5.8985064589346159E-2</v>
      </c>
      <c r="S19" s="890">
        <f>[1]Cuadro_CCAA2!O66</f>
        <v>4210</v>
      </c>
      <c r="U19" s="922"/>
    </row>
    <row r="20" spans="2:23" x14ac:dyDescent="0.25">
      <c r="B20" s="939" t="s">
        <v>45</v>
      </c>
      <c r="C20" s="887">
        <v>161368</v>
      </c>
      <c r="D20" s="887">
        <v>171922</v>
      </c>
      <c r="E20" s="887">
        <v>161936</v>
      </c>
      <c r="F20" s="887">
        <v>163249</v>
      </c>
      <c r="G20" s="887">
        <v>173065</v>
      </c>
      <c r="H20" s="887">
        <v>185857</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7.3914425215959367E-2</v>
      </c>
      <c r="S20" s="890">
        <f>[1]Cuadro_CCAA2!O67</f>
        <v>12792</v>
      </c>
      <c r="U20" s="922"/>
    </row>
    <row r="21" spans="2:23" x14ac:dyDescent="0.25">
      <c r="B21" s="939" t="s">
        <v>46</v>
      </c>
      <c r="C21" s="887">
        <v>39429</v>
      </c>
      <c r="D21" s="887">
        <v>41312</v>
      </c>
      <c r="E21" s="887">
        <v>40012</v>
      </c>
      <c r="F21" s="887">
        <v>42082</v>
      </c>
      <c r="G21" s="887">
        <v>44287</v>
      </c>
      <c r="H21" s="887">
        <v>47580</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7.4355905796283261E-2</v>
      </c>
      <c r="S21" s="890">
        <f>[1]Cuadro_CCAA2!O68</f>
        <v>3293</v>
      </c>
      <c r="U21" s="922"/>
    </row>
    <row r="22" spans="2:23" x14ac:dyDescent="0.25">
      <c r="B22" s="939" t="s">
        <v>47</v>
      </c>
      <c r="C22" s="887">
        <v>15133</v>
      </c>
      <c r="D22" s="887">
        <v>14637</v>
      </c>
      <c r="E22" s="887">
        <v>14462</v>
      </c>
      <c r="F22" s="887">
        <v>15183</v>
      </c>
      <c r="G22" s="887">
        <v>16013</v>
      </c>
      <c r="H22" s="887">
        <v>16801</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4.921001686130011E-2</v>
      </c>
      <c r="S22" s="890">
        <f>[1]Cuadro_CCAA2!O69</f>
        <v>788</v>
      </c>
      <c r="U22" s="922"/>
    </row>
    <row r="23" spans="2:23" x14ac:dyDescent="0.25">
      <c r="B23" s="939" t="s">
        <v>48</v>
      </c>
      <c r="C23" s="887">
        <v>78811</v>
      </c>
      <c r="D23" s="887">
        <v>80742</v>
      </c>
      <c r="E23" s="887">
        <v>79315</v>
      </c>
      <c r="F23" s="887">
        <v>78831</v>
      </c>
      <c r="G23" s="887">
        <v>79067</v>
      </c>
      <c r="H23" s="887">
        <v>82443</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4.2697965017010953E-2</v>
      </c>
      <c r="S23" s="890">
        <f>[1]Cuadro_CCAA2!O70</f>
        <v>3376</v>
      </c>
      <c r="U23" s="922"/>
    </row>
    <row r="24" spans="2:23" x14ac:dyDescent="0.25">
      <c r="B24" s="939" t="s">
        <v>49</v>
      </c>
      <c r="C24" s="887">
        <v>11167</v>
      </c>
      <c r="D24" s="887">
        <v>11398</v>
      </c>
      <c r="E24" s="887">
        <v>10806</v>
      </c>
      <c r="F24" s="887">
        <v>11690</v>
      </c>
      <c r="G24" s="887">
        <v>10545</v>
      </c>
      <c r="H24" s="887">
        <v>10646</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9.577999051683328E-3</v>
      </c>
      <c r="S24" s="890">
        <f>[1]Cuadro_CCAA2!O71</f>
        <v>101</v>
      </c>
      <c r="U24" s="922"/>
    </row>
    <row r="25" spans="2:23" x14ac:dyDescent="0.25">
      <c r="B25" s="940" t="s">
        <v>4</v>
      </c>
      <c r="C25" s="903">
        <v>2949</v>
      </c>
      <c r="D25" s="903">
        <v>3054</v>
      </c>
      <c r="E25" s="903">
        <v>3042</v>
      </c>
      <c r="F25" s="903">
        <v>3187</v>
      </c>
      <c r="G25" s="903">
        <v>3439</v>
      </c>
      <c r="H25" s="903">
        <v>3728</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8.4036056993312069E-2</v>
      </c>
      <c r="S25" s="907">
        <f>[1]Cuadro_CCAA2!O72+[1]Cuadro_CCAA2!O73</f>
        <v>289</v>
      </c>
      <c r="U25" s="922"/>
      <c r="V25" s="922"/>
      <c r="W25" s="930"/>
    </row>
    <row r="26" spans="2:23" x14ac:dyDescent="0.25">
      <c r="B26" s="872" t="s">
        <v>3</v>
      </c>
      <c r="C26" s="873">
        <v>1304312</v>
      </c>
      <c r="D26" s="873">
        <v>1385037</v>
      </c>
      <c r="E26" s="873">
        <v>1356473</v>
      </c>
      <c r="F26" s="873">
        <v>1415578</v>
      </c>
      <c r="G26" s="873">
        <v>1490860</v>
      </c>
      <c r="H26" s="873">
        <v>1567107</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5.1142964463464002E-2</v>
      </c>
      <c r="S26" s="879">
        <f t="shared" ref="S26" si="1">SUM(S8:S25)</f>
        <v>76247</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5"/>
      <c r="C2" s="1045"/>
      <c r="D2" s="206"/>
      <c r="E2" s="1146"/>
      <c r="F2" s="1146"/>
      <c r="G2" s="1146"/>
      <c r="H2" s="1146"/>
      <c r="I2" s="1146"/>
    </row>
    <row r="3" spans="1:13" s="205" customFormat="1" ht="14.25" customHeight="1" x14ac:dyDescent="0.2">
      <c r="B3" s="206"/>
      <c r="C3" s="206"/>
      <c r="D3" s="206"/>
      <c r="G3" s="206"/>
      <c r="I3" s="206"/>
      <c r="K3" s="206"/>
      <c r="M3" s="206"/>
    </row>
    <row r="4" spans="1:13" s="208" customFormat="1" ht="21.75" customHeight="1" x14ac:dyDescent="0.2">
      <c r="B4" s="1160" t="s">
        <v>457</v>
      </c>
      <c r="C4" s="1160"/>
      <c r="D4" s="1160"/>
      <c r="E4" s="1160"/>
      <c r="F4" s="1160"/>
      <c r="G4" s="1160"/>
      <c r="H4" s="1160"/>
      <c r="I4" s="1160"/>
      <c r="J4" s="1160"/>
      <c r="K4" s="1160"/>
      <c r="L4" s="1160"/>
      <c r="M4" s="1160"/>
    </row>
    <row r="5" spans="1:13" s="315" customFormat="1" ht="18.75" customHeight="1" x14ac:dyDescent="0.2">
      <c r="B5" s="1147" t="str">
        <f>porsaad!B6</f>
        <v>Situación a 31 de diciembre de 2023</v>
      </c>
      <c r="C5" s="1147"/>
      <c r="D5" s="1147"/>
      <c r="E5" s="1147"/>
      <c r="F5" s="1147"/>
      <c r="G5" s="1147"/>
      <c r="H5" s="1147"/>
      <c r="I5" s="1147"/>
      <c r="J5" s="1147"/>
      <c r="K5" s="1147"/>
      <c r="L5" s="1147"/>
      <c r="M5" s="1147"/>
    </row>
    <row r="6" spans="1:13" s="208" customFormat="1" ht="4.5" customHeight="1" x14ac:dyDescent="0.2"/>
    <row r="7" spans="1:13" s="211" customFormat="1" ht="15" customHeight="1" x14ac:dyDescent="0.2">
      <c r="A7" s="212"/>
      <c r="B7" s="1148"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50"/>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38.329494745933495</v>
      </c>
      <c r="F10" s="341"/>
      <c r="G10" s="484">
        <v>45.36730483182189</v>
      </c>
      <c r="H10" s="341"/>
      <c r="I10" s="484">
        <v>13.631783503670651</v>
      </c>
      <c r="J10" s="341"/>
      <c r="K10" s="484">
        <v>2.4782879900196728</v>
      </c>
      <c r="L10" s="341"/>
      <c r="M10" s="487">
        <v>0.19312892855429201</v>
      </c>
    </row>
    <row r="11" spans="1:13" s="275" customFormat="1" ht="18" customHeight="1" x14ac:dyDescent="0.2">
      <c r="A11" s="318"/>
      <c r="B11" s="331" t="s">
        <v>10</v>
      </c>
      <c r="C11" s="485">
        <f t="shared" ref="C11:C28" si="0">M11+K11+I11+G11+E11</f>
        <v>100</v>
      </c>
      <c r="D11" s="338"/>
      <c r="E11" s="485">
        <v>21.264086232239098</v>
      </c>
      <c r="F11" s="341"/>
      <c r="G11" s="485">
        <v>56.148946594806468</v>
      </c>
      <c r="H11" s="341"/>
      <c r="I11" s="485">
        <v>16.090151886330233</v>
      </c>
      <c r="J11" s="341"/>
      <c r="K11" s="485">
        <v>5.6785889269965706</v>
      </c>
      <c r="L11" s="341"/>
      <c r="M11" s="488">
        <v>0.81822635962763357</v>
      </c>
    </row>
    <row r="12" spans="1:13" s="275" customFormat="1" ht="18" customHeight="1" x14ac:dyDescent="0.2">
      <c r="A12" s="318"/>
      <c r="B12" s="331" t="s">
        <v>40</v>
      </c>
      <c r="C12" s="485">
        <f t="shared" si="0"/>
        <v>100.00000000000001</v>
      </c>
      <c r="D12" s="338"/>
      <c r="E12" s="485">
        <v>24.65634243953367</v>
      </c>
      <c r="F12" s="341"/>
      <c r="G12" s="485">
        <v>45.571602575256655</v>
      </c>
      <c r="H12" s="341"/>
      <c r="I12" s="485">
        <v>21.837480424569343</v>
      </c>
      <c r="J12" s="341"/>
      <c r="K12" s="485">
        <v>6.8818514007308167</v>
      </c>
      <c r="L12" s="341"/>
      <c r="M12" s="488">
        <v>1.0527231599095179</v>
      </c>
    </row>
    <row r="13" spans="1:13" s="275" customFormat="1" ht="18" customHeight="1" x14ac:dyDescent="0.2">
      <c r="A13" s="318"/>
      <c r="B13" s="331" t="s">
        <v>41</v>
      </c>
      <c r="C13" s="485">
        <f t="shared" si="0"/>
        <v>100.00000000000001</v>
      </c>
      <c r="D13" s="338"/>
      <c r="E13" s="485">
        <v>25.066031608573287</v>
      </c>
      <c r="F13" s="341"/>
      <c r="G13" s="485">
        <v>52.10218662048063</v>
      </c>
      <c r="H13" s="341"/>
      <c r="I13" s="485">
        <v>17.423684780255467</v>
      </c>
      <c r="J13" s="341"/>
      <c r="K13" s="485">
        <v>4.9447932452911889</v>
      </c>
      <c r="L13" s="341"/>
      <c r="M13" s="488">
        <v>0.46330374539943714</v>
      </c>
    </row>
    <row r="14" spans="1:13" s="275" customFormat="1" ht="18" customHeight="1" x14ac:dyDescent="0.2">
      <c r="A14" s="318"/>
      <c r="B14" s="331" t="s">
        <v>9</v>
      </c>
      <c r="C14" s="485">
        <f t="shared" si="0"/>
        <v>100</v>
      </c>
      <c r="D14" s="338"/>
      <c r="E14" s="485">
        <v>35.385426429240866</v>
      </c>
      <c r="F14" s="341"/>
      <c r="G14" s="485">
        <v>46.192596063730086</v>
      </c>
      <c r="H14" s="341"/>
      <c r="I14" s="485">
        <v>13.847235238987816</v>
      </c>
      <c r="J14" s="341"/>
      <c r="K14" s="485">
        <v>3.9831302717900656</v>
      </c>
      <c r="L14" s="341"/>
      <c r="M14" s="488">
        <v>0.59161199625117156</v>
      </c>
    </row>
    <row r="15" spans="1:13" s="275" customFormat="1" ht="18" customHeight="1" x14ac:dyDescent="0.2">
      <c r="A15" s="318"/>
      <c r="B15" s="331" t="s">
        <v>8</v>
      </c>
      <c r="C15" s="485">
        <f t="shared" si="0"/>
        <v>100</v>
      </c>
      <c r="D15" s="338"/>
      <c r="E15" s="485">
        <v>22.527233115468409</v>
      </c>
      <c r="F15" s="341"/>
      <c r="G15" s="485">
        <v>47.908496732026144</v>
      </c>
      <c r="H15" s="341"/>
      <c r="I15" s="485">
        <v>21.067538126361658</v>
      </c>
      <c r="J15" s="341"/>
      <c r="K15" s="485">
        <v>7.2222222222222214</v>
      </c>
      <c r="L15" s="341"/>
      <c r="M15" s="488">
        <v>1.2745098039215685</v>
      </c>
    </row>
    <row r="16" spans="1:13" s="275" customFormat="1" ht="18" customHeight="1" x14ac:dyDescent="0.2">
      <c r="A16" s="318"/>
      <c r="B16" s="331" t="s">
        <v>7</v>
      </c>
      <c r="C16" s="485">
        <f t="shared" si="0"/>
        <v>100</v>
      </c>
      <c r="D16" s="338"/>
      <c r="E16" s="485">
        <v>25.10875186323122</v>
      </c>
      <c r="F16" s="341"/>
      <c r="G16" s="485">
        <v>52.362120889483776</v>
      </c>
      <c r="H16" s="341"/>
      <c r="I16" s="485">
        <v>18.109086484348857</v>
      </c>
      <c r="J16" s="341"/>
      <c r="K16" s="485">
        <v>4.1067137164238128</v>
      </c>
      <c r="L16" s="341"/>
      <c r="M16" s="488">
        <v>0.31332704651233534</v>
      </c>
    </row>
    <row r="17" spans="1:13" s="275" customFormat="1" ht="18" customHeight="1" x14ac:dyDescent="0.2">
      <c r="A17" s="318"/>
      <c r="B17" s="331" t="s">
        <v>43</v>
      </c>
      <c r="C17" s="485">
        <f t="shared" si="0"/>
        <v>100</v>
      </c>
      <c r="D17" s="338"/>
      <c r="E17" s="485">
        <v>31.809949930755298</v>
      </c>
      <c r="F17" s="341"/>
      <c r="G17" s="485">
        <v>47.358048364759775</v>
      </c>
      <c r="H17" s="341"/>
      <c r="I17" s="485">
        <v>15.233834025780336</v>
      </c>
      <c r="J17" s="341"/>
      <c r="K17" s="485">
        <v>4.6021093000958775</v>
      </c>
      <c r="L17" s="341"/>
      <c r="M17" s="488">
        <v>0.99605837860871416</v>
      </c>
    </row>
    <row r="18" spans="1:13" s="275" customFormat="1" ht="18" customHeight="1" x14ac:dyDescent="0.2">
      <c r="A18" s="318"/>
      <c r="B18" s="331" t="s">
        <v>44</v>
      </c>
      <c r="C18" s="485">
        <f t="shared" si="0"/>
        <v>100</v>
      </c>
      <c r="D18" s="338"/>
      <c r="E18" s="485">
        <v>22.560260531355723</v>
      </c>
      <c r="F18" s="341"/>
      <c r="G18" s="485">
        <v>41.617521746100046</v>
      </c>
      <c r="H18" s="341"/>
      <c r="I18" s="485">
        <v>22.916297552456403</v>
      </c>
      <c r="J18" s="341"/>
      <c r="K18" s="485">
        <v>11.128266133454824</v>
      </c>
      <c r="L18" s="341"/>
      <c r="M18" s="488">
        <v>1.7776540366330036</v>
      </c>
    </row>
    <row r="19" spans="1:13" s="275" customFormat="1" ht="18" customHeight="1" x14ac:dyDescent="0.2">
      <c r="A19" s="318"/>
      <c r="B19" s="331" t="s">
        <v>6</v>
      </c>
      <c r="C19" s="485">
        <f t="shared" si="0"/>
        <v>100</v>
      </c>
      <c r="D19" s="338"/>
      <c r="E19" s="485">
        <v>24.496472654628977</v>
      </c>
      <c r="F19" s="341"/>
      <c r="G19" s="485">
        <v>54.635732828921334</v>
      </c>
      <c r="H19" s="341"/>
      <c r="I19" s="485">
        <v>16.136036827222807</v>
      </c>
      <c r="J19" s="341"/>
      <c r="K19" s="485">
        <v>4.2762427740086277</v>
      </c>
      <c r="L19" s="341"/>
      <c r="M19" s="488">
        <v>0.45551491521825144</v>
      </c>
    </row>
    <row r="20" spans="1:13" s="275" customFormat="1" ht="18" customHeight="1" x14ac:dyDescent="0.2">
      <c r="A20" s="318"/>
      <c r="B20" s="331" t="s">
        <v>5</v>
      </c>
      <c r="C20" s="485">
        <f t="shared" si="0"/>
        <v>100</v>
      </c>
      <c r="D20" s="338"/>
      <c r="E20" s="485">
        <v>36.685940353012782</v>
      </c>
      <c r="F20" s="341"/>
      <c r="G20" s="485">
        <v>45.64820450395618</v>
      </c>
      <c r="H20" s="341"/>
      <c r="I20" s="485">
        <v>15.276932440657335</v>
      </c>
      <c r="J20" s="341"/>
      <c r="K20" s="485">
        <v>2.1911138161898966</v>
      </c>
      <c r="L20" s="341"/>
      <c r="M20" s="488">
        <v>0.19780888618381012</v>
      </c>
    </row>
    <row r="21" spans="1:13" s="275" customFormat="1" ht="18" customHeight="1" x14ac:dyDescent="0.2">
      <c r="A21" s="318"/>
      <c r="B21" s="331" t="s">
        <v>38</v>
      </c>
      <c r="C21" s="485">
        <f t="shared" si="0"/>
        <v>100</v>
      </c>
      <c r="D21" s="338"/>
      <c r="E21" s="485">
        <v>39.417486583184257</v>
      </c>
      <c r="F21" s="341"/>
      <c r="G21" s="485">
        <v>45.494186046511622</v>
      </c>
      <c r="H21" s="341"/>
      <c r="I21" s="485">
        <v>12.589445438282649</v>
      </c>
      <c r="J21" s="341"/>
      <c r="K21" s="485">
        <v>2.219364937388193</v>
      </c>
      <c r="L21" s="341"/>
      <c r="M21" s="488">
        <v>0.27951699463327373</v>
      </c>
    </row>
    <row r="22" spans="1:13" s="275" customFormat="1" ht="18" customHeight="1" x14ac:dyDescent="0.2">
      <c r="A22" s="318"/>
      <c r="B22" s="331" t="s">
        <v>45</v>
      </c>
      <c r="C22" s="485">
        <f t="shared" si="0"/>
        <v>100</v>
      </c>
      <c r="D22" s="338"/>
      <c r="E22" s="485">
        <v>37.226140299628597</v>
      </c>
      <c r="F22" s="341"/>
      <c r="G22" s="485">
        <v>41.203104786545921</v>
      </c>
      <c r="H22" s="341"/>
      <c r="I22" s="485">
        <v>16.646496682385344</v>
      </c>
      <c r="J22" s="341"/>
      <c r="K22" s="485">
        <v>4.4589575595710054</v>
      </c>
      <c r="L22" s="341"/>
      <c r="M22" s="488">
        <v>0.4653006718691316</v>
      </c>
    </row>
    <row r="23" spans="1:13" s="275" customFormat="1" ht="18" customHeight="1" x14ac:dyDescent="0.2">
      <c r="A23" s="318">
        <v>47094</v>
      </c>
      <c r="B23" s="331" t="s">
        <v>46</v>
      </c>
      <c r="C23" s="485">
        <f t="shared" si="0"/>
        <v>100</v>
      </c>
      <c r="D23" s="338"/>
      <c r="E23" s="485">
        <v>34.676875471099301</v>
      </c>
      <c r="F23" s="341"/>
      <c r="G23" s="485">
        <v>43.725949141111599</v>
      </c>
      <c r="H23" s="341"/>
      <c r="I23" s="485">
        <v>15.035506010235252</v>
      </c>
      <c r="J23" s="341"/>
      <c r="K23" s="485">
        <v>5.8436148688856271</v>
      </c>
      <c r="L23" s="341"/>
      <c r="M23" s="488">
        <v>0.71805450866822707</v>
      </c>
    </row>
    <row r="24" spans="1:13" s="275" customFormat="1" ht="18" customHeight="1" x14ac:dyDescent="0.2">
      <c r="B24" s="331" t="s">
        <v>47</v>
      </c>
      <c r="C24" s="485">
        <f t="shared" si="0"/>
        <v>100</v>
      </c>
      <c r="D24" s="338"/>
      <c r="E24" s="485">
        <v>20.118577075098816</v>
      </c>
      <c r="F24" s="341"/>
      <c r="G24" s="485">
        <v>54.328063241106719</v>
      </c>
      <c r="H24" s="341"/>
      <c r="I24" s="485">
        <v>17.24308300395257</v>
      </c>
      <c r="J24" s="341"/>
      <c r="K24" s="485">
        <v>7.3913043478260869</v>
      </c>
      <c r="L24" s="341"/>
      <c r="M24" s="488">
        <v>0.9189723320158103</v>
      </c>
    </row>
    <row r="25" spans="1:13" s="275" customFormat="1" ht="18" customHeight="1" x14ac:dyDescent="0.2">
      <c r="B25" s="331" t="s">
        <v>48</v>
      </c>
      <c r="C25" s="485">
        <f t="shared" si="0"/>
        <v>100</v>
      </c>
      <c r="D25" s="338"/>
      <c r="E25" s="485">
        <v>20.189230938982679</v>
      </c>
      <c r="F25" s="341"/>
      <c r="G25" s="485">
        <v>42.530067306631359</v>
      </c>
      <c r="H25" s="341"/>
      <c r="I25" s="485">
        <v>22.23601456471367</v>
      </c>
      <c r="J25" s="341"/>
      <c r="K25" s="485">
        <v>12.904115634999449</v>
      </c>
      <c r="L25" s="341"/>
      <c r="M25" s="488">
        <v>2.1405715546728454</v>
      </c>
    </row>
    <row r="26" spans="1:13" s="275" customFormat="1" ht="18" customHeight="1" x14ac:dyDescent="0.2">
      <c r="B26" s="331" t="s">
        <v>49</v>
      </c>
      <c r="C26" s="485">
        <f t="shared" si="0"/>
        <v>100</v>
      </c>
      <c r="D26" s="338"/>
      <c r="E26" s="485">
        <v>21.915584415584416</v>
      </c>
      <c r="F26" s="341"/>
      <c r="G26" s="485">
        <v>35.714285714285715</v>
      </c>
      <c r="H26" s="341"/>
      <c r="I26" s="485">
        <v>23.45779220779221</v>
      </c>
      <c r="J26" s="341"/>
      <c r="K26" s="485">
        <v>16.558441558441558</v>
      </c>
      <c r="L26" s="341"/>
      <c r="M26" s="488">
        <v>2.3538961038961039</v>
      </c>
    </row>
    <row r="27" spans="1:13" s="275" customFormat="1" ht="18" customHeight="1" x14ac:dyDescent="0.2">
      <c r="B27" s="336" t="s">
        <v>4</v>
      </c>
      <c r="C27" s="485">
        <f t="shared" si="0"/>
        <v>100.00000000000001</v>
      </c>
      <c r="D27" s="338"/>
      <c r="E27" s="485">
        <v>64.169014084507054</v>
      </c>
      <c r="F27" s="341"/>
      <c r="G27" s="485">
        <v>29.183098591549296</v>
      </c>
      <c r="H27" s="341"/>
      <c r="I27" s="485">
        <v>5.5774647887323949</v>
      </c>
      <c r="J27" s="341"/>
      <c r="K27" s="485">
        <v>0.78873239436619713</v>
      </c>
      <c r="L27" s="341"/>
      <c r="M27" s="488">
        <v>0.28169014084507044</v>
      </c>
    </row>
    <row r="28" spans="1:13" s="212" customFormat="1" ht="18" customHeight="1" x14ac:dyDescent="0.2">
      <c r="B28" s="736" t="s">
        <v>3</v>
      </c>
      <c r="C28" s="486">
        <f t="shared" si="0"/>
        <v>100</v>
      </c>
      <c r="D28" s="349"/>
      <c r="E28" s="486">
        <v>28.388738938808977</v>
      </c>
      <c r="F28" s="352"/>
      <c r="G28" s="486">
        <v>46.920120263760289</v>
      </c>
      <c r="H28" s="352"/>
      <c r="I28" s="486">
        <v>17.662543988520277</v>
      </c>
      <c r="J28" s="352"/>
      <c r="K28" s="486">
        <v>6.172230004441559</v>
      </c>
      <c r="L28" s="352"/>
      <c r="M28" s="489">
        <v>0.85636680446889191</v>
      </c>
    </row>
    <row r="29" spans="1:13" s="256" customFormat="1" ht="6.75" customHeight="1" x14ac:dyDescent="0.2">
      <c r="B29" s="1145"/>
      <c r="C29" s="1145"/>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5"/>
      <c r="C2" s="1045"/>
      <c r="D2" s="206"/>
      <c r="E2" s="1146"/>
      <c r="F2" s="1146"/>
      <c r="G2" s="1146"/>
      <c r="H2" s="1146"/>
      <c r="I2" s="1146"/>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60" t="s">
        <v>456</v>
      </c>
      <c r="C4" s="1160"/>
      <c r="D4" s="1160"/>
      <c r="E4" s="1160"/>
      <c r="F4" s="1160"/>
      <c r="G4" s="1160"/>
      <c r="H4" s="1160"/>
      <c r="I4" s="1160"/>
      <c r="J4" s="1160"/>
      <c r="K4" s="1160"/>
      <c r="L4" s="1160"/>
      <c r="M4" s="1160"/>
      <c r="N4" s="1160"/>
      <c r="O4" s="1160"/>
      <c r="P4" s="1160"/>
      <c r="Q4" s="1160"/>
      <c r="R4" s="1160"/>
      <c r="S4" s="1160"/>
      <c r="T4" s="1160"/>
      <c r="U4" s="1160"/>
    </row>
    <row r="5" spans="1:21" s="315" customFormat="1" ht="18.75" customHeight="1" x14ac:dyDescent="0.2">
      <c r="B5" s="1147" t="str">
        <f>porsaad!B6</f>
        <v>Situación a 31 de diciembre de 2023</v>
      </c>
      <c r="C5" s="1147"/>
      <c r="D5" s="1147"/>
      <c r="E5" s="1147"/>
      <c r="F5" s="1147"/>
      <c r="G5" s="1147"/>
      <c r="H5" s="1147"/>
      <c r="I5" s="1147"/>
      <c r="J5" s="1147"/>
      <c r="K5" s="1147"/>
      <c r="L5" s="1147"/>
      <c r="M5" s="1147"/>
      <c r="N5" s="1147"/>
      <c r="O5" s="1147"/>
      <c r="P5" s="1147"/>
      <c r="Q5" s="1147"/>
      <c r="R5" s="1147"/>
      <c r="S5" s="1147"/>
      <c r="T5" s="1147"/>
      <c r="U5" s="1147"/>
    </row>
    <row r="6" spans="1:21" s="208" customFormat="1" ht="4.5" customHeight="1" x14ac:dyDescent="0.2"/>
    <row r="7" spans="1:21" s="211" customFormat="1" ht="15" customHeight="1" x14ac:dyDescent="0.2">
      <c r="A7" s="212"/>
      <c r="B7" s="1148"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50"/>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100.00000000000001</v>
      </c>
      <c r="D10" s="338"/>
      <c r="E10" s="484">
        <v>23.441447266022532</v>
      </c>
      <c r="F10" s="341"/>
      <c r="G10" s="484">
        <v>42.062665373609661</v>
      </c>
      <c r="H10" s="341"/>
      <c r="I10" s="484">
        <v>17.944757731403328</v>
      </c>
      <c r="J10" s="341"/>
      <c r="K10" s="487">
        <v>5.3063228092860646</v>
      </c>
      <c r="L10" s="341"/>
      <c r="M10" s="484">
        <v>3.9641775319373109</v>
      </c>
      <c r="N10" s="341"/>
      <c r="O10" s="484">
        <v>0.9027453515798044</v>
      </c>
      <c r="P10" s="341"/>
      <c r="Q10" s="484">
        <v>0.79977970139961452</v>
      </c>
      <c r="R10" s="341"/>
      <c r="S10" s="484">
        <v>0.30410785053218869</v>
      </c>
      <c r="T10" s="341"/>
      <c r="U10" s="487">
        <v>5.2739963842294939</v>
      </c>
    </row>
    <row r="11" spans="1:21" s="275" customFormat="1" ht="18" customHeight="1" x14ac:dyDescent="0.2">
      <c r="A11" s="318"/>
      <c r="B11" s="331" t="s">
        <v>10</v>
      </c>
      <c r="C11" s="485">
        <f t="shared" ref="C11:C27" si="0">K11+M11+G11+I11+E11+S11+O11+U11+Q11</f>
        <v>100</v>
      </c>
      <c r="D11" s="338"/>
      <c r="E11" s="485">
        <v>11.55355326260718</v>
      </c>
      <c r="F11" s="341"/>
      <c r="G11" s="485">
        <v>6.8061812721019228</v>
      </c>
      <c r="H11" s="341"/>
      <c r="I11" s="485">
        <v>15.729302911398538</v>
      </c>
      <c r="J11" s="341"/>
      <c r="K11" s="488">
        <v>2.1460059099937023</v>
      </c>
      <c r="L11" s="341"/>
      <c r="M11" s="485">
        <v>0.91556459816887081</v>
      </c>
      <c r="N11" s="341"/>
      <c r="O11" s="485">
        <v>0.50864699898270604</v>
      </c>
      <c r="P11" s="341"/>
      <c r="Q11" s="485">
        <v>0.15501622826139613</v>
      </c>
      <c r="R11" s="341"/>
      <c r="S11" s="485">
        <v>0.14048345686189023</v>
      </c>
      <c r="T11" s="341"/>
      <c r="U11" s="488">
        <v>62.045245361623792</v>
      </c>
    </row>
    <row r="12" spans="1:21" s="275" customFormat="1" ht="18" customHeight="1" x14ac:dyDescent="0.2">
      <c r="A12" s="318"/>
      <c r="B12" s="331" t="s">
        <v>40</v>
      </c>
      <c r="C12" s="485">
        <f t="shared" si="0"/>
        <v>99.999999999999986</v>
      </c>
      <c r="D12" s="338"/>
      <c r="E12" s="485">
        <v>37.218242180674473</v>
      </c>
      <c r="F12" s="341"/>
      <c r="G12" s="485">
        <v>22.09505504106238</v>
      </c>
      <c r="H12" s="341"/>
      <c r="I12" s="485">
        <v>23.97344050323257</v>
      </c>
      <c r="J12" s="341"/>
      <c r="K12" s="488">
        <v>4.7789620828236936</v>
      </c>
      <c r="L12" s="341"/>
      <c r="M12" s="485">
        <v>2.717106412720601</v>
      </c>
      <c r="N12" s="341"/>
      <c r="O12" s="485">
        <v>2.795736501834702</v>
      </c>
      <c r="P12" s="341"/>
      <c r="Q12" s="485">
        <v>1.7648086667831557</v>
      </c>
      <c r="R12" s="341"/>
      <c r="S12" s="485">
        <v>0.20968023763760268</v>
      </c>
      <c r="T12" s="341"/>
      <c r="U12" s="488">
        <v>4.4469683732308232</v>
      </c>
    </row>
    <row r="13" spans="1:21" s="275" customFormat="1" ht="18" customHeight="1" x14ac:dyDescent="0.2">
      <c r="A13" s="318"/>
      <c r="B13" s="331" t="s">
        <v>41</v>
      </c>
      <c r="C13" s="485">
        <f t="shared" si="0"/>
        <v>100</v>
      </c>
      <c r="D13" s="338"/>
      <c r="E13" s="485">
        <v>48.999351631726825</v>
      </c>
      <c r="F13" s="341"/>
      <c r="G13" s="485">
        <v>15.314458612491896</v>
      </c>
      <c r="H13" s="341"/>
      <c r="I13" s="485">
        <v>16.343202939269506</v>
      </c>
      <c r="J13" s="341"/>
      <c r="K13" s="488">
        <v>5.3079749297601033</v>
      </c>
      <c r="L13" s="341"/>
      <c r="M13" s="485">
        <v>2.5632159066349689</v>
      </c>
      <c r="N13" s="341"/>
      <c r="O13" s="485">
        <v>1.8975578128376918</v>
      </c>
      <c r="P13" s="341"/>
      <c r="Q13" s="485">
        <v>1.2535119948130538</v>
      </c>
      <c r="R13" s="341"/>
      <c r="S13" s="485">
        <v>0.82558893451480442</v>
      </c>
      <c r="T13" s="341"/>
      <c r="U13" s="488">
        <v>7.4951372379511563</v>
      </c>
    </row>
    <row r="14" spans="1:21" s="275" customFormat="1" ht="18" customHeight="1" x14ac:dyDescent="0.2">
      <c r="A14" s="318"/>
      <c r="B14" s="331" t="s">
        <v>9</v>
      </c>
      <c r="C14" s="485">
        <f t="shared" si="0"/>
        <v>99.999999999999986</v>
      </c>
      <c r="D14" s="338"/>
      <c r="E14" s="485">
        <v>31.784081584808344</v>
      </c>
      <c r="F14" s="341"/>
      <c r="G14" s="485">
        <v>37.240651740710348</v>
      </c>
      <c r="H14" s="341"/>
      <c r="I14" s="485">
        <v>13.620911968116282</v>
      </c>
      <c r="J14" s="341"/>
      <c r="K14" s="488">
        <v>6.4881022154495369</v>
      </c>
      <c r="L14" s="341"/>
      <c r="M14" s="485">
        <v>3.891689133747509</v>
      </c>
      <c r="N14" s="341"/>
      <c r="O14" s="485">
        <v>1.0256710819364669</v>
      </c>
      <c r="P14" s="341"/>
      <c r="Q14" s="485">
        <v>1.1546125893799086</v>
      </c>
      <c r="R14" s="341"/>
      <c r="S14" s="485">
        <v>0.30477083577540737</v>
      </c>
      <c r="T14" s="341"/>
      <c r="U14" s="488">
        <v>4.4895088500761924</v>
      </c>
    </row>
    <row r="15" spans="1:21" s="275" customFormat="1" ht="18" customHeight="1" x14ac:dyDescent="0.2">
      <c r="A15" s="318"/>
      <c r="B15" s="331" t="s">
        <v>8</v>
      </c>
      <c r="C15" s="485">
        <f t="shared" si="0"/>
        <v>100.00000000000001</v>
      </c>
      <c r="D15" s="338"/>
      <c r="E15" s="485">
        <v>41.967105979740772</v>
      </c>
      <c r="F15" s="341"/>
      <c r="G15" s="485">
        <v>16.403441890861561</v>
      </c>
      <c r="H15" s="341"/>
      <c r="I15" s="485">
        <v>24.65962313473478</v>
      </c>
      <c r="J15" s="341"/>
      <c r="K15" s="488">
        <v>4.9667792179501147</v>
      </c>
      <c r="L15" s="341"/>
      <c r="M15" s="485">
        <v>1.5793486548306284</v>
      </c>
      <c r="N15" s="341"/>
      <c r="O15" s="485">
        <v>2.3417928330247251</v>
      </c>
      <c r="P15" s="341"/>
      <c r="Q15" s="485">
        <v>2.2764404748938025</v>
      </c>
      <c r="R15" s="341"/>
      <c r="S15" s="485">
        <v>0.59906328286679011</v>
      </c>
      <c r="T15" s="341"/>
      <c r="U15" s="488">
        <v>5.2064045310968305</v>
      </c>
    </row>
    <row r="16" spans="1:21" s="275" customFormat="1" ht="18" customHeight="1" x14ac:dyDescent="0.2">
      <c r="A16" s="318"/>
      <c r="B16" s="331" t="s">
        <v>7</v>
      </c>
      <c r="C16" s="485">
        <f t="shared" si="0"/>
        <v>100</v>
      </c>
      <c r="D16" s="338"/>
      <c r="E16" s="485">
        <v>45.283937098883719</v>
      </c>
      <c r="F16" s="341"/>
      <c r="G16" s="485">
        <v>18.766919122791009</v>
      </c>
      <c r="H16" s="341"/>
      <c r="I16" s="485">
        <v>19.414788453934364</v>
      </c>
      <c r="J16" s="341"/>
      <c r="K16" s="488">
        <v>5.2346625300361955</v>
      </c>
      <c r="L16" s="341"/>
      <c r="M16" s="485">
        <v>2.186939197615354</v>
      </c>
      <c r="N16" s="341"/>
      <c r="O16" s="485">
        <v>1.8919001125406818</v>
      </c>
      <c r="P16" s="341"/>
      <c r="Q16" s="485">
        <v>0.92465857590412759</v>
      </c>
      <c r="R16" s="341"/>
      <c r="S16" s="485">
        <v>0.9124920156948626</v>
      </c>
      <c r="T16" s="341"/>
      <c r="U16" s="488">
        <v>5.3837028925996897</v>
      </c>
    </row>
    <row r="17" spans="1:21" s="275" customFormat="1" ht="18" customHeight="1" x14ac:dyDescent="0.2">
      <c r="A17" s="318"/>
      <c r="B17" s="331" t="s">
        <v>43</v>
      </c>
      <c r="C17" s="485">
        <f t="shared" si="0"/>
        <v>100.00000000000001</v>
      </c>
      <c r="D17" s="338"/>
      <c r="E17" s="485">
        <v>33.143828701981832</v>
      </c>
      <c r="F17" s="341"/>
      <c r="G17" s="485">
        <v>35.534774985388665</v>
      </c>
      <c r="H17" s="341"/>
      <c r="I17" s="485">
        <v>13.633707029382073</v>
      </c>
      <c r="J17" s="341"/>
      <c r="K17" s="488">
        <v>5.7967164337707882</v>
      </c>
      <c r="L17" s="341"/>
      <c r="M17" s="485">
        <v>4.9466021996705809</v>
      </c>
      <c r="N17" s="341"/>
      <c r="O17" s="485">
        <v>1.5780245470485097</v>
      </c>
      <c r="P17" s="341"/>
      <c r="Q17" s="485">
        <v>0.64821210350140801</v>
      </c>
      <c r="R17" s="341"/>
      <c r="S17" s="485">
        <v>0.20721534456192553</v>
      </c>
      <c r="T17" s="341"/>
      <c r="U17" s="488">
        <v>4.5109186546942244</v>
      </c>
    </row>
    <row r="18" spans="1:21" s="275" customFormat="1" ht="18" customHeight="1" x14ac:dyDescent="0.2">
      <c r="A18" s="318"/>
      <c r="B18" s="331" t="s">
        <v>44</v>
      </c>
      <c r="C18" s="485">
        <f t="shared" si="0"/>
        <v>100.00000000000001</v>
      </c>
      <c r="D18" s="338"/>
      <c r="E18" s="485">
        <v>33.963792885175337</v>
      </c>
      <c r="F18" s="341"/>
      <c r="G18" s="485">
        <v>19.863273832130648</v>
      </c>
      <c r="H18" s="341"/>
      <c r="I18" s="485">
        <v>32.159345064776133</v>
      </c>
      <c r="J18" s="341"/>
      <c r="K18" s="488">
        <v>3.9718107777355787</v>
      </c>
      <c r="L18" s="341"/>
      <c r="M18" s="485">
        <v>3.3371312824408155</v>
      </c>
      <c r="N18" s="341"/>
      <c r="O18" s="485">
        <v>1.4896400388234798</v>
      </c>
      <c r="P18" s="341"/>
      <c r="Q18" s="485">
        <v>2.6045490990420728</v>
      </c>
      <c r="R18" s="341"/>
      <c r="S18" s="485">
        <v>0</v>
      </c>
      <c r="T18" s="341"/>
      <c r="U18" s="488">
        <v>2.6104570198759336</v>
      </c>
    </row>
    <row r="19" spans="1:21" s="275" customFormat="1" ht="18" customHeight="1" x14ac:dyDescent="0.2">
      <c r="A19" s="318"/>
      <c r="B19" s="331" t="s">
        <v>6</v>
      </c>
      <c r="C19" s="485">
        <f t="shared" si="0"/>
        <v>100</v>
      </c>
      <c r="D19" s="338"/>
      <c r="E19" s="485">
        <v>46.319336192790686</v>
      </c>
      <c r="F19" s="341"/>
      <c r="G19" s="485">
        <v>11.351335650591095</v>
      </c>
      <c r="H19" s="341"/>
      <c r="I19" s="485">
        <v>13.309063447033878</v>
      </c>
      <c r="J19" s="341"/>
      <c r="K19" s="488">
        <v>4.4402273365413478</v>
      </c>
      <c r="L19" s="341"/>
      <c r="M19" s="485">
        <v>1.9654735048362264</v>
      </c>
      <c r="N19" s="341"/>
      <c r="O19" s="485">
        <v>3.1583125974264883</v>
      </c>
      <c r="P19" s="341"/>
      <c r="Q19" s="485">
        <v>2.6364454944182487</v>
      </c>
      <c r="R19" s="341"/>
      <c r="S19" s="485">
        <v>0</v>
      </c>
      <c r="T19" s="341"/>
      <c r="U19" s="488">
        <v>16.819805776362035</v>
      </c>
    </row>
    <row r="20" spans="1:21" s="275" customFormat="1" ht="18" customHeight="1" x14ac:dyDescent="0.2">
      <c r="A20" s="318"/>
      <c r="B20" s="331" t="s">
        <v>5</v>
      </c>
      <c r="C20" s="485">
        <f t="shared" si="0"/>
        <v>99.999999999999986</v>
      </c>
      <c r="D20" s="338"/>
      <c r="E20" s="485">
        <v>26.073059360730593</v>
      </c>
      <c r="F20" s="341"/>
      <c r="G20" s="485">
        <v>36.529680365296798</v>
      </c>
      <c r="H20" s="341"/>
      <c r="I20" s="485">
        <v>21.415525114155251</v>
      </c>
      <c r="J20" s="341"/>
      <c r="K20" s="488">
        <v>5.5859969558599696</v>
      </c>
      <c r="L20" s="341"/>
      <c r="M20" s="485">
        <v>4.3226788432267886</v>
      </c>
      <c r="N20" s="341"/>
      <c r="O20" s="485">
        <v>1.4916286149162861</v>
      </c>
      <c r="P20" s="341"/>
      <c r="Q20" s="485">
        <v>0.98934550989345504</v>
      </c>
      <c r="R20" s="341"/>
      <c r="S20" s="485">
        <v>0.21308980213089801</v>
      </c>
      <c r="T20" s="341"/>
      <c r="U20" s="488">
        <v>3.3789954337899544</v>
      </c>
    </row>
    <row r="21" spans="1:21" s="275" customFormat="1" ht="18" customHeight="1" x14ac:dyDescent="0.2">
      <c r="A21" s="318"/>
      <c r="B21" s="331" t="s">
        <v>38</v>
      </c>
      <c r="C21" s="485">
        <f t="shared" si="0"/>
        <v>100.00000000000001</v>
      </c>
      <c r="D21" s="338"/>
      <c r="E21" s="485">
        <v>28.818314442823478</v>
      </c>
      <c r="F21" s="341"/>
      <c r="G21" s="485">
        <v>37.767927280888792</v>
      </c>
      <c r="H21" s="341"/>
      <c r="I21" s="485">
        <v>10.795645830995399</v>
      </c>
      <c r="J21" s="341"/>
      <c r="K21" s="488">
        <v>5.4314891706879136</v>
      </c>
      <c r="L21" s="341"/>
      <c r="M21" s="485">
        <v>4.5505554932106387</v>
      </c>
      <c r="N21" s="341"/>
      <c r="O21" s="485">
        <v>3.6022893053529348</v>
      </c>
      <c r="P21" s="341"/>
      <c r="Q21" s="485">
        <v>1.3971495903938953</v>
      </c>
      <c r="R21" s="341"/>
      <c r="S21" s="485">
        <v>0</v>
      </c>
      <c r="T21" s="341"/>
      <c r="U21" s="488">
        <v>7.636628885646954</v>
      </c>
    </row>
    <row r="22" spans="1:21" s="275" customFormat="1" ht="18" customHeight="1" x14ac:dyDescent="0.2">
      <c r="A22" s="318"/>
      <c r="B22" s="331" t="s">
        <v>45</v>
      </c>
      <c r="C22" s="485">
        <f t="shared" si="0"/>
        <v>99.999999999999986</v>
      </c>
      <c r="D22" s="338"/>
      <c r="E22" s="485">
        <v>25.020862889092882</v>
      </c>
      <c r="F22" s="341"/>
      <c r="G22" s="485">
        <v>37.417591588083113</v>
      </c>
      <c r="H22" s="341"/>
      <c r="I22" s="485">
        <v>25.527831094049901</v>
      </c>
      <c r="J22" s="341"/>
      <c r="K22" s="488">
        <v>1.6606859717933737</v>
      </c>
      <c r="L22" s="341"/>
      <c r="M22" s="485">
        <v>5.8249186347325379</v>
      </c>
      <c r="N22" s="341"/>
      <c r="O22" s="485">
        <v>0.60085120587498952</v>
      </c>
      <c r="P22" s="341"/>
      <c r="Q22" s="485">
        <v>0.85537845280814484</v>
      </c>
      <c r="R22" s="341"/>
      <c r="S22" s="485">
        <v>0</v>
      </c>
      <c r="T22" s="341"/>
      <c r="U22" s="488">
        <v>3.0918801635650506</v>
      </c>
    </row>
    <row r="23" spans="1:21" s="275" customFormat="1" ht="18" customHeight="1" x14ac:dyDescent="0.2">
      <c r="A23" s="318">
        <v>47094</v>
      </c>
      <c r="B23" s="331" t="s">
        <v>46</v>
      </c>
      <c r="C23" s="485">
        <f t="shared" si="0"/>
        <v>100</v>
      </c>
      <c r="D23" s="338"/>
      <c r="E23" s="485">
        <v>37.354224514081714</v>
      </c>
      <c r="F23" s="341"/>
      <c r="G23" s="485">
        <v>24.454581515271716</v>
      </c>
      <c r="H23" s="341"/>
      <c r="I23" s="485">
        <v>20.916303054343516</v>
      </c>
      <c r="J23" s="341"/>
      <c r="K23" s="488">
        <v>4.6211820706069027</v>
      </c>
      <c r="L23" s="341"/>
      <c r="M23" s="485">
        <v>2.9631098770329234</v>
      </c>
      <c r="N23" s="341"/>
      <c r="O23" s="485">
        <v>2.261007536691789</v>
      </c>
      <c r="P23" s="341"/>
      <c r="Q23" s="485">
        <v>3.8080126933756446</v>
      </c>
      <c r="R23" s="341"/>
      <c r="S23" s="485">
        <v>7.9333597778659254E-3</v>
      </c>
      <c r="T23" s="341"/>
      <c r="U23" s="488">
        <v>3.613645378817929</v>
      </c>
    </row>
    <row r="24" spans="1:21" s="275" customFormat="1" ht="18" customHeight="1" x14ac:dyDescent="0.2">
      <c r="B24" s="331" t="s">
        <v>47</v>
      </c>
      <c r="C24" s="485">
        <f t="shared" si="0"/>
        <v>100.00000000000001</v>
      </c>
      <c r="D24" s="338"/>
      <c r="E24" s="485">
        <v>46.807031482768899</v>
      </c>
      <c r="F24" s="341"/>
      <c r="G24" s="485">
        <v>13.516734531731057</v>
      </c>
      <c r="H24" s="341"/>
      <c r="I24" s="485">
        <v>15.483166153540569</v>
      </c>
      <c r="J24" s="341"/>
      <c r="K24" s="488">
        <v>5.9588837024530736</v>
      </c>
      <c r="L24" s="341"/>
      <c r="M24" s="485">
        <v>2.3438275896315424</v>
      </c>
      <c r="N24" s="341"/>
      <c r="O24" s="485">
        <v>2.1352666600456849</v>
      </c>
      <c r="P24" s="341"/>
      <c r="Q24" s="485">
        <v>1.1222564306286622</v>
      </c>
      <c r="R24" s="341"/>
      <c r="S24" s="485">
        <v>0.13904061972390505</v>
      </c>
      <c r="T24" s="341"/>
      <c r="U24" s="488">
        <v>12.493792829476611</v>
      </c>
    </row>
    <row r="25" spans="1:21" s="275" customFormat="1" ht="18" customHeight="1" x14ac:dyDescent="0.2">
      <c r="B25" s="331" t="s">
        <v>48</v>
      </c>
      <c r="C25" s="485">
        <f t="shared" si="0"/>
        <v>100.00000000000001</v>
      </c>
      <c r="D25" s="338"/>
      <c r="E25" s="485">
        <v>33.047529775033084</v>
      </c>
      <c r="F25" s="341"/>
      <c r="G25" s="485">
        <v>20.859064843405381</v>
      </c>
      <c r="H25" s="341"/>
      <c r="I25" s="485">
        <v>12.516541685046317</v>
      </c>
      <c r="J25" s="341"/>
      <c r="K25" s="488">
        <v>4.4552271724746362</v>
      </c>
      <c r="L25" s="341"/>
      <c r="M25" s="485">
        <v>3.8928098808998675</v>
      </c>
      <c r="N25" s="341"/>
      <c r="O25" s="485">
        <v>1.1331054256726953</v>
      </c>
      <c r="P25" s="341"/>
      <c r="Q25" s="485">
        <v>1.734119982355536</v>
      </c>
      <c r="R25" s="341"/>
      <c r="S25" s="485">
        <v>19.985112483458316</v>
      </c>
      <c r="T25" s="341"/>
      <c r="U25" s="488">
        <v>2.3764887516541688</v>
      </c>
    </row>
    <row r="26" spans="1:21" s="275" customFormat="1" ht="18" customHeight="1" x14ac:dyDescent="0.2">
      <c r="B26" s="331" t="s">
        <v>49</v>
      </c>
      <c r="C26" s="485">
        <f t="shared" si="0"/>
        <v>100</v>
      </c>
      <c r="D26" s="338"/>
      <c r="E26" s="485">
        <v>23.051948051948052</v>
      </c>
      <c r="F26" s="341"/>
      <c r="G26" s="485">
        <v>28.165584415584416</v>
      </c>
      <c r="H26" s="341"/>
      <c r="I26" s="485">
        <v>34.172077922077918</v>
      </c>
      <c r="J26" s="341"/>
      <c r="K26" s="488">
        <v>6.8181818181818175</v>
      </c>
      <c r="L26" s="341"/>
      <c r="M26" s="485">
        <v>3.0844155844155843</v>
      </c>
      <c r="N26" s="341"/>
      <c r="O26" s="485">
        <v>1.2175324675324677</v>
      </c>
      <c r="P26" s="341"/>
      <c r="Q26" s="485">
        <v>0.64935064935064934</v>
      </c>
      <c r="R26" s="341"/>
      <c r="S26" s="485">
        <v>0</v>
      </c>
      <c r="T26" s="341"/>
      <c r="U26" s="488">
        <v>2.8409090909090908</v>
      </c>
    </row>
    <row r="27" spans="1:21" s="275" customFormat="1" ht="18" customHeight="1" x14ac:dyDescent="0.2">
      <c r="B27" s="336" t="s">
        <v>4</v>
      </c>
      <c r="C27" s="485">
        <f t="shared" si="0"/>
        <v>100.00000000000001</v>
      </c>
      <c r="D27" s="338"/>
      <c r="E27" s="485">
        <v>6.7080045095828638</v>
      </c>
      <c r="F27" s="341"/>
      <c r="G27" s="485">
        <v>70.518602029312291</v>
      </c>
      <c r="H27" s="341"/>
      <c r="I27" s="485">
        <v>4.3968432919954905</v>
      </c>
      <c r="J27" s="341"/>
      <c r="K27" s="488">
        <v>4.5659526493799323</v>
      </c>
      <c r="L27" s="341"/>
      <c r="M27" s="485">
        <v>10.090191657271703</v>
      </c>
      <c r="N27" s="341"/>
      <c r="O27" s="485">
        <v>0.62006764374295376</v>
      </c>
      <c r="P27" s="341"/>
      <c r="Q27" s="485">
        <v>0.67643742953776775</v>
      </c>
      <c r="R27" s="341"/>
      <c r="S27" s="485">
        <v>5.6369785794813977E-2</v>
      </c>
      <c r="T27" s="341"/>
      <c r="U27" s="488">
        <v>2.367531003382187</v>
      </c>
    </row>
    <row r="28" spans="1:21" s="212" customFormat="1" ht="18" customHeight="1" x14ac:dyDescent="0.2">
      <c r="B28" s="736" t="s">
        <v>3</v>
      </c>
      <c r="C28" s="486">
        <f>K28+M28+G28+I28+E28+S28+O28+U28+Q28</f>
        <v>100</v>
      </c>
      <c r="D28" s="349"/>
      <c r="E28" s="486">
        <v>34.408554388326721</v>
      </c>
      <c r="F28" s="352"/>
      <c r="G28" s="486">
        <v>24.317957005964086</v>
      </c>
      <c r="H28" s="352"/>
      <c r="I28" s="486">
        <v>20.088427692081655</v>
      </c>
      <c r="J28" s="352"/>
      <c r="K28" s="489">
        <v>4.4408605640853045</v>
      </c>
      <c r="L28" s="352"/>
      <c r="M28" s="486">
        <v>3.3051045807799606</v>
      </c>
      <c r="N28" s="352"/>
      <c r="O28" s="486">
        <v>1.7432692619807053</v>
      </c>
      <c r="P28" s="352"/>
      <c r="Q28" s="486">
        <v>1.7560823935613159</v>
      </c>
      <c r="R28" s="352"/>
      <c r="S28" s="486">
        <v>1.4050025882525792</v>
      </c>
      <c r="T28" s="352"/>
      <c r="U28" s="489">
        <v>8.5347415249676679</v>
      </c>
    </row>
    <row r="29" spans="1:21" s="256" customFormat="1" ht="6.75" customHeight="1" x14ac:dyDescent="0.2">
      <c r="B29" s="1145"/>
      <c r="C29" s="1145"/>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70"/>
      <c r="C3" s="1070"/>
      <c r="D3" s="1070"/>
    </row>
    <row r="4" spans="2:18" s="7" customFormat="1" ht="23.25" customHeight="1" x14ac:dyDescent="0.2">
      <c r="B4" s="1185" t="s">
        <v>340</v>
      </c>
      <c r="C4" s="1185"/>
      <c r="D4" s="1185"/>
      <c r="E4" s="1185"/>
      <c r="F4" s="1185"/>
      <c r="G4" s="1185"/>
      <c r="H4" s="1185"/>
      <c r="I4" s="1185"/>
      <c r="J4" s="1185"/>
      <c r="K4" s="1185"/>
      <c r="L4" s="1185"/>
      <c r="M4" s="1185"/>
      <c r="N4" s="1185"/>
      <c r="O4" s="1185"/>
      <c r="P4" s="1185"/>
      <c r="Q4" s="1185"/>
      <c r="R4" s="1185"/>
    </row>
    <row r="5" spans="2:18" s="7" customFormat="1" ht="15.75" customHeight="1" x14ac:dyDescent="0.2">
      <c r="B5" s="1183" t="str">
        <f>porsaad!B6</f>
        <v>Situación a 31 de diciembre de 2023</v>
      </c>
      <c r="C5" s="1183"/>
      <c r="D5" s="1183"/>
      <c r="E5" s="1183"/>
      <c r="F5" s="1183"/>
      <c r="G5" s="1183"/>
      <c r="H5" s="1183"/>
      <c r="I5" s="1183"/>
      <c r="J5" s="1183"/>
      <c r="K5" s="1183"/>
      <c r="L5" s="1183"/>
      <c r="M5" s="1183"/>
      <c r="N5" s="1183"/>
      <c r="O5" s="1183"/>
      <c r="P5" s="1183"/>
      <c r="Q5" s="1183"/>
      <c r="R5" s="1183"/>
    </row>
    <row r="7" spans="2:18" ht="16.5" customHeight="1" x14ac:dyDescent="0.2">
      <c r="B7" s="1186" t="s">
        <v>88</v>
      </c>
      <c r="C7" s="1187"/>
      <c r="D7" s="1187"/>
      <c r="E7" s="1187"/>
      <c r="F7" s="1188"/>
      <c r="G7" s="355"/>
      <c r="H7" s="1186" t="s">
        <v>89</v>
      </c>
      <c r="I7" s="1187"/>
      <c r="J7" s="1187"/>
      <c r="K7" s="1187"/>
      <c r="L7" s="1188"/>
      <c r="M7" s="355"/>
      <c r="N7" s="1186" t="s">
        <v>90</v>
      </c>
      <c r="O7" s="1187"/>
      <c r="P7" s="1187"/>
      <c r="Q7" s="1187"/>
      <c r="R7" s="1188"/>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3.2188308695806304E-3</v>
      </c>
      <c r="D9" s="379">
        <v>1.9253071774541981E-3</v>
      </c>
      <c r="E9" s="379">
        <v>1.2270288779819656E-3</v>
      </c>
      <c r="F9" s="380">
        <v>2.3144639421675507E-3</v>
      </c>
      <c r="G9" s="355"/>
      <c r="H9" s="397" t="s">
        <v>92</v>
      </c>
      <c r="I9" s="383">
        <v>5.5914339232296124E-4</v>
      </c>
      <c r="J9" s="383">
        <v>0</v>
      </c>
      <c r="K9" s="383">
        <v>0</v>
      </c>
      <c r="L9" s="384">
        <v>2.9803594313474206E-4</v>
      </c>
      <c r="M9" s="356"/>
      <c r="N9" s="397" t="s">
        <v>92</v>
      </c>
      <c r="O9" s="383">
        <v>2.6804799981903931E-3</v>
      </c>
      <c r="P9" s="383">
        <v>1.6814065561616268E-3</v>
      </c>
      <c r="Q9" s="383">
        <v>1.0446655248229535E-3</v>
      </c>
      <c r="R9" s="384">
        <v>1.9842962695717672E-3</v>
      </c>
    </row>
    <row r="10" spans="2:18" ht="16.5" customHeight="1" x14ac:dyDescent="0.2">
      <c r="B10" s="398" t="s">
        <v>93</v>
      </c>
      <c r="C10" s="381">
        <v>0.39900031904711264</v>
      </c>
      <c r="D10" s="381">
        <v>1.7009406717351263E-2</v>
      </c>
      <c r="E10" s="381">
        <v>6.5774454970893735E-3</v>
      </c>
      <c r="F10" s="382">
        <v>0.17192910861073865</v>
      </c>
      <c r="G10" s="355"/>
      <c r="H10" s="398" t="s">
        <v>93</v>
      </c>
      <c r="I10" s="381">
        <v>2.1415191925969416E-2</v>
      </c>
      <c r="J10" s="381">
        <v>2.0921596317799047E-4</v>
      </c>
      <c r="K10" s="381">
        <v>0</v>
      </c>
      <c r="L10" s="382">
        <v>1.1474383810687569E-2</v>
      </c>
      <c r="M10" s="356"/>
      <c r="N10" s="398" t="s">
        <v>93</v>
      </c>
      <c r="O10" s="381">
        <v>0.32257936822104344</v>
      </c>
      <c r="P10" s="381">
        <v>1.4881109993115501E-2</v>
      </c>
      <c r="Q10" s="381">
        <v>5.599893103992809E-3</v>
      </c>
      <c r="R10" s="382">
        <v>0.14565807211234919</v>
      </c>
    </row>
    <row r="11" spans="2:18" ht="16.5" customHeight="1" x14ac:dyDescent="0.2">
      <c r="B11" s="399" t="s">
        <v>94</v>
      </c>
      <c r="C11" s="383">
        <v>8.4341876706015811E-2</v>
      </c>
      <c r="D11" s="383">
        <v>5.6682862492135805E-2</v>
      </c>
      <c r="E11" s="383">
        <v>1.3711334322565917E-2</v>
      </c>
      <c r="F11" s="384">
        <v>5.9275345420626131E-2</v>
      </c>
      <c r="G11" s="355"/>
      <c r="H11" s="399" t="s">
        <v>94</v>
      </c>
      <c r="I11" s="383">
        <v>8.9882300315916014E-2</v>
      </c>
      <c r="J11" s="383">
        <v>6.276478895339715E-4</v>
      </c>
      <c r="K11" s="383">
        <v>3.273858241938124E-4</v>
      </c>
      <c r="L11" s="384">
        <v>4.8147706613417579E-2</v>
      </c>
      <c r="M11" s="356"/>
      <c r="N11" s="399" t="s">
        <v>94</v>
      </c>
      <c r="O11" s="383">
        <v>8.5453023739778547E-2</v>
      </c>
      <c r="P11" s="383">
        <v>4.95816342742149E-2</v>
      </c>
      <c r="Q11" s="383">
        <v>1.1722118970397094E-2</v>
      </c>
      <c r="R11" s="384">
        <v>5.744708340138608E-2</v>
      </c>
    </row>
    <row r="12" spans="2:18" ht="16.5" customHeight="1" x14ac:dyDescent="0.2">
      <c r="B12" s="398" t="s">
        <v>95</v>
      </c>
      <c r="C12" s="381">
        <v>0.42845191251019177</v>
      </c>
      <c r="D12" s="381">
        <v>1.1165265639330842E-2</v>
      </c>
      <c r="E12" s="381">
        <v>2.5225430886885059E-2</v>
      </c>
      <c r="F12" s="382">
        <v>0.18560018655628752</v>
      </c>
      <c r="G12" s="355"/>
      <c r="H12" s="398" t="s">
        <v>95</v>
      </c>
      <c r="I12" s="381">
        <v>0.69258296290083587</v>
      </c>
      <c r="J12" s="381">
        <v>1.056540614048852E-2</v>
      </c>
      <c r="K12" s="381">
        <v>9.0031101653298407E-4</v>
      </c>
      <c r="L12" s="382">
        <v>0.37233630375823323</v>
      </c>
      <c r="M12" s="356"/>
      <c r="N12" s="398" t="s">
        <v>95</v>
      </c>
      <c r="O12" s="381">
        <v>0.48183041722745623</v>
      </c>
      <c r="P12" s="381">
        <v>1.1088015675475295E-2</v>
      </c>
      <c r="Q12" s="381">
        <v>2.1609999635581793E-2</v>
      </c>
      <c r="R12" s="382">
        <v>0.21612252907579085</v>
      </c>
    </row>
    <row r="13" spans="2:18" ht="16.5" customHeight="1" x14ac:dyDescent="0.2">
      <c r="B13" s="399" t="s">
        <v>96</v>
      </c>
      <c r="C13" s="383">
        <v>7.7173951575738239E-2</v>
      </c>
      <c r="D13" s="383">
        <v>0.16779734246969916</v>
      </c>
      <c r="E13" s="383">
        <v>0.15657459194155918</v>
      </c>
      <c r="F13" s="384">
        <v>0.1282457879088206</v>
      </c>
      <c r="G13" s="355"/>
      <c r="H13" s="399" t="s">
        <v>96</v>
      </c>
      <c r="I13" s="383">
        <v>0.17313875143280494</v>
      </c>
      <c r="J13" s="383">
        <v>7.7932946283801457E-2</v>
      </c>
      <c r="K13" s="383">
        <v>6.3021771157308892E-3</v>
      </c>
      <c r="L13" s="384">
        <v>0.11563794593627992</v>
      </c>
      <c r="M13" s="356"/>
      <c r="N13" s="399" t="s">
        <v>96</v>
      </c>
      <c r="O13" s="383">
        <v>9.6576450230159358E-2</v>
      </c>
      <c r="P13" s="383">
        <v>0.15640390827728645</v>
      </c>
      <c r="Q13" s="383">
        <v>0.13423951993974953</v>
      </c>
      <c r="R13" s="384">
        <v>0.12616613971493415</v>
      </c>
    </row>
    <row r="14" spans="2:18" ht="16.5" customHeight="1" x14ac:dyDescent="0.2">
      <c r="B14" s="398" t="s">
        <v>97</v>
      </c>
      <c r="C14" s="381">
        <v>6.1895139848984369E-3</v>
      </c>
      <c r="D14" s="381">
        <v>0.66605016410590701</v>
      </c>
      <c r="E14" s="381">
        <v>2.2928318685081613E-2</v>
      </c>
      <c r="F14" s="382">
        <v>0.26336500903632015</v>
      </c>
      <c r="G14" s="355"/>
      <c r="H14" s="398" t="s">
        <v>97</v>
      </c>
      <c r="I14" s="381">
        <v>8.8624227683189345E-3</v>
      </c>
      <c r="J14" s="381">
        <v>0.72148124901930022</v>
      </c>
      <c r="K14" s="381">
        <v>1.3913897528237027E-2</v>
      </c>
      <c r="L14" s="382">
        <v>0.21281256519536257</v>
      </c>
      <c r="M14" s="356"/>
      <c r="N14" s="398" t="s">
        <v>97</v>
      </c>
      <c r="O14" s="381">
        <v>6.7294751009421266E-3</v>
      </c>
      <c r="P14" s="381">
        <v>0.67298628395911664</v>
      </c>
      <c r="Q14" s="381">
        <v>2.1585705088492887E-2</v>
      </c>
      <c r="R14" s="382">
        <v>0.25506007737292824</v>
      </c>
    </row>
    <row r="15" spans="2:18" ht="16.5" customHeight="1" x14ac:dyDescent="0.2">
      <c r="B15" s="399" t="s">
        <v>98</v>
      </c>
      <c r="C15" s="383">
        <v>6.0264454606685813E-4</v>
      </c>
      <c r="D15" s="383">
        <v>5.8085153152880001E-2</v>
      </c>
      <c r="E15" s="383">
        <v>0.10061636799452117</v>
      </c>
      <c r="F15" s="384">
        <v>4.3141141491284327E-2</v>
      </c>
      <c r="G15" s="355"/>
      <c r="H15" s="399" t="s">
        <v>98</v>
      </c>
      <c r="I15" s="383">
        <v>1.6774301769688837E-4</v>
      </c>
      <c r="J15" s="383">
        <v>0.14263298289659501</v>
      </c>
      <c r="K15" s="383">
        <v>3.4621050908495661E-2</v>
      </c>
      <c r="L15" s="384">
        <v>4.7030071826662294E-2</v>
      </c>
      <c r="M15" s="356"/>
      <c r="N15" s="399" t="s">
        <v>98</v>
      </c>
      <c r="O15" s="383">
        <v>5.1460691948380965E-4</v>
      </c>
      <c r="P15" s="383">
        <v>6.8778795742201984E-2</v>
      </c>
      <c r="Q15" s="383">
        <v>9.0800869744785781E-2</v>
      </c>
      <c r="R15" s="384">
        <v>4.3771528030013093E-2</v>
      </c>
    </row>
    <row r="16" spans="2:18" ht="16.5" customHeight="1" x14ac:dyDescent="0.2">
      <c r="B16" s="398" t="s">
        <v>99</v>
      </c>
      <c r="C16" s="381">
        <v>3.7576659931227622E-4</v>
      </c>
      <c r="D16" s="381">
        <v>1.9465310361032995E-2</v>
      </c>
      <c r="E16" s="381">
        <v>8.5949092569341398E-2</v>
      </c>
      <c r="F16" s="382">
        <v>2.5199673526496824E-2</v>
      </c>
      <c r="G16" s="355"/>
      <c r="H16" s="398" t="s">
        <v>99</v>
      </c>
      <c r="I16" s="381">
        <v>3.9978752551091731E-3</v>
      </c>
      <c r="J16" s="381">
        <v>1.2657565772268424E-2</v>
      </c>
      <c r="K16" s="381">
        <v>0.16614830577835979</v>
      </c>
      <c r="L16" s="382">
        <v>3.5987840133520105E-2</v>
      </c>
      <c r="M16" s="356"/>
      <c r="N16" s="398" t="s">
        <v>99</v>
      </c>
      <c r="O16" s="381">
        <v>1.1083841342728207E-3</v>
      </c>
      <c r="P16" s="381">
        <v>1.8601387491394377E-2</v>
      </c>
      <c r="Q16" s="381">
        <v>9.7834141127024044E-2</v>
      </c>
      <c r="R16" s="382">
        <v>2.696107707796529E-2</v>
      </c>
    </row>
    <row r="17" spans="2:18" ht="16.5" customHeight="1" x14ac:dyDescent="0.2">
      <c r="B17" s="399" t="s">
        <v>100</v>
      </c>
      <c r="C17" s="383">
        <v>2.5523769009890463E-4</v>
      </c>
      <c r="D17" s="383">
        <v>5.5333631478014355E-4</v>
      </c>
      <c r="E17" s="383">
        <v>0.50098447665791579</v>
      </c>
      <c r="F17" s="384">
        <v>0.10267008686527138</v>
      </c>
      <c r="G17" s="355"/>
      <c r="H17" s="399" t="s">
        <v>100</v>
      </c>
      <c r="I17" s="383">
        <v>1.1182867846459225E-4</v>
      </c>
      <c r="J17" s="383">
        <v>2.6151995397248812E-4</v>
      </c>
      <c r="K17" s="383">
        <v>0.58626616467506953</v>
      </c>
      <c r="L17" s="384">
        <v>0.1068756892081185</v>
      </c>
      <c r="M17" s="356"/>
      <c r="N17" s="399" t="s">
        <v>100</v>
      </c>
      <c r="O17" s="383">
        <v>2.2620084372914712E-4</v>
      </c>
      <c r="P17" s="383">
        <v>5.1633744638034215E-4</v>
      </c>
      <c r="Q17" s="383">
        <v>0.51353813636529277</v>
      </c>
      <c r="R17" s="384">
        <v>0.10334429490445395</v>
      </c>
    </row>
    <row r="18" spans="2:18" ht="16.5" customHeight="1" x14ac:dyDescent="0.2">
      <c r="B18" s="400" t="s">
        <v>101</v>
      </c>
      <c r="C18" s="385">
        <v>3.899464709844376E-4</v>
      </c>
      <c r="D18" s="385">
        <v>1.2658515694285476E-3</v>
      </c>
      <c r="E18" s="385">
        <v>8.6205912567058549E-2</v>
      </c>
      <c r="F18" s="386">
        <v>1.8259196641986823E-2</v>
      </c>
      <c r="G18" s="355"/>
      <c r="H18" s="400" t="s">
        <v>101</v>
      </c>
      <c r="I18" s="381">
        <v>9.2817803125611557E-3</v>
      </c>
      <c r="J18" s="381">
        <v>3.3631466080861969E-2</v>
      </c>
      <c r="K18" s="381">
        <v>0.19152070715338027</v>
      </c>
      <c r="L18" s="382">
        <v>4.9399457574583493E-2</v>
      </c>
      <c r="M18" s="356"/>
      <c r="N18" s="400" t="s">
        <v>101</v>
      </c>
      <c r="O18" s="381">
        <v>2.3015935849440717E-3</v>
      </c>
      <c r="P18" s="381">
        <v>5.4811205846528625E-3</v>
      </c>
      <c r="Q18" s="381">
        <v>0.10202495049986031</v>
      </c>
      <c r="R18" s="382">
        <v>2.3484902040607381E-2</v>
      </c>
    </row>
    <row r="19" spans="2:18" ht="16.5" customHeight="1" x14ac:dyDescent="0.2">
      <c r="B19" s="360" t="s">
        <v>3</v>
      </c>
      <c r="C19" s="387">
        <f>SUM(C9:C18)</f>
        <v>1</v>
      </c>
      <c r="D19" s="387">
        <f>SUM(D9:D18)</f>
        <v>1</v>
      </c>
      <c r="E19" s="387">
        <f>SUM(E9:E18)</f>
        <v>1</v>
      </c>
      <c r="F19" s="388">
        <f>SUM(F9:F18)</f>
        <v>0.99999999999999978</v>
      </c>
      <c r="G19" s="355"/>
      <c r="H19" s="360" t="s">
        <v>3</v>
      </c>
      <c r="I19" s="387">
        <f>SUM(I9:I18)</f>
        <v>0.99999999999999989</v>
      </c>
      <c r="J19" s="387">
        <f>SUM(J9:J18)</f>
        <v>1</v>
      </c>
      <c r="K19" s="387">
        <f>SUM(K9:K18)</f>
        <v>1</v>
      </c>
      <c r="L19" s="388">
        <f>SUM(L9:L18)</f>
        <v>1</v>
      </c>
      <c r="M19" s="355"/>
      <c r="N19" s="360" t="s">
        <v>3</v>
      </c>
      <c r="O19" s="387">
        <f>SUM(O9:O18)</f>
        <v>1</v>
      </c>
      <c r="P19" s="387">
        <f>SUM(P9:P18)</f>
        <v>1</v>
      </c>
      <c r="Q19" s="387">
        <f>SUM(Q9:Q18)</f>
        <v>1</v>
      </c>
      <c r="R19" s="388">
        <f>SUM(R9:R18)</f>
        <v>0.99999999999999989</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461</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11.354623116459383</v>
      </c>
      <c r="D11" s="370">
        <v>0.34386787721079881</v>
      </c>
      <c r="E11" s="376">
        <v>41.21540454770431</v>
      </c>
      <c r="F11" s="372">
        <v>0.2183206567039824</v>
      </c>
      <c r="G11" s="376">
        <v>63.086268420009254</v>
      </c>
      <c r="H11" s="372">
        <v>0.26892449865401424</v>
      </c>
      <c r="I11" s="366"/>
      <c r="J11" s="366"/>
      <c r="K11" s="366"/>
      <c r="L11" s="366"/>
      <c r="M11" s="366"/>
      <c r="N11" s="366"/>
      <c r="O11" s="366"/>
    </row>
    <row r="12" spans="1:18" ht="15" customHeight="1" x14ac:dyDescent="0.2">
      <c r="B12" s="368" t="s">
        <v>10</v>
      </c>
      <c r="C12" s="375">
        <v>10.100544348382964</v>
      </c>
      <c r="D12" s="370">
        <v>0.37185566544866372</v>
      </c>
      <c r="E12" s="377">
        <v>22.684478371501271</v>
      </c>
      <c r="F12" s="373">
        <v>0.26605432536413531</v>
      </c>
      <c r="G12" s="377">
        <v>47.223684210526315</v>
      </c>
      <c r="H12" s="373">
        <v>0.12359414269820594</v>
      </c>
      <c r="I12" s="366"/>
      <c r="J12" s="366"/>
      <c r="K12" s="366"/>
      <c r="L12" s="366"/>
      <c r="M12" s="366"/>
      <c r="N12" s="366"/>
      <c r="O12" s="366"/>
    </row>
    <row r="13" spans="1:18" ht="15" customHeight="1" x14ac:dyDescent="0.2">
      <c r="B13" s="368" t="s">
        <v>40</v>
      </c>
      <c r="C13" s="375">
        <v>20.376254910519425</v>
      </c>
      <c r="D13" s="370">
        <v>0.19150405841930465</v>
      </c>
      <c r="E13" s="377">
        <v>42.836548223350256</v>
      </c>
      <c r="F13" s="373">
        <v>0.13964912242229643</v>
      </c>
      <c r="G13" s="377">
        <v>68.775977121067683</v>
      </c>
      <c r="H13" s="373">
        <v>0.10892231748854708</v>
      </c>
      <c r="I13" s="366"/>
      <c r="J13" s="366"/>
      <c r="K13" s="366"/>
      <c r="L13" s="366"/>
      <c r="M13" s="366"/>
      <c r="N13" s="366"/>
      <c r="O13" s="366"/>
    </row>
    <row r="14" spans="1:18" ht="15" customHeight="1" x14ac:dyDescent="0.2">
      <c r="B14" s="368" t="s">
        <v>41</v>
      </c>
      <c r="C14" s="375">
        <v>18.12797619047619</v>
      </c>
      <c r="D14" s="370">
        <v>0.23100830017417598</v>
      </c>
      <c r="E14" s="377">
        <v>27.902872777017784</v>
      </c>
      <c r="F14" s="373">
        <v>0.40030359358265005</v>
      </c>
      <c r="G14" s="377">
        <v>32.950211864406782</v>
      </c>
      <c r="H14" s="373">
        <v>0.55324355793474078</v>
      </c>
      <c r="I14" s="366"/>
      <c r="J14" s="366"/>
      <c r="K14" s="366"/>
      <c r="L14" s="366"/>
      <c r="M14" s="366"/>
      <c r="N14" s="366"/>
      <c r="O14" s="366"/>
    </row>
    <row r="15" spans="1:18" ht="15" customHeight="1" x14ac:dyDescent="0.2">
      <c r="B15" s="368" t="s">
        <v>9</v>
      </c>
      <c r="C15" s="375">
        <v>20.19882275997384</v>
      </c>
      <c r="D15" s="370">
        <v>9.3943257471562638E-2</v>
      </c>
      <c r="E15" s="377">
        <v>44.186178861788619</v>
      </c>
      <c r="F15" s="373">
        <v>9.0389429700157883E-2</v>
      </c>
      <c r="G15" s="377">
        <v>69.583877995642695</v>
      </c>
      <c r="H15" s="373">
        <v>7.8248027744597201E-2</v>
      </c>
      <c r="I15" s="366"/>
      <c r="J15" s="366"/>
      <c r="K15" s="366"/>
      <c r="L15" s="366"/>
      <c r="M15" s="366"/>
      <c r="N15" s="366"/>
      <c r="O15" s="366"/>
    </row>
    <row r="16" spans="1:18" ht="15" customHeight="1" x14ac:dyDescent="0.2">
      <c r="B16" s="368" t="s">
        <v>8</v>
      </c>
      <c r="C16" s="375">
        <v>20.886721854304636</v>
      </c>
      <c r="D16" s="370">
        <v>0.61701116088741292</v>
      </c>
      <c r="E16" s="377">
        <v>34.759685185185184</v>
      </c>
      <c r="F16" s="373">
        <v>0.3732395464579582</v>
      </c>
      <c r="G16" s="377">
        <v>43.241955835962145</v>
      </c>
      <c r="H16" s="373">
        <v>0.46663646200306114</v>
      </c>
      <c r="I16" s="366"/>
      <c r="J16" s="366"/>
      <c r="K16" s="366"/>
      <c r="L16" s="366"/>
      <c r="M16" s="366"/>
      <c r="N16" s="366"/>
      <c r="O16" s="366"/>
    </row>
    <row r="17" spans="1:15" ht="15" customHeight="1" x14ac:dyDescent="0.2">
      <c r="B17" s="368" t="s">
        <v>7</v>
      </c>
      <c r="C17" s="375">
        <v>21.857840306577774</v>
      </c>
      <c r="D17" s="370">
        <v>0.21282807590393482</v>
      </c>
      <c r="E17" s="377">
        <v>45.192437289404715</v>
      </c>
      <c r="F17" s="373">
        <v>0.18349507799021691</v>
      </c>
      <c r="G17" s="377">
        <v>72.592775330396478</v>
      </c>
      <c r="H17" s="373">
        <v>0.14498376668356303</v>
      </c>
      <c r="I17" s="366"/>
      <c r="J17" s="366"/>
      <c r="K17" s="366"/>
      <c r="L17" s="366"/>
      <c r="M17" s="366"/>
      <c r="N17" s="366"/>
      <c r="O17" s="366"/>
    </row>
    <row r="18" spans="1:15" ht="15" customHeight="1" x14ac:dyDescent="0.2">
      <c r="B18" s="368" t="s">
        <v>43</v>
      </c>
      <c r="C18" s="375">
        <v>17.648581059040993</v>
      </c>
      <c r="D18" s="370">
        <v>0.30264990408762771</v>
      </c>
      <c r="E18" s="377">
        <v>30.086956521739129</v>
      </c>
      <c r="F18" s="373">
        <v>0.4724088536375638</v>
      </c>
      <c r="G18" s="377">
        <v>40.45888966971188</v>
      </c>
      <c r="H18" s="373">
        <v>0.53681243636857323</v>
      </c>
      <c r="I18" s="366"/>
      <c r="J18" s="366"/>
      <c r="K18" s="366"/>
      <c r="L18" s="366"/>
      <c r="M18" s="366"/>
      <c r="N18" s="366"/>
      <c r="O18" s="366"/>
    </row>
    <row r="19" spans="1:15" ht="15" customHeight="1" x14ac:dyDescent="0.2">
      <c r="B19" s="368" t="s">
        <v>44</v>
      </c>
      <c r="C19" s="375">
        <v>16.208824466390571</v>
      </c>
      <c r="D19" s="370">
        <v>0.24080067446085368</v>
      </c>
      <c r="E19" s="377">
        <v>25.528844738778513</v>
      </c>
      <c r="F19" s="373">
        <v>0.48343027488279255</v>
      </c>
      <c r="G19" s="377">
        <v>34.669967590925459</v>
      </c>
      <c r="H19" s="373">
        <v>0.56362626222266843</v>
      </c>
      <c r="I19" s="366"/>
      <c r="J19" s="366"/>
      <c r="K19" s="366"/>
      <c r="L19" s="366"/>
      <c r="M19" s="366"/>
      <c r="N19" s="366"/>
      <c r="O19" s="366"/>
    </row>
    <row r="20" spans="1:15" ht="15" customHeight="1" x14ac:dyDescent="0.2">
      <c r="B20" s="368" t="s">
        <v>6</v>
      </c>
      <c r="C20" s="375">
        <v>20.19567867036011</v>
      </c>
      <c r="D20" s="370">
        <v>0.1048758030361228</v>
      </c>
      <c r="E20" s="377">
        <v>31.395128300483449</v>
      </c>
      <c r="F20" s="373">
        <v>0.12419664951904999</v>
      </c>
      <c r="G20" s="377">
        <v>55.584814814814813</v>
      </c>
      <c r="H20" s="373">
        <v>0.1313791572743496</v>
      </c>
      <c r="I20" s="366"/>
      <c r="J20" s="366"/>
      <c r="K20" s="366"/>
      <c r="L20" s="366"/>
      <c r="M20" s="366"/>
      <c r="N20" s="366"/>
      <c r="O20" s="366"/>
    </row>
    <row r="21" spans="1:15" ht="15" customHeight="1" x14ac:dyDescent="0.2">
      <c r="B21" s="368" t="s">
        <v>5</v>
      </c>
      <c r="C21" s="375">
        <v>19.910027855153203</v>
      </c>
      <c r="D21" s="370">
        <v>0.1033347380147582</v>
      </c>
      <c r="E21" s="377">
        <v>43.507807345502528</v>
      </c>
      <c r="F21" s="373">
        <v>0.15691170997204235</v>
      </c>
      <c r="G21" s="377">
        <v>68.69292748433304</v>
      </c>
      <c r="H21" s="373">
        <v>0.14833793371642381</v>
      </c>
      <c r="I21" s="366"/>
      <c r="J21" s="366"/>
      <c r="K21" s="366"/>
      <c r="L21" s="366"/>
      <c r="M21" s="366"/>
      <c r="N21" s="366"/>
      <c r="O21" s="366"/>
    </row>
    <row r="22" spans="1:15" ht="15" customHeight="1" x14ac:dyDescent="0.2">
      <c r="B22" s="368" t="s">
        <v>38</v>
      </c>
      <c r="C22" s="375">
        <v>19.85268817204301</v>
      </c>
      <c r="D22" s="370">
        <v>7.9569328691905181E-2</v>
      </c>
      <c r="E22" s="377">
        <v>44.090638297872339</v>
      </c>
      <c r="F22" s="373">
        <v>0.10010165962229023</v>
      </c>
      <c r="G22" s="377">
        <v>68.567813658020114</v>
      </c>
      <c r="H22" s="373">
        <v>0.10862131466366029</v>
      </c>
      <c r="I22" s="366"/>
      <c r="J22" s="366"/>
      <c r="K22" s="366"/>
      <c r="L22" s="366"/>
      <c r="M22" s="366"/>
      <c r="N22" s="366"/>
      <c r="O22" s="366"/>
    </row>
    <row r="23" spans="1:15" ht="15" customHeight="1" x14ac:dyDescent="0.2">
      <c r="B23" s="368" t="s">
        <v>45</v>
      </c>
      <c r="C23" s="375">
        <v>20.425341100720527</v>
      </c>
      <c r="D23" s="370">
        <v>0.12439842325368657</v>
      </c>
      <c r="E23" s="377">
        <v>35.751392723925782</v>
      </c>
      <c r="F23" s="373">
        <v>0.33673097399392976</v>
      </c>
      <c r="G23" s="377">
        <v>54.57118822292324</v>
      </c>
      <c r="H23" s="373">
        <v>0.36574518216495033</v>
      </c>
      <c r="I23" s="366"/>
      <c r="J23" s="366"/>
      <c r="K23" s="366"/>
      <c r="L23" s="366"/>
      <c r="M23" s="366"/>
      <c r="N23" s="366"/>
      <c r="O23" s="366"/>
    </row>
    <row r="24" spans="1:15" ht="15" customHeight="1" x14ac:dyDescent="0.2">
      <c r="B24" s="368" t="s">
        <v>46</v>
      </c>
      <c r="C24" s="375">
        <v>18.290671217292378</v>
      </c>
      <c r="D24" s="370">
        <v>0.25877697444004472</v>
      </c>
      <c r="E24" s="377">
        <v>35.769392033542978</v>
      </c>
      <c r="F24" s="373">
        <v>0.29460266826316633</v>
      </c>
      <c r="G24" s="377">
        <v>61.512585812356981</v>
      </c>
      <c r="H24" s="373">
        <v>0.19915221924355239</v>
      </c>
      <c r="I24" s="366"/>
      <c r="J24" s="366"/>
      <c r="K24" s="366"/>
      <c r="L24" s="366"/>
      <c r="M24" s="366"/>
      <c r="N24" s="366"/>
      <c r="O24" s="366"/>
    </row>
    <row r="25" spans="1:15" ht="15" customHeight="1" x14ac:dyDescent="0.2">
      <c r="B25" s="368" t="s">
        <v>47</v>
      </c>
      <c r="C25" s="375">
        <v>58.884990253411303</v>
      </c>
      <c r="D25" s="370">
        <v>0.9814003268343745</v>
      </c>
      <c r="E25" s="377">
        <v>94.592323651452276</v>
      </c>
      <c r="F25" s="373">
        <v>0.65288063492033821</v>
      </c>
      <c r="G25" s="377">
        <v>99.407166123778495</v>
      </c>
      <c r="H25" s="373">
        <v>0.59252382670661374</v>
      </c>
      <c r="I25" s="366"/>
      <c r="J25" s="366"/>
      <c r="K25" s="366"/>
      <c r="L25" s="366"/>
      <c r="M25" s="366"/>
      <c r="N25" s="366"/>
      <c r="O25" s="366"/>
    </row>
    <row r="26" spans="1:15" ht="15" customHeight="1" x14ac:dyDescent="0.2">
      <c r="B26" s="368" t="s">
        <v>48</v>
      </c>
      <c r="C26" s="375">
        <v>20.414819454679407</v>
      </c>
      <c r="D26" s="370">
        <v>0.69931734950999702</v>
      </c>
      <c r="E26" s="377">
        <v>27.051049692909015</v>
      </c>
      <c r="F26" s="373">
        <v>0.6579896687280975</v>
      </c>
      <c r="G26" s="377">
        <v>33.518688138256138</v>
      </c>
      <c r="H26" s="373">
        <v>0.6535864833139442</v>
      </c>
      <c r="I26" s="366"/>
      <c r="J26" s="366"/>
      <c r="K26" s="366"/>
      <c r="L26" s="366"/>
      <c r="M26" s="366"/>
      <c r="N26" s="366"/>
      <c r="O26" s="366"/>
    </row>
    <row r="27" spans="1:15" ht="15" customHeight="1" x14ac:dyDescent="0.2">
      <c r="B27" s="368" t="s">
        <v>49</v>
      </c>
      <c r="C27" s="375">
        <v>17.125352197471408</v>
      </c>
      <c r="D27" s="370">
        <v>0.34433227597361177</v>
      </c>
      <c r="E27" s="377">
        <v>27.132977207977195</v>
      </c>
      <c r="F27" s="373">
        <v>0.47478937423140755</v>
      </c>
      <c r="G27" s="377">
        <v>36.419864682002697</v>
      </c>
      <c r="H27" s="373">
        <v>0.48304399367746031</v>
      </c>
      <c r="I27" s="366"/>
      <c r="J27" s="366"/>
      <c r="K27" s="366"/>
      <c r="L27" s="366"/>
      <c r="M27" s="366"/>
      <c r="N27" s="366"/>
      <c r="O27" s="366"/>
    </row>
    <row r="28" spans="1:15" ht="15" customHeight="1" x14ac:dyDescent="0.2">
      <c r="B28" s="368" t="s">
        <v>4</v>
      </c>
      <c r="C28" s="375">
        <v>20.354166666666668</v>
      </c>
      <c r="D28" s="370">
        <v>9.0901961467966516E-2</v>
      </c>
      <c r="E28" s="377">
        <v>45.012690355329951</v>
      </c>
      <c r="F28" s="373">
        <v>2.6870683431193924E-2</v>
      </c>
      <c r="G28" s="377">
        <v>70.336419753086417</v>
      </c>
      <c r="H28" s="373">
        <v>4.5830102021930594E-2</v>
      </c>
      <c r="I28" s="366"/>
      <c r="J28" s="366"/>
      <c r="K28" s="366"/>
      <c r="L28" s="366"/>
      <c r="M28" s="366"/>
      <c r="N28" s="366"/>
      <c r="O28" s="366"/>
    </row>
    <row r="29" spans="1:15" ht="15" customHeight="1" x14ac:dyDescent="0.2">
      <c r="B29" s="369" t="s">
        <v>3</v>
      </c>
      <c r="C29" s="378">
        <v>16.820849084348524</v>
      </c>
      <c r="D29" s="371">
        <v>0.475328342790863</v>
      </c>
      <c r="E29" s="378">
        <v>38.70808799968222</v>
      </c>
      <c r="F29" s="374">
        <v>0.34057927536083121</v>
      </c>
      <c r="G29" s="378">
        <v>59.644227273831802</v>
      </c>
      <c r="H29" s="374">
        <v>0.33748209653864653</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460</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11.354623116459383</v>
      </c>
      <c r="D11" s="370">
        <v>0.34386787721079881</v>
      </c>
      <c r="E11" s="376">
        <v>41.21540454770431</v>
      </c>
      <c r="F11" s="372">
        <v>0.2183206567039824</v>
      </c>
      <c r="G11" s="376">
        <v>63.086268420009254</v>
      </c>
      <c r="H11" s="372">
        <v>0.26892449865401424</v>
      </c>
      <c r="I11" s="366"/>
      <c r="J11" s="366"/>
      <c r="K11" s="366"/>
      <c r="L11" s="366"/>
      <c r="M11" s="366"/>
      <c r="N11" s="366"/>
      <c r="O11" s="366"/>
    </row>
    <row r="12" spans="1:18" ht="15" customHeight="1" x14ac:dyDescent="0.2">
      <c r="B12" s="368" t="s">
        <v>10</v>
      </c>
      <c r="C12" s="375">
        <v>10.091957705863505</v>
      </c>
      <c r="D12" s="370">
        <v>0.37051269689925986</v>
      </c>
      <c r="E12" s="377">
        <v>22.688733290897517</v>
      </c>
      <c r="F12" s="373">
        <v>0.26598515969440811</v>
      </c>
      <c r="G12" s="377">
        <v>47.225475841874086</v>
      </c>
      <c r="H12" s="373">
        <v>0.12367604293013616</v>
      </c>
      <c r="I12" s="366"/>
      <c r="J12" s="366"/>
      <c r="K12" s="366"/>
      <c r="L12" s="366"/>
      <c r="M12" s="366"/>
      <c r="N12" s="366"/>
      <c r="O12" s="366"/>
    </row>
    <row r="13" spans="1:18" ht="15" customHeight="1" x14ac:dyDescent="0.2">
      <c r="B13" s="368" t="s">
        <v>40</v>
      </c>
      <c r="C13" s="375">
        <v>20.379933110367894</v>
      </c>
      <c r="D13" s="370">
        <v>0.19325349356470606</v>
      </c>
      <c r="E13" s="377">
        <v>42.748810153358015</v>
      </c>
      <c r="F13" s="373">
        <v>0.14243691023650204</v>
      </c>
      <c r="G13" s="377">
        <v>68.679012345679013</v>
      </c>
      <c r="H13" s="373">
        <v>0.11319844229989851</v>
      </c>
      <c r="I13" s="366"/>
      <c r="J13" s="366"/>
      <c r="K13" s="366"/>
      <c r="L13" s="366"/>
      <c r="M13" s="366"/>
      <c r="N13" s="366"/>
      <c r="O13" s="366"/>
    </row>
    <row r="14" spans="1:18" ht="15" customHeight="1" x14ac:dyDescent="0.2">
      <c r="B14" s="368" t="s">
        <v>41</v>
      </c>
      <c r="C14" s="375">
        <v>18.12797619047619</v>
      </c>
      <c r="D14" s="370">
        <v>0.23100830017417598</v>
      </c>
      <c r="E14" s="377">
        <v>27.902872777017784</v>
      </c>
      <c r="F14" s="373">
        <v>0.40030359358265005</v>
      </c>
      <c r="G14" s="377">
        <v>32.950211864406782</v>
      </c>
      <c r="H14" s="373">
        <v>0.55324355793474078</v>
      </c>
      <c r="I14" s="366"/>
      <c r="J14" s="366"/>
      <c r="K14" s="366"/>
      <c r="L14" s="366"/>
      <c r="M14" s="366"/>
      <c r="N14" s="366"/>
      <c r="O14" s="366"/>
    </row>
    <row r="15" spans="1:18" ht="15" customHeight="1" x14ac:dyDescent="0.2">
      <c r="B15" s="368" t="s">
        <v>9</v>
      </c>
      <c r="C15" s="375">
        <v>18.723735408560312</v>
      </c>
      <c r="D15" s="370">
        <v>0.20779972140988298</v>
      </c>
      <c r="E15" s="377">
        <v>35.771739130434781</v>
      </c>
      <c r="F15" s="373">
        <v>0.31061019759446029</v>
      </c>
      <c r="G15" s="377">
        <v>61.600858369098709</v>
      </c>
      <c r="H15" s="373">
        <v>0.17387600660625466</v>
      </c>
      <c r="I15" s="366"/>
      <c r="J15" s="366"/>
      <c r="K15" s="366"/>
      <c r="L15" s="366"/>
      <c r="M15" s="366"/>
      <c r="N15" s="366"/>
      <c r="O15" s="366"/>
    </row>
    <row r="16" spans="1:18" ht="15" customHeight="1" x14ac:dyDescent="0.2">
      <c r="B16" s="368" t="s">
        <v>8</v>
      </c>
      <c r="C16" s="375">
        <v>20.886721854304636</v>
      </c>
      <c r="D16" s="370">
        <v>0.61701116088741292</v>
      </c>
      <c r="E16" s="377">
        <v>34.759685185185184</v>
      </c>
      <c r="F16" s="373">
        <v>0.3732395464579582</v>
      </c>
      <c r="G16" s="377">
        <v>43.241955835962145</v>
      </c>
      <c r="H16" s="373">
        <v>0.46663646200306114</v>
      </c>
      <c r="I16" s="366"/>
      <c r="J16" s="366"/>
      <c r="K16" s="366"/>
      <c r="L16" s="366"/>
      <c r="M16" s="366"/>
      <c r="N16" s="366"/>
      <c r="O16" s="366"/>
    </row>
    <row r="17" spans="1:15" ht="15" customHeight="1" x14ac:dyDescent="0.2">
      <c r="B17" s="368" t="s">
        <v>7</v>
      </c>
      <c r="C17" s="375">
        <v>21.652573687376471</v>
      </c>
      <c r="D17" s="370">
        <v>0.24026110415231011</v>
      </c>
      <c r="E17" s="377">
        <v>44.721971252566732</v>
      </c>
      <c r="F17" s="373">
        <v>0.20058687252201393</v>
      </c>
      <c r="G17" s="377">
        <v>72.742136659436014</v>
      </c>
      <c r="H17" s="373">
        <v>0.14951516516123509</v>
      </c>
      <c r="I17" s="366"/>
      <c r="J17" s="366"/>
      <c r="K17" s="366"/>
      <c r="L17" s="366"/>
      <c r="M17" s="366"/>
      <c r="N17" s="366"/>
      <c r="O17" s="366"/>
    </row>
    <row r="18" spans="1:15" ht="15" customHeight="1" x14ac:dyDescent="0.2">
      <c r="B18" s="368" t="s">
        <v>43</v>
      </c>
      <c r="C18" s="375">
        <v>17.584825037533204</v>
      </c>
      <c r="D18" s="370">
        <v>0.3069905991372115</v>
      </c>
      <c r="E18" s="377">
        <v>29.821420569123909</v>
      </c>
      <c r="F18" s="373">
        <v>0.47927462177355101</v>
      </c>
      <c r="G18" s="377">
        <v>39.705333830660201</v>
      </c>
      <c r="H18" s="373">
        <v>0.54492440254203733</v>
      </c>
      <c r="I18" s="366"/>
      <c r="J18" s="366"/>
      <c r="K18" s="366"/>
      <c r="L18" s="366"/>
      <c r="M18" s="366"/>
      <c r="N18" s="366"/>
      <c r="O18" s="366"/>
    </row>
    <row r="19" spans="1:15" ht="15" customHeight="1" x14ac:dyDescent="0.2">
      <c r="B19" s="368" t="s">
        <v>44</v>
      </c>
      <c r="C19" s="375">
        <v>16.515299184043517</v>
      </c>
      <c r="D19" s="370">
        <v>0.24362791688790522</v>
      </c>
      <c r="E19" s="377">
        <v>24.212193400388212</v>
      </c>
      <c r="F19" s="373">
        <v>0.51162797713968433</v>
      </c>
      <c r="G19" s="377">
        <v>31.016813614927209</v>
      </c>
      <c r="H19" s="373">
        <v>0.57131842048136583</v>
      </c>
      <c r="I19" s="366"/>
      <c r="J19" s="366"/>
      <c r="K19" s="366"/>
      <c r="L19" s="366"/>
      <c r="M19" s="366"/>
      <c r="N19" s="366"/>
      <c r="O19" s="366"/>
    </row>
    <row r="20" spans="1:15" ht="15" customHeight="1" x14ac:dyDescent="0.2">
      <c r="B20" s="368" t="s">
        <v>6</v>
      </c>
      <c r="C20" s="375">
        <v>20.098718392795288</v>
      </c>
      <c r="D20" s="370">
        <v>6.9916175810818521E-2</v>
      </c>
      <c r="E20" s="377">
        <v>31.333938294010888</v>
      </c>
      <c r="F20" s="373">
        <v>0.13012929064620915</v>
      </c>
      <c r="G20" s="377">
        <v>55.323287671232876</v>
      </c>
      <c r="H20" s="373">
        <v>0.1574222433790631</v>
      </c>
      <c r="I20" s="366"/>
      <c r="J20" s="366"/>
      <c r="K20" s="366"/>
      <c r="L20" s="366"/>
      <c r="M20" s="366"/>
      <c r="N20" s="366"/>
      <c r="O20" s="366"/>
    </row>
    <row r="21" spans="1:15" ht="15" customHeight="1" x14ac:dyDescent="0.2">
      <c r="B21" s="368" t="s">
        <v>5</v>
      </c>
      <c r="C21" s="375">
        <v>20.156133828996282</v>
      </c>
      <c r="D21" s="370">
        <v>0.2112158058420929</v>
      </c>
      <c r="E21" s="377">
        <v>43.390070921985817</v>
      </c>
      <c r="F21" s="373">
        <v>0.30243372414669512</v>
      </c>
      <c r="G21" s="377">
        <v>72.957575757575754</v>
      </c>
      <c r="H21" s="373">
        <v>0.40470380048861393</v>
      </c>
      <c r="I21" s="366"/>
      <c r="J21" s="366"/>
      <c r="K21" s="366"/>
      <c r="L21" s="366"/>
      <c r="M21" s="366"/>
      <c r="N21" s="366"/>
      <c r="O21" s="366"/>
    </row>
    <row r="22" spans="1:15" ht="15" customHeight="1" x14ac:dyDescent="0.2">
      <c r="B22" s="368" t="s">
        <v>38</v>
      </c>
      <c r="C22" s="375">
        <v>19.814528593508502</v>
      </c>
      <c r="D22" s="370">
        <v>8.6621220998392853E-2</v>
      </c>
      <c r="E22" s="377">
        <v>44.043403177527054</v>
      </c>
      <c r="F22" s="373">
        <v>0.10132002833981688</v>
      </c>
      <c r="G22" s="377">
        <v>68.526700642588082</v>
      </c>
      <c r="H22" s="373">
        <v>0.11059035671760328</v>
      </c>
      <c r="I22" s="366"/>
      <c r="J22" s="366"/>
      <c r="K22" s="366"/>
      <c r="L22" s="366"/>
      <c r="M22" s="366"/>
      <c r="N22" s="366"/>
      <c r="O22" s="366"/>
    </row>
    <row r="23" spans="1:15" ht="15" customHeight="1" x14ac:dyDescent="0.2">
      <c r="B23" s="368" t="s">
        <v>45</v>
      </c>
      <c r="C23" s="375">
        <v>20.246530413097691</v>
      </c>
      <c r="D23" s="370">
        <v>9.1316952660190812E-2</v>
      </c>
      <c r="E23" s="377">
        <v>35.144895996760972</v>
      </c>
      <c r="F23" s="373">
        <v>0.33657604051374823</v>
      </c>
      <c r="G23" s="377">
        <v>52.531696085955488</v>
      </c>
      <c r="H23" s="373">
        <v>0.36999021618243</v>
      </c>
      <c r="I23" s="366"/>
      <c r="J23" s="366"/>
      <c r="K23" s="366"/>
      <c r="L23" s="366"/>
      <c r="M23" s="366"/>
      <c r="N23" s="366"/>
      <c r="O23" s="366"/>
    </row>
    <row r="24" spans="1:15" ht="15" customHeight="1" x14ac:dyDescent="0.2">
      <c r="B24" s="368" t="s">
        <v>46</v>
      </c>
      <c r="C24" s="375">
        <v>18.256203115983844</v>
      </c>
      <c r="D24" s="370">
        <v>0.25736048193631594</v>
      </c>
      <c r="E24" s="377">
        <v>35.816239316239319</v>
      </c>
      <c r="F24" s="373">
        <v>0.29581395651368647</v>
      </c>
      <c r="G24" s="377">
        <v>61.488479262672811</v>
      </c>
      <c r="H24" s="373">
        <v>0.19978672501945055</v>
      </c>
      <c r="I24" s="366"/>
      <c r="J24" s="366"/>
      <c r="K24" s="366"/>
      <c r="L24" s="366"/>
      <c r="M24" s="366"/>
      <c r="N24" s="366"/>
      <c r="O24" s="366"/>
    </row>
    <row r="25" spans="1:15" ht="15" customHeight="1" x14ac:dyDescent="0.2">
      <c r="B25" s="368" t="s">
        <v>47</v>
      </c>
      <c r="C25" s="375">
        <v>14.509734513274337</v>
      </c>
      <c r="D25" s="370">
        <v>0.60404772389596773</v>
      </c>
      <c r="E25" s="377">
        <v>17.155339805825243</v>
      </c>
      <c r="F25" s="373">
        <v>0.63629947654449315</v>
      </c>
      <c r="G25" s="377">
        <v>22.129213483146067</v>
      </c>
      <c r="H25" s="373">
        <v>0.61618555742139403</v>
      </c>
      <c r="I25" s="366"/>
      <c r="J25" s="366"/>
      <c r="K25" s="366"/>
      <c r="L25" s="366"/>
      <c r="M25" s="366"/>
      <c r="N25" s="366"/>
      <c r="O25" s="366"/>
    </row>
    <row r="26" spans="1:15" ht="15" customHeight="1" x14ac:dyDescent="0.2">
      <c r="B26" s="368" t="s">
        <v>48</v>
      </c>
      <c r="C26" s="375">
        <v>20.414819454679407</v>
      </c>
      <c r="D26" s="370">
        <v>0.69931734950999702</v>
      </c>
      <c r="E26" s="377">
        <v>27.051049692909015</v>
      </c>
      <c r="F26" s="373">
        <v>0.6579896687280975</v>
      </c>
      <c r="G26" s="377">
        <v>33.518688138256138</v>
      </c>
      <c r="H26" s="373">
        <v>0.6535864833139442</v>
      </c>
      <c r="I26" s="366"/>
      <c r="J26" s="366"/>
      <c r="K26" s="366"/>
      <c r="L26" s="366"/>
      <c r="M26" s="366"/>
      <c r="N26" s="366"/>
      <c r="O26" s="366"/>
    </row>
    <row r="27" spans="1:15" ht="15" customHeight="1" x14ac:dyDescent="0.2">
      <c r="B27" s="368" t="s">
        <v>49</v>
      </c>
      <c r="C27" s="375">
        <v>17.125352197471408</v>
      </c>
      <c r="D27" s="370">
        <v>0.34433227597361177</v>
      </c>
      <c r="E27" s="377">
        <v>27.132977207977195</v>
      </c>
      <c r="F27" s="373">
        <v>0.47478937423140755</v>
      </c>
      <c r="G27" s="377">
        <v>36.419864682002697</v>
      </c>
      <c r="H27" s="373">
        <v>0.48304399367746031</v>
      </c>
      <c r="I27" s="366"/>
      <c r="J27" s="366"/>
      <c r="K27" s="366"/>
      <c r="L27" s="366"/>
      <c r="M27" s="366"/>
      <c r="N27" s="366"/>
      <c r="O27" s="366"/>
    </row>
    <row r="28" spans="1:15" ht="15" customHeight="1" x14ac:dyDescent="0.2">
      <c r="B28" s="368" t="s">
        <v>4</v>
      </c>
      <c r="C28" s="375">
        <v>20.354906054279748</v>
      </c>
      <c r="D28" s="370">
        <v>9.099020451339368E-2</v>
      </c>
      <c r="E28" s="377">
        <v>45.012690355329951</v>
      </c>
      <c r="F28" s="373">
        <v>2.6870683431193924E-2</v>
      </c>
      <c r="G28" s="377">
        <v>70.336419753086417</v>
      </c>
      <c r="H28" s="373">
        <v>4.5830102021930594E-2</v>
      </c>
      <c r="I28" s="366"/>
      <c r="J28" s="366"/>
      <c r="K28" s="366"/>
      <c r="L28" s="366"/>
      <c r="M28" s="366"/>
      <c r="N28" s="366"/>
      <c r="O28" s="366"/>
    </row>
    <row r="29" spans="1:15" ht="15" customHeight="1" x14ac:dyDescent="0.2">
      <c r="B29" s="369" t="s">
        <v>3</v>
      </c>
      <c r="C29" s="378">
        <v>15.797529937254053</v>
      </c>
      <c r="D29" s="371">
        <v>0.38304131373835903</v>
      </c>
      <c r="E29" s="378">
        <v>37.989292260113558</v>
      </c>
      <c r="F29" s="374">
        <v>0.30893636868675556</v>
      </c>
      <c r="G29" s="378">
        <v>57.876052533957264</v>
      </c>
      <c r="H29" s="374">
        <v>0.34730952568217849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89" t="s">
        <v>299</v>
      </c>
      <c r="C32" s="1189"/>
      <c r="D32" s="1189"/>
      <c r="E32" s="1189"/>
      <c r="F32" s="1189"/>
      <c r="G32" s="1189"/>
      <c r="H32" s="118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459</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16</v>
      </c>
      <c r="F12" s="373" t="s">
        <v>375</v>
      </c>
      <c r="G12" s="377">
        <v>46</v>
      </c>
      <c r="H12" s="373" t="s">
        <v>375</v>
      </c>
      <c r="I12" s="366"/>
      <c r="J12" s="366"/>
      <c r="K12" s="366"/>
      <c r="L12" s="366"/>
      <c r="M12" s="366"/>
      <c r="N12" s="366"/>
      <c r="O12" s="366"/>
    </row>
    <row r="13" spans="1:18" ht="15" customHeight="1" x14ac:dyDescent="0.2">
      <c r="B13" s="368" t="s">
        <v>40</v>
      </c>
      <c r="C13" s="375">
        <v>20.206185567010309</v>
      </c>
      <c r="D13" s="370">
        <v>7.0692115724459423E-2</v>
      </c>
      <c r="E13" s="377">
        <v>44.936708860759495</v>
      </c>
      <c r="F13" s="373">
        <v>1.2518583686356902E-2</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20.286374133949192</v>
      </c>
      <c r="D15" s="370">
        <v>8.2224890712261439E-2</v>
      </c>
      <c r="E15" s="377">
        <v>44.721722587340018</v>
      </c>
      <c r="F15" s="373">
        <v>4.6664100954846834E-2</v>
      </c>
      <c r="G15" s="377">
        <v>70.485935984481088</v>
      </c>
      <c r="H15" s="373">
        <v>4.927805630816106E-2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22.180113329735565</v>
      </c>
      <c r="D17" s="370">
        <v>0.1623024773396822</v>
      </c>
      <c r="E17" s="377">
        <v>46.209529446581826</v>
      </c>
      <c r="F17" s="373">
        <v>0.14018734959158161</v>
      </c>
      <c r="G17" s="377">
        <v>72.31555108203321</v>
      </c>
      <c r="H17" s="373">
        <v>0.13601847803464825</v>
      </c>
      <c r="I17" s="366"/>
      <c r="J17" s="366"/>
      <c r="K17" s="366"/>
      <c r="L17" s="366"/>
      <c r="M17" s="366"/>
      <c r="N17" s="366"/>
      <c r="O17" s="366"/>
    </row>
    <row r="18" spans="1:15" ht="15" customHeight="1" x14ac:dyDescent="0.2">
      <c r="B18" s="368" t="s">
        <v>43</v>
      </c>
      <c r="C18" s="375">
        <v>18.674721189591079</v>
      </c>
      <c r="D18" s="370">
        <v>0.2245631398648873</v>
      </c>
      <c r="E18" s="377">
        <v>34.789682539682538</v>
      </c>
      <c r="F18" s="373">
        <v>0.33910634724124061</v>
      </c>
      <c r="G18" s="377">
        <v>52.703030303030303</v>
      </c>
      <c r="H18" s="373">
        <v>0.36638890374464728</v>
      </c>
      <c r="I18" s="366"/>
      <c r="J18" s="366"/>
      <c r="K18" s="366"/>
      <c r="L18" s="366"/>
      <c r="M18" s="366"/>
      <c r="N18" s="366"/>
      <c r="O18" s="366"/>
    </row>
    <row r="19" spans="1:15" ht="15" customHeight="1" x14ac:dyDescent="0.2">
      <c r="B19" s="368" t="s">
        <v>44</v>
      </c>
      <c r="C19" s="375">
        <v>15.484190782422294</v>
      </c>
      <c r="D19" s="370">
        <v>0.22585691166699814</v>
      </c>
      <c r="E19" s="377">
        <v>32.143617021276597</v>
      </c>
      <c r="F19" s="373">
        <v>0.30186060277018123</v>
      </c>
      <c r="G19" s="377">
        <v>60.986706056129982</v>
      </c>
      <c r="H19" s="373">
        <v>0.14830558187946732</v>
      </c>
      <c r="I19" s="366"/>
      <c r="J19" s="366"/>
      <c r="K19" s="366"/>
      <c r="L19" s="366"/>
      <c r="M19" s="366"/>
      <c r="N19" s="366"/>
      <c r="O19" s="366"/>
    </row>
    <row r="20" spans="1:15" ht="15" customHeight="1" x14ac:dyDescent="0.2">
      <c r="B20" s="368" t="s">
        <v>6</v>
      </c>
      <c r="C20" s="375">
        <v>20.241283805799934</v>
      </c>
      <c r="D20" s="370">
        <v>0.11754973627233242</v>
      </c>
      <c r="E20" s="377">
        <v>31.422281879194632</v>
      </c>
      <c r="F20" s="373">
        <v>0.12149442833276881</v>
      </c>
      <c r="G20" s="377">
        <v>55.68172588832487</v>
      </c>
      <c r="H20" s="373">
        <v>0.12045261008657594</v>
      </c>
      <c r="I20" s="366"/>
      <c r="J20" s="366"/>
      <c r="K20" s="366"/>
      <c r="L20" s="366"/>
      <c r="M20" s="366"/>
      <c r="N20" s="366"/>
      <c r="O20" s="366"/>
    </row>
    <row r="21" spans="1:15" ht="15" customHeight="1" x14ac:dyDescent="0.2">
      <c r="B21" s="368" t="s">
        <v>5</v>
      </c>
      <c r="C21" s="375">
        <v>19.890093345377899</v>
      </c>
      <c r="D21" s="370">
        <v>8.8590739591927689E-2</v>
      </c>
      <c r="E21" s="377">
        <v>43.515592028135991</v>
      </c>
      <c r="F21" s="373">
        <v>0.14229111248605555</v>
      </c>
      <c r="G21" s="377">
        <v>68.472065285624609</v>
      </c>
      <c r="H21" s="373">
        <v>0.11622220867891349</v>
      </c>
      <c r="I21" s="366"/>
      <c r="J21" s="366"/>
      <c r="K21" s="366"/>
      <c r="L21" s="366"/>
      <c r="M21" s="366"/>
      <c r="N21" s="366"/>
      <c r="O21" s="366"/>
    </row>
    <row r="22" spans="1:15" ht="15" customHeight="1" x14ac:dyDescent="0.2">
      <c r="B22" s="368" t="s">
        <v>38</v>
      </c>
      <c r="C22" s="375">
        <v>20.045572916666668</v>
      </c>
      <c r="D22" s="370">
        <v>2.0798322280280973E-2</v>
      </c>
      <c r="E22" s="377">
        <v>44.66526610644258</v>
      </c>
      <c r="F22" s="373">
        <v>8.3346185477769424E-2</v>
      </c>
      <c r="G22" s="377">
        <v>69.453460620525064</v>
      </c>
      <c r="H22" s="373">
        <v>5.0811671384757506E-2</v>
      </c>
      <c r="I22" s="366"/>
      <c r="J22" s="366"/>
      <c r="K22" s="366"/>
      <c r="L22" s="366"/>
      <c r="M22" s="366"/>
      <c r="N22" s="366"/>
      <c r="O22" s="366"/>
    </row>
    <row r="23" spans="1:15" ht="15" customHeight="1" x14ac:dyDescent="0.2">
      <c r="B23" s="368" t="s">
        <v>45</v>
      </c>
      <c r="C23" s="375">
        <v>23.362422083704363</v>
      </c>
      <c r="D23" s="370">
        <v>0.29420235827754559</v>
      </c>
      <c r="E23" s="377">
        <v>49.307692307692307</v>
      </c>
      <c r="F23" s="373">
        <v>0.16332856479510027</v>
      </c>
      <c r="G23" s="377">
        <v>76.089068825910928</v>
      </c>
      <c r="H23" s="373">
        <v>0.13714236565319643</v>
      </c>
      <c r="I23" s="366"/>
      <c r="J23" s="366"/>
      <c r="K23" s="366"/>
      <c r="L23" s="366"/>
      <c r="M23" s="366"/>
      <c r="N23" s="366"/>
      <c r="O23" s="366"/>
    </row>
    <row r="24" spans="1:15" ht="15" customHeight="1" x14ac:dyDescent="0.2">
      <c r="B24" s="368" t="s">
        <v>46</v>
      </c>
      <c r="C24" s="375">
        <v>20.68</v>
      </c>
      <c r="D24" s="370">
        <v>0.30954071329330318</v>
      </c>
      <c r="E24" s="377">
        <v>33.333333333333336</v>
      </c>
      <c r="F24" s="373">
        <v>0.2005873727771692</v>
      </c>
      <c r="G24" s="377">
        <v>65</v>
      </c>
      <c r="H24" s="373">
        <v>7.6923076923076927E-2</v>
      </c>
      <c r="I24" s="366"/>
      <c r="J24" s="366"/>
      <c r="K24" s="366"/>
      <c r="L24" s="366"/>
      <c r="M24" s="366"/>
      <c r="N24" s="366"/>
      <c r="O24" s="366"/>
    </row>
    <row r="25" spans="1:15" ht="15" customHeight="1" x14ac:dyDescent="0.2">
      <c r="B25" s="368" t="s">
        <v>47</v>
      </c>
      <c r="C25" s="375">
        <v>113.27114967462039</v>
      </c>
      <c r="D25" s="370">
        <v>0.39129784353195296</v>
      </c>
      <c r="E25" s="377">
        <v>131.1236641221374</v>
      </c>
      <c r="F25" s="373">
        <v>0.28434379554038408</v>
      </c>
      <c r="G25" s="377">
        <v>130.95642201834863</v>
      </c>
      <c r="H25" s="373">
        <v>0.28284760159844258</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20.856020576476837</v>
      </c>
      <c r="D29" s="371">
        <v>0.58960471388312974</v>
      </c>
      <c r="E29" s="378">
        <v>43.668000418431923</v>
      </c>
      <c r="F29" s="374">
        <v>0.45481037645670069</v>
      </c>
      <c r="G29" s="378">
        <v>69.787281060730066</v>
      </c>
      <c r="H29" s="374">
        <v>0.24436729465224336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89" t="s">
        <v>299</v>
      </c>
      <c r="C32" s="1189"/>
      <c r="D32" s="1189"/>
      <c r="E32" s="1189"/>
      <c r="F32" s="1189"/>
      <c r="G32" s="1189"/>
      <c r="H32" s="118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70"/>
      <c r="C3" s="1070"/>
      <c r="D3" s="1070"/>
    </row>
    <row r="4" spans="2:24" s="7" customFormat="1" ht="23.25" customHeight="1" x14ac:dyDescent="0.2">
      <c r="B4" s="1185" t="s">
        <v>462</v>
      </c>
      <c r="C4" s="1185"/>
      <c r="D4" s="1185"/>
      <c r="E4" s="1185"/>
      <c r="F4" s="1185"/>
      <c r="G4" s="1185"/>
      <c r="H4" s="1185"/>
      <c r="I4" s="1185"/>
      <c r="J4" s="1185"/>
      <c r="K4" s="1185"/>
      <c r="L4" s="1185"/>
      <c r="M4" s="1185"/>
      <c r="N4" s="1185"/>
      <c r="O4" s="1185"/>
      <c r="P4" s="1185"/>
      <c r="Q4" s="1185"/>
      <c r="R4" s="1185"/>
      <c r="S4" s="1185"/>
      <c r="T4" s="1185"/>
      <c r="U4" s="1185"/>
      <c r="V4" s="1185"/>
      <c r="W4" s="389"/>
      <c r="X4" s="389"/>
    </row>
    <row r="5" spans="2:24" s="7" customFormat="1" ht="15.75" customHeight="1" x14ac:dyDescent="0.2">
      <c r="B5" s="1183" t="str">
        <f>porsaad!B6</f>
        <v>Situación a 31 de diciembre de 2023</v>
      </c>
      <c r="C5" s="1183"/>
      <c r="D5" s="1183"/>
      <c r="E5" s="1183"/>
      <c r="F5" s="1183"/>
      <c r="G5" s="1183"/>
      <c r="H5" s="1183"/>
      <c r="I5" s="1183"/>
      <c r="J5" s="1183"/>
      <c r="K5" s="1183"/>
      <c r="L5" s="1183"/>
      <c r="M5" s="1183"/>
      <c r="N5" s="1183"/>
      <c r="O5" s="1183"/>
      <c r="P5" s="1183"/>
      <c r="Q5" s="1183"/>
      <c r="R5" s="1183"/>
      <c r="S5" s="1183"/>
      <c r="T5" s="1183"/>
      <c r="U5" s="1183"/>
      <c r="V5" s="1183"/>
      <c r="W5" s="401"/>
      <c r="X5" s="401"/>
    </row>
    <row r="7" spans="2:24" ht="16.5" customHeight="1" x14ac:dyDescent="0.2">
      <c r="M7" s="355"/>
      <c r="S7" s="355"/>
    </row>
    <row r="8" spans="2:24" ht="16.5" customHeight="1" x14ac:dyDescent="0.2">
      <c r="M8" s="355"/>
      <c r="S8" s="355"/>
    </row>
    <row r="9" spans="2:24" ht="15" customHeight="1" x14ac:dyDescent="0.2">
      <c r="B9" s="1186" t="s">
        <v>133</v>
      </c>
      <c r="C9" s="1187"/>
      <c r="D9" s="1187"/>
      <c r="E9" s="1187"/>
      <c r="F9" s="1188"/>
      <c r="G9" s="355"/>
      <c r="H9" s="1186" t="s">
        <v>135</v>
      </c>
      <c r="I9" s="1187"/>
      <c r="J9" s="1187"/>
      <c r="K9" s="1187"/>
      <c r="L9" s="1188"/>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3.6661458492897479E-3</v>
      </c>
      <c r="D11" s="379">
        <v>1.962001058568013E-3</v>
      </c>
      <c r="E11" s="379">
        <v>2.3956194387405884E-3</v>
      </c>
      <c r="F11" s="380">
        <v>2.6711430557446597E-3</v>
      </c>
      <c r="G11" s="355"/>
      <c r="H11" s="397" t="s">
        <v>123</v>
      </c>
      <c r="I11" s="383">
        <v>2.1035724867064821E-2</v>
      </c>
      <c r="J11" s="383">
        <v>1.4508077144424963E-2</v>
      </c>
      <c r="K11" s="383">
        <v>1.0870656398342154E-2</v>
      </c>
      <c r="L11" s="384">
        <v>1.5299053098405849E-2</v>
      </c>
      <c r="M11" s="356"/>
      <c r="S11" s="356"/>
    </row>
    <row r="12" spans="2:24" ht="15.75" customHeight="1" x14ac:dyDescent="0.2">
      <c r="B12" s="398" t="s">
        <v>124</v>
      </c>
      <c r="C12" s="381">
        <v>1.504243129806072E-2</v>
      </c>
      <c r="D12" s="381">
        <v>3.7871183223522112E-3</v>
      </c>
      <c r="E12" s="381">
        <v>2.1791057285337131E-3</v>
      </c>
      <c r="F12" s="382">
        <v>7.3236973922764376E-3</v>
      </c>
      <c r="G12" s="355"/>
      <c r="H12" s="398" t="s">
        <v>124</v>
      </c>
      <c r="I12" s="381">
        <v>8.8103666048121761E-3</v>
      </c>
      <c r="J12" s="381">
        <v>7.494947602285959E-3</v>
      </c>
      <c r="K12" s="381">
        <v>1.3480761232772592E-3</v>
      </c>
      <c r="L12" s="382">
        <v>5.8444204722521874E-3</v>
      </c>
      <c r="M12" s="356"/>
      <c r="S12" s="356"/>
    </row>
    <row r="13" spans="2:24" ht="15.75" customHeight="1" x14ac:dyDescent="0.2">
      <c r="B13" s="399" t="s">
        <v>125</v>
      </c>
      <c r="C13" s="383">
        <v>3.0120604965125659E-2</v>
      </c>
      <c r="D13" s="383">
        <v>2.2476319103502399E-2</v>
      </c>
      <c r="E13" s="383">
        <v>7.3405132073363225E-3</v>
      </c>
      <c r="F13" s="384">
        <v>2.1275985868560412E-2</v>
      </c>
      <c r="G13" s="355"/>
      <c r="H13" s="399" t="s">
        <v>125</v>
      </c>
      <c r="I13" s="383">
        <v>2.9721342918180543E-2</v>
      </c>
      <c r="J13" s="383">
        <v>1.0292169118139112E-2</v>
      </c>
      <c r="K13" s="383">
        <v>1.0124912159933457E-2</v>
      </c>
      <c r="L13" s="384">
        <v>1.6209996404171163E-2</v>
      </c>
      <c r="M13" s="356"/>
      <c r="S13" s="356"/>
    </row>
    <row r="14" spans="2:24" ht="15.75" customHeight="1" x14ac:dyDescent="0.2">
      <c r="B14" s="398" t="s">
        <v>126</v>
      </c>
      <c r="C14" s="381">
        <v>0.94495164568079004</v>
      </c>
      <c r="D14" s="381">
        <v>0.14349984486503259</v>
      </c>
      <c r="E14" s="381">
        <v>4.7905404461579294E-2</v>
      </c>
      <c r="F14" s="382">
        <v>0.40017700129705402</v>
      </c>
      <c r="G14" s="355"/>
      <c r="H14" s="398" t="s">
        <v>126</v>
      </c>
      <c r="I14" s="381">
        <v>0.27595939434577182</v>
      </c>
      <c r="J14" s="381">
        <v>0.14877470990537628</v>
      </c>
      <c r="K14" s="381">
        <v>4.1804701056949042E-2</v>
      </c>
      <c r="L14" s="382">
        <v>0.15211794318590435</v>
      </c>
      <c r="M14" s="356"/>
      <c r="S14" s="356"/>
    </row>
    <row r="15" spans="2:24" ht="15.75" customHeight="1" x14ac:dyDescent="0.2">
      <c r="B15" s="399" t="s">
        <v>127</v>
      </c>
      <c r="C15" s="383">
        <v>2.9921468909245019E-3</v>
      </c>
      <c r="D15" s="383">
        <v>0.38488072858681172</v>
      </c>
      <c r="E15" s="383">
        <v>0.16252496891980611</v>
      </c>
      <c r="F15" s="384">
        <v>0.19385583351845614</v>
      </c>
      <c r="G15" s="355"/>
      <c r="H15" s="399" t="s">
        <v>127</v>
      </c>
      <c r="I15" s="383">
        <v>0.30271795911366151</v>
      </c>
      <c r="J15" s="383">
        <v>8.6017907571235466E-2</v>
      </c>
      <c r="K15" s="383">
        <v>0.13700182133688996</v>
      </c>
      <c r="L15" s="384">
        <v>0.16968956011027209</v>
      </c>
      <c r="M15" s="356"/>
      <c r="S15" s="356"/>
    </row>
    <row r="16" spans="2:24" ht="15.75" customHeight="1" x14ac:dyDescent="0.2">
      <c r="B16" s="398" t="s">
        <v>128</v>
      </c>
      <c r="C16" s="381">
        <v>2.2875116162699265E-3</v>
      </c>
      <c r="D16" s="381">
        <v>0.44017265609315398</v>
      </c>
      <c r="E16" s="381">
        <v>0.34983028118845072</v>
      </c>
      <c r="F16" s="382">
        <v>0.26336288132313845</v>
      </c>
      <c r="G16" s="355"/>
      <c r="H16" s="398" t="s">
        <v>128</v>
      </c>
      <c r="I16" s="381">
        <v>0.32309875407381994</v>
      </c>
      <c r="J16" s="381">
        <v>0.20754312940830066</v>
      </c>
      <c r="K16" s="381">
        <v>6.492277244761864E-2</v>
      </c>
      <c r="L16" s="382">
        <v>0.19539254464820807</v>
      </c>
      <c r="M16" s="356"/>
      <c r="S16" s="356"/>
    </row>
    <row r="17" spans="2:19" ht="15.75" customHeight="1" x14ac:dyDescent="0.2">
      <c r="B17" s="399" t="s">
        <v>129</v>
      </c>
      <c r="C17" s="383">
        <v>7.4548369637368139E-4</v>
      </c>
      <c r="D17" s="383">
        <v>2.8243689657060467E-3</v>
      </c>
      <c r="E17" s="383">
        <v>0.39745631312073082</v>
      </c>
      <c r="F17" s="384">
        <v>0.10332002837753589</v>
      </c>
      <c r="G17" s="355"/>
      <c r="H17" s="399" t="s">
        <v>129</v>
      </c>
      <c r="I17" s="383">
        <v>2.5869731322802476E-2</v>
      </c>
      <c r="J17" s="383">
        <v>0.23220953732082392</v>
      </c>
      <c r="K17" s="383">
        <v>0.14761433549885988</v>
      </c>
      <c r="L17" s="384">
        <v>0.14048663550281673</v>
      </c>
      <c r="M17" s="356"/>
      <c r="S17" s="356"/>
    </row>
    <row r="18" spans="2:19" ht="15.75" customHeight="1" x14ac:dyDescent="0.2">
      <c r="B18" s="398" t="s">
        <v>130</v>
      </c>
      <c r="C18" s="381">
        <v>1.072271070126528E-4</v>
      </c>
      <c r="D18" s="381">
        <v>3.4677228011899762E-4</v>
      </c>
      <c r="E18" s="381">
        <v>3.029096648926511E-2</v>
      </c>
      <c r="F18" s="382">
        <v>7.9435602341863323E-3</v>
      </c>
      <c r="G18" s="355"/>
      <c r="H18" s="398" t="s">
        <v>130</v>
      </c>
      <c r="I18" s="381">
        <v>1.8868218746588906E-3</v>
      </c>
      <c r="J18" s="381">
        <v>9.7983056064884833E-2</v>
      </c>
      <c r="K18" s="381">
        <v>0.22332171693269659</v>
      </c>
      <c r="L18" s="382">
        <v>0.1103392065204363</v>
      </c>
      <c r="M18" s="355"/>
      <c r="S18" s="355"/>
    </row>
    <row r="19" spans="2:19" ht="15.75" customHeight="1" x14ac:dyDescent="0.2">
      <c r="B19" s="399" t="s">
        <v>131</v>
      </c>
      <c r="C19" s="383">
        <v>8.6802896153099888E-5</v>
      </c>
      <c r="D19" s="383">
        <v>5.019072475406545E-5</v>
      </c>
      <c r="E19" s="383">
        <v>7.6827445557278357E-5</v>
      </c>
      <c r="F19" s="384">
        <v>6.9868933047647028E-5</v>
      </c>
      <c r="G19" s="355"/>
      <c r="H19" s="399" t="s">
        <v>131</v>
      </c>
      <c r="I19" s="383">
        <v>1.0899904879227807E-2</v>
      </c>
      <c r="J19" s="383">
        <v>0.19517646586452883</v>
      </c>
      <c r="K19" s="383">
        <v>0.36299100804543305</v>
      </c>
      <c r="L19" s="384">
        <v>0.19462064005753327</v>
      </c>
    </row>
    <row r="20" spans="2:19" x14ac:dyDescent="0.2">
      <c r="B20" s="360" t="s">
        <v>3</v>
      </c>
      <c r="C20" s="387">
        <v>1</v>
      </c>
      <c r="D20" s="387">
        <v>1</v>
      </c>
      <c r="E20" s="387">
        <v>0.99999999999999989</v>
      </c>
      <c r="F20" s="388">
        <v>0.99999999999999989</v>
      </c>
      <c r="G20" s="355"/>
      <c r="H20" s="360" t="s">
        <v>3</v>
      </c>
      <c r="I20" s="387">
        <v>1</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86" t="s">
        <v>134</v>
      </c>
      <c r="C25" s="1187"/>
      <c r="D25" s="1187"/>
      <c r="E25" s="1187"/>
      <c r="F25" s="1188"/>
      <c r="H25" s="1195" t="s">
        <v>136</v>
      </c>
      <c r="I25" s="1195"/>
      <c r="J25" s="1195"/>
      <c r="K25" s="1195"/>
      <c r="L25" s="1195"/>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2.014388489208633E-3</v>
      </c>
      <c r="D27" s="383">
        <v>3.8887227041579419E-3</v>
      </c>
      <c r="E27" s="383">
        <v>5.980066445182724E-3</v>
      </c>
      <c r="F27" s="384">
        <v>3.8665038665038664E-3</v>
      </c>
      <c r="H27" s="495" t="s">
        <v>123</v>
      </c>
      <c r="I27" s="490">
        <v>2.1696751643330573E-2</v>
      </c>
      <c r="J27" s="490">
        <v>1.1960742902215001E-2</v>
      </c>
      <c r="K27" s="490">
        <v>2.5850950174646139E-3</v>
      </c>
      <c r="L27" s="490">
        <v>1.1473116702382272E-2</v>
      </c>
    </row>
    <row r="28" spans="2:19" ht="15.75" customHeight="1" x14ac:dyDescent="0.2">
      <c r="B28" s="398" t="s">
        <v>124</v>
      </c>
      <c r="C28" s="381">
        <v>1.4388489208633094E-3</v>
      </c>
      <c r="D28" s="381">
        <v>1.1965300628178283E-3</v>
      </c>
      <c r="E28" s="381">
        <v>3.3222591362126248E-4</v>
      </c>
      <c r="F28" s="382">
        <v>1.0175010175010174E-3</v>
      </c>
      <c r="H28" s="496" t="s">
        <v>124</v>
      </c>
      <c r="I28" s="491">
        <v>4.1526159907522044E-2</v>
      </c>
      <c r="J28" s="491">
        <v>1.7426048127443333E-2</v>
      </c>
      <c r="K28" s="491">
        <v>1.8549579022535165E-2</v>
      </c>
      <c r="L28" s="491">
        <v>2.4092829570375247E-2</v>
      </c>
    </row>
    <row r="29" spans="2:19" ht="15.75" customHeight="1" x14ac:dyDescent="0.2">
      <c r="B29" s="399" t="s">
        <v>125</v>
      </c>
      <c r="C29" s="383">
        <v>8.6330935251798559E-3</v>
      </c>
      <c r="D29" s="383">
        <v>2.6921926413401138E-3</v>
      </c>
      <c r="E29" s="383">
        <v>1.6611295681063123E-3</v>
      </c>
      <c r="F29" s="384">
        <v>4.4770044770044773E-3</v>
      </c>
      <c r="H29" s="495" t="s">
        <v>125</v>
      </c>
      <c r="I29" s="490">
        <v>8.3414844353851311E-2</v>
      </c>
      <c r="J29" s="490">
        <v>4.5334448232611665E-2</v>
      </c>
      <c r="K29" s="490">
        <v>2.9305124245091366E-2</v>
      </c>
      <c r="L29" s="490">
        <v>5.0112155350364729E-2</v>
      </c>
    </row>
    <row r="30" spans="2:19" ht="15.75" customHeight="1" x14ac:dyDescent="0.2">
      <c r="B30" s="398" t="s">
        <v>126</v>
      </c>
      <c r="C30" s="381">
        <v>0.11913669064748202</v>
      </c>
      <c r="D30" s="381">
        <v>5.8929105593778043E-2</v>
      </c>
      <c r="E30" s="381">
        <v>8.9700996677740865E-3</v>
      </c>
      <c r="F30" s="382">
        <v>6.4916564916564917E-2</v>
      </c>
      <c r="H30" s="496" t="s">
        <v>126</v>
      </c>
      <c r="I30" s="491">
        <v>0.68189497732511606</v>
      </c>
      <c r="J30" s="491">
        <v>0.12110306065712968</v>
      </c>
      <c r="K30" s="491">
        <v>9.1153660926316493E-2</v>
      </c>
      <c r="L30" s="491">
        <v>0.25812544942634419</v>
      </c>
    </row>
    <row r="31" spans="2:19" ht="15.75" customHeight="1" x14ac:dyDescent="0.2">
      <c r="B31" s="399" t="s">
        <v>127</v>
      </c>
      <c r="C31" s="383">
        <v>0.21640287769784172</v>
      </c>
      <c r="D31" s="383">
        <v>6.7903081064911761E-2</v>
      </c>
      <c r="E31" s="383">
        <v>4.6179401993355483E-2</v>
      </c>
      <c r="F31" s="384">
        <v>0.11375661375661375</v>
      </c>
      <c r="H31" s="495" t="s">
        <v>127</v>
      </c>
      <c r="I31" s="490">
        <v>0.10526891796685295</v>
      </c>
      <c r="J31" s="490">
        <v>0.48961462701877945</v>
      </c>
      <c r="K31" s="490">
        <v>0.10655352032371811</v>
      </c>
      <c r="L31" s="490">
        <v>0.26524293170866081</v>
      </c>
    </row>
    <row r="32" spans="2:19" ht="15.75" customHeight="1" x14ac:dyDescent="0.2">
      <c r="B32" s="398" t="s">
        <v>128</v>
      </c>
      <c r="C32" s="381">
        <v>0.57956834532374102</v>
      </c>
      <c r="D32" s="381">
        <v>0.13879748728686808</v>
      </c>
      <c r="E32" s="381">
        <v>4.5182724252491695E-2</v>
      </c>
      <c r="F32" s="382">
        <v>0.26597476597476599</v>
      </c>
      <c r="H32" s="496" t="s">
        <v>128</v>
      </c>
      <c r="I32" s="491">
        <v>5.922146145269739E-2</v>
      </c>
      <c r="J32" s="491">
        <v>0.21355206048041239</v>
      </c>
      <c r="K32" s="491">
        <v>0.38330814664740298</v>
      </c>
      <c r="L32" s="491">
        <v>0.22803490231573073</v>
      </c>
    </row>
    <row r="33" spans="2:12" ht="15.75" customHeight="1" x14ac:dyDescent="0.2">
      <c r="B33" s="399" t="s">
        <v>129</v>
      </c>
      <c r="C33" s="383">
        <v>6.4172661870503592E-2</v>
      </c>
      <c r="D33" s="383">
        <v>0.1687107388573138</v>
      </c>
      <c r="E33" s="383">
        <v>6.6112956810631229E-2</v>
      </c>
      <c r="F33" s="384">
        <v>0.10032560032560033</v>
      </c>
      <c r="H33" s="495" t="s">
        <v>129</v>
      </c>
      <c r="I33" s="490">
        <v>9.2341156111274509E-4</v>
      </c>
      <c r="J33" s="490">
        <v>8.0527048519669492E-2</v>
      </c>
      <c r="K33" s="490">
        <v>0.14948159711266476</v>
      </c>
      <c r="L33" s="490">
        <v>8.2000407837637693E-2</v>
      </c>
    </row>
    <row r="34" spans="2:12" ht="15.75" customHeight="1" x14ac:dyDescent="0.2">
      <c r="B34" s="398" t="s">
        <v>130</v>
      </c>
      <c r="C34" s="381">
        <v>3.7410071942446045E-3</v>
      </c>
      <c r="D34" s="381">
        <v>0.39844451091833682</v>
      </c>
      <c r="E34" s="381">
        <v>0.16345514950166112</v>
      </c>
      <c r="F34" s="382">
        <v>0.18691493691493691</v>
      </c>
      <c r="H34" s="496" t="s">
        <v>130</v>
      </c>
      <c r="I34" s="491">
        <v>7.7976976271742918E-4</v>
      </c>
      <c r="J34" s="491">
        <v>9.0987849609282401E-3</v>
      </c>
      <c r="K34" s="491">
        <v>0.13038400008856857</v>
      </c>
      <c r="L34" s="491">
        <v>4.6133949621319177E-2</v>
      </c>
    </row>
    <row r="35" spans="2:12" ht="15.75" customHeight="1" x14ac:dyDescent="0.2">
      <c r="B35" s="399" t="s">
        <v>131</v>
      </c>
      <c r="C35" s="383">
        <v>4.8920863309352518E-3</v>
      </c>
      <c r="D35" s="383">
        <v>0.15943763087047563</v>
      </c>
      <c r="E35" s="383">
        <v>0.66212624584717605</v>
      </c>
      <c r="F35" s="384">
        <v>0.25875050875050876</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469</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150.57312104073662</v>
      </c>
      <c r="D11" s="370">
        <v>0.2290041278676257</v>
      </c>
      <c r="E11" s="376">
        <v>270.87200672628938</v>
      </c>
      <c r="F11" s="372">
        <v>0.1411298490501742</v>
      </c>
      <c r="G11" s="376">
        <v>399.80697580837199</v>
      </c>
      <c r="H11" s="372">
        <v>0.11927192514210731</v>
      </c>
      <c r="I11" s="366"/>
      <c r="J11" s="366"/>
      <c r="K11" s="366"/>
      <c r="L11" s="366"/>
      <c r="M11" s="366"/>
      <c r="N11" s="366"/>
      <c r="O11" s="366"/>
    </row>
    <row r="12" spans="1:18" ht="15" customHeight="1" x14ac:dyDescent="0.2">
      <c r="B12" s="368" t="s">
        <v>10</v>
      </c>
      <c r="C12" s="375">
        <v>136.81175751649951</v>
      </c>
      <c r="D12" s="370">
        <v>0.26394699601373506</v>
      </c>
      <c r="E12" s="377">
        <v>235.95348362854602</v>
      </c>
      <c r="F12" s="373">
        <v>0.30133179265500526</v>
      </c>
      <c r="G12" s="377">
        <v>353.80337234981761</v>
      </c>
      <c r="H12" s="373">
        <v>0.20682930184716994</v>
      </c>
      <c r="I12" s="366"/>
      <c r="J12" s="366"/>
      <c r="K12" s="366"/>
      <c r="L12" s="366"/>
      <c r="M12" s="366"/>
      <c r="N12" s="366"/>
      <c r="O12" s="366"/>
    </row>
    <row r="13" spans="1:18" ht="15" customHeight="1" x14ac:dyDescent="0.2">
      <c r="B13" s="368" t="s">
        <v>40</v>
      </c>
      <c r="C13" s="375">
        <v>105.13660550458948</v>
      </c>
      <c r="D13" s="370">
        <v>0.39416214358339507</v>
      </c>
      <c r="E13" s="377">
        <v>183.0624808061464</v>
      </c>
      <c r="F13" s="373">
        <v>0.39963787262072997</v>
      </c>
      <c r="G13" s="377">
        <v>260.12316588363365</v>
      </c>
      <c r="H13" s="373">
        <v>0.4116713760969179</v>
      </c>
      <c r="I13" s="366"/>
      <c r="J13" s="366"/>
      <c r="K13" s="366"/>
      <c r="L13" s="366"/>
      <c r="M13" s="366"/>
      <c r="N13" s="366"/>
      <c r="O13" s="366"/>
    </row>
    <row r="14" spans="1:18" ht="15" customHeight="1" x14ac:dyDescent="0.2">
      <c r="B14" s="368" t="s">
        <v>41</v>
      </c>
      <c r="C14" s="375">
        <v>165.11820388349656</v>
      </c>
      <c r="D14" s="370">
        <v>0.12993755154474726</v>
      </c>
      <c r="E14" s="377">
        <v>280.84745076103439</v>
      </c>
      <c r="F14" s="373">
        <v>0.18210229205531772</v>
      </c>
      <c r="G14" s="377">
        <v>393.72869299717263</v>
      </c>
      <c r="H14" s="373">
        <v>0.20628110040206624</v>
      </c>
      <c r="I14" s="366"/>
      <c r="J14" s="366"/>
      <c r="K14" s="366"/>
      <c r="L14" s="366"/>
      <c r="M14" s="366"/>
      <c r="N14" s="366"/>
      <c r="O14" s="366"/>
    </row>
    <row r="15" spans="1:18" ht="15" customHeight="1" x14ac:dyDescent="0.2">
      <c r="B15" s="368" t="s">
        <v>9</v>
      </c>
      <c r="C15" s="375">
        <v>153.59364307692036</v>
      </c>
      <c r="D15" s="370">
        <v>0.18212352635852155</v>
      </c>
      <c r="E15" s="377">
        <v>254.58593447507764</v>
      </c>
      <c r="F15" s="373">
        <v>0.21958393750649169</v>
      </c>
      <c r="G15" s="377">
        <v>366.09961922029049</v>
      </c>
      <c r="H15" s="373">
        <v>0.24154931853979641</v>
      </c>
      <c r="I15" s="366"/>
      <c r="J15" s="366"/>
      <c r="K15" s="366"/>
      <c r="L15" s="366"/>
      <c r="M15" s="366"/>
      <c r="N15" s="366"/>
      <c r="O15" s="366"/>
    </row>
    <row r="16" spans="1:18" ht="15" customHeight="1" x14ac:dyDescent="0.2">
      <c r="B16" s="368" t="s">
        <v>8</v>
      </c>
      <c r="C16" s="375">
        <v>107.64705051602347</v>
      </c>
      <c r="D16" s="370">
        <v>0.57875839595585543</v>
      </c>
      <c r="E16" s="377">
        <v>176.16719277810208</v>
      </c>
      <c r="F16" s="373">
        <v>0.52960686482736596</v>
      </c>
      <c r="G16" s="377">
        <v>242.62566865187111</v>
      </c>
      <c r="H16" s="373">
        <v>0.51541823329296399</v>
      </c>
      <c r="I16" s="366"/>
      <c r="J16" s="366"/>
      <c r="K16" s="366"/>
      <c r="L16" s="366"/>
      <c r="M16" s="366"/>
      <c r="N16" s="366"/>
      <c r="O16" s="366"/>
    </row>
    <row r="17" spans="1:15" ht="15" customHeight="1" x14ac:dyDescent="0.2">
      <c r="B17" s="368" t="s">
        <v>7</v>
      </c>
      <c r="C17" s="375">
        <v>128.56608691910606</v>
      </c>
      <c r="D17" s="370">
        <v>0.28026867239008063</v>
      </c>
      <c r="E17" s="377">
        <v>212.5434015513996</v>
      </c>
      <c r="F17" s="373">
        <v>0.34644010210342385</v>
      </c>
      <c r="G17" s="377">
        <v>287.46309176623754</v>
      </c>
      <c r="H17" s="373">
        <v>0.37627447235624911</v>
      </c>
      <c r="I17" s="366"/>
      <c r="J17" s="366"/>
      <c r="K17" s="366"/>
      <c r="L17" s="366"/>
      <c r="M17" s="366"/>
      <c r="N17" s="366"/>
      <c r="O17" s="366"/>
    </row>
    <row r="18" spans="1:15" ht="15" customHeight="1" x14ac:dyDescent="0.2">
      <c r="B18" s="368" t="s">
        <v>43</v>
      </c>
      <c r="C18" s="375">
        <v>147.55897980197659</v>
      </c>
      <c r="D18" s="370">
        <v>0.23062967332419373</v>
      </c>
      <c r="E18" s="377">
        <v>253.59994188348369</v>
      </c>
      <c r="F18" s="373">
        <v>0.24198352970892256</v>
      </c>
      <c r="G18" s="377">
        <v>351.13264378016817</v>
      </c>
      <c r="H18" s="373">
        <v>0.26202659079389268</v>
      </c>
      <c r="I18" s="366"/>
      <c r="J18" s="366"/>
      <c r="K18" s="366"/>
      <c r="L18" s="366"/>
      <c r="M18" s="366"/>
      <c r="N18" s="366"/>
      <c r="O18" s="366"/>
    </row>
    <row r="19" spans="1:15" ht="15" customHeight="1" x14ac:dyDescent="0.2">
      <c r="B19" s="368" t="s">
        <v>44</v>
      </c>
      <c r="C19" s="375">
        <v>174.65170222414039</v>
      </c>
      <c r="D19" s="370">
        <v>7.7333440507541248E-2</v>
      </c>
      <c r="E19" s="377">
        <v>283.37434526207977</v>
      </c>
      <c r="F19" s="373">
        <v>0.19780870966642633</v>
      </c>
      <c r="G19" s="377">
        <v>384.29112837592055</v>
      </c>
      <c r="H19" s="373">
        <v>0.25850177913063088</v>
      </c>
      <c r="I19" s="366"/>
      <c r="J19" s="366"/>
      <c r="K19" s="366"/>
      <c r="L19" s="366"/>
      <c r="M19" s="366"/>
      <c r="N19" s="366"/>
      <c r="O19" s="366"/>
    </row>
    <row r="20" spans="1:15" ht="15" customHeight="1" x14ac:dyDescent="0.2">
      <c r="B20" s="368" t="s">
        <v>6</v>
      </c>
      <c r="C20" s="375">
        <v>173.6210655433697</v>
      </c>
      <c r="D20" s="370">
        <v>0.14583800640905342</v>
      </c>
      <c r="E20" s="377">
        <v>297.78520735284246</v>
      </c>
      <c r="F20" s="373">
        <v>0.1292298527163209</v>
      </c>
      <c r="G20" s="377">
        <v>424.38773886572949</v>
      </c>
      <c r="H20" s="373">
        <v>0.12434508038855629</v>
      </c>
      <c r="I20" s="366"/>
      <c r="J20" s="366"/>
      <c r="K20" s="366"/>
      <c r="L20" s="366"/>
      <c r="M20" s="366"/>
      <c r="N20" s="366"/>
      <c r="O20" s="366"/>
    </row>
    <row r="21" spans="1:15" ht="15" customHeight="1" x14ac:dyDescent="0.2">
      <c r="B21" s="368" t="s">
        <v>5</v>
      </c>
      <c r="C21" s="375">
        <v>131.59682043650812</v>
      </c>
      <c r="D21" s="370">
        <v>0.20611158289708389</v>
      </c>
      <c r="E21" s="377">
        <v>229.92848343079964</v>
      </c>
      <c r="F21" s="373">
        <v>0.21248968594631998</v>
      </c>
      <c r="G21" s="377">
        <v>320.5205872756967</v>
      </c>
      <c r="H21" s="373">
        <v>0.26467040611473946</v>
      </c>
      <c r="I21" s="366"/>
      <c r="J21" s="366"/>
      <c r="K21" s="366"/>
      <c r="L21" s="366"/>
      <c r="M21" s="366"/>
      <c r="N21" s="366"/>
      <c r="O21" s="366"/>
    </row>
    <row r="22" spans="1:15" ht="15" customHeight="1" x14ac:dyDescent="0.2">
      <c r="B22" s="368" t="s">
        <v>38</v>
      </c>
      <c r="C22" s="375">
        <v>102.51419571264938</v>
      </c>
      <c r="D22" s="370">
        <v>0.58837130364274615</v>
      </c>
      <c r="E22" s="377">
        <v>162.97037330845362</v>
      </c>
      <c r="F22" s="373">
        <v>0.62730329000075513</v>
      </c>
      <c r="G22" s="377">
        <v>205.71973411534438</v>
      </c>
      <c r="H22" s="373">
        <v>0.62561349222904195</v>
      </c>
      <c r="I22" s="366"/>
      <c r="J22" s="366"/>
      <c r="K22" s="366"/>
      <c r="L22" s="366"/>
      <c r="M22" s="366"/>
      <c r="N22" s="366"/>
      <c r="O22" s="366"/>
    </row>
    <row r="23" spans="1:15" ht="15" customHeight="1" x14ac:dyDescent="0.2">
      <c r="B23" s="368" t="s">
        <v>45</v>
      </c>
      <c r="C23" s="375">
        <v>180.02578755764091</v>
      </c>
      <c r="D23" s="370">
        <v>6.8716978384245772E-2</v>
      </c>
      <c r="E23" s="377">
        <v>275.69747424893438</v>
      </c>
      <c r="F23" s="373">
        <v>0.16734345579348961</v>
      </c>
      <c r="G23" s="377">
        <v>386.90407533790358</v>
      </c>
      <c r="H23" s="373">
        <v>0.2009786211619792</v>
      </c>
      <c r="I23" s="366"/>
      <c r="J23" s="366"/>
      <c r="K23" s="366"/>
      <c r="L23" s="366"/>
      <c r="M23" s="366"/>
      <c r="N23" s="366"/>
      <c r="O23" s="366"/>
    </row>
    <row r="24" spans="1:15" ht="15" customHeight="1" x14ac:dyDescent="0.2">
      <c r="B24" s="368" t="s">
        <v>46</v>
      </c>
      <c r="C24" s="375">
        <v>143.21614256055449</v>
      </c>
      <c r="D24" s="370">
        <v>0.23339433407603569</v>
      </c>
      <c r="E24" s="377">
        <v>246.56535131742029</v>
      </c>
      <c r="F24" s="373">
        <v>0.27201015875374429</v>
      </c>
      <c r="G24" s="377">
        <v>343.45628350932026</v>
      </c>
      <c r="H24" s="373">
        <v>0.29191448501348133</v>
      </c>
      <c r="I24" s="366"/>
      <c r="J24" s="366"/>
      <c r="K24" s="366"/>
      <c r="L24" s="366"/>
      <c r="M24" s="366"/>
      <c r="N24" s="366"/>
      <c r="O24" s="366"/>
    </row>
    <row r="25" spans="1:15" ht="15" customHeight="1" x14ac:dyDescent="0.2">
      <c r="B25" s="368" t="s">
        <v>47</v>
      </c>
      <c r="C25" s="375">
        <v>111.58984735812197</v>
      </c>
      <c r="D25" s="370">
        <v>0.35833365267839457</v>
      </c>
      <c r="E25" s="377">
        <v>235.45666982323544</v>
      </c>
      <c r="F25" s="373">
        <v>0.4443872273619715</v>
      </c>
      <c r="G25" s="377">
        <v>281.40422252010757</v>
      </c>
      <c r="H25" s="373">
        <v>0.4494954478570754</v>
      </c>
      <c r="I25" s="366"/>
      <c r="J25" s="366"/>
      <c r="K25" s="366"/>
      <c r="L25" s="366"/>
      <c r="M25" s="366"/>
      <c r="N25" s="366"/>
      <c r="O25" s="366"/>
    </row>
    <row r="26" spans="1:15" ht="15" customHeight="1" x14ac:dyDescent="0.2">
      <c r="B26" s="368" t="s">
        <v>48</v>
      </c>
      <c r="C26" s="375">
        <v>165.84792920124386</v>
      </c>
      <c r="D26" s="370">
        <v>0.19757693125884068</v>
      </c>
      <c r="E26" s="377">
        <v>286.87845173335336</v>
      </c>
      <c r="F26" s="373">
        <v>0.27187876129781513</v>
      </c>
      <c r="G26" s="377">
        <v>385.46632175759248</v>
      </c>
      <c r="H26" s="373">
        <v>0.31836526727349318</v>
      </c>
      <c r="I26" s="366"/>
      <c r="J26" s="366"/>
      <c r="K26" s="366"/>
      <c r="L26" s="366"/>
      <c r="M26" s="366"/>
      <c r="N26" s="366"/>
      <c r="O26" s="366"/>
    </row>
    <row r="27" spans="1:15" ht="15" customHeight="1" x14ac:dyDescent="0.2">
      <c r="B27" s="368" t="s">
        <v>49</v>
      </c>
      <c r="C27" s="375">
        <v>199.00125000000003</v>
      </c>
      <c r="D27" s="370">
        <v>0.37211441776774623</v>
      </c>
      <c r="E27" s="377">
        <v>202.84401673640059</v>
      </c>
      <c r="F27" s="373">
        <v>0.36777081969542896</v>
      </c>
      <c r="G27" s="377">
        <v>273.23322134387251</v>
      </c>
      <c r="H27" s="373">
        <v>0.39846401936802289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157.86368699895561</v>
      </c>
      <c r="D29" s="371">
        <v>0.23546138345806275</v>
      </c>
      <c r="E29" s="378">
        <v>265.22820812820316</v>
      </c>
      <c r="F29" s="374">
        <v>0.25204969878347433</v>
      </c>
      <c r="G29" s="378">
        <v>369.5763827749409</v>
      </c>
      <c r="H29" s="374">
        <v>0.27191290700950488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468</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302.96875</v>
      </c>
      <c r="D13" s="370">
        <v>0.24559058793036431</v>
      </c>
      <c r="E13" s="377">
        <v>369.30666666666667</v>
      </c>
      <c r="F13" s="373">
        <v>0.13322746211009656</v>
      </c>
      <c r="G13" s="377">
        <v>692.51444444444451</v>
      </c>
      <c r="H13" s="373">
        <v>0.16150348524296765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302.61753747323326</v>
      </c>
      <c r="D17" s="370">
        <v>0.45393021213883672</v>
      </c>
      <c r="E17" s="377">
        <v>528.56867549668823</v>
      </c>
      <c r="F17" s="373">
        <v>0.49104989631534007</v>
      </c>
      <c r="G17" s="377">
        <v>691.5329331046305</v>
      </c>
      <c r="H17" s="373">
        <v>0.38426676630128126</v>
      </c>
      <c r="I17" s="366"/>
      <c r="J17" s="366"/>
      <c r="K17" s="366"/>
      <c r="L17" s="366"/>
      <c r="M17" s="366"/>
      <c r="N17" s="366"/>
      <c r="O17" s="366"/>
    </row>
    <row r="18" spans="1:15" ht="15" customHeight="1" x14ac:dyDescent="0.2">
      <c r="B18" s="368" t="s">
        <v>43</v>
      </c>
      <c r="C18" s="375">
        <v>263.01599999999996</v>
      </c>
      <c r="D18" s="370">
        <v>0.59378869901033327</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285.53999999999996</v>
      </c>
      <c r="D19" s="370">
        <v>0.10837321684722362</v>
      </c>
      <c r="E19" s="377">
        <v>575.62714285714287</v>
      </c>
      <c r="F19" s="373">
        <v>0.319180267711899</v>
      </c>
      <c r="G19" s="377">
        <v>810.83739130434765</v>
      </c>
      <c r="H19" s="373">
        <v>0.44580036003590118</v>
      </c>
      <c r="I19" s="366"/>
      <c r="J19" s="366"/>
      <c r="K19" s="366"/>
      <c r="L19" s="366"/>
      <c r="M19" s="366"/>
      <c r="N19" s="366"/>
      <c r="O19" s="366"/>
    </row>
    <row r="20" spans="1:15" ht="15" customHeight="1" x14ac:dyDescent="0.2">
      <c r="B20" s="368" t="s">
        <v>6</v>
      </c>
      <c r="C20" s="375">
        <v>299.76252427184465</v>
      </c>
      <c r="D20" s="370">
        <v>9.6280496592792891E-2</v>
      </c>
      <c r="E20" s="377">
        <v>1306.0202127659572</v>
      </c>
      <c r="F20" s="373">
        <v>0.33161607293587286</v>
      </c>
      <c r="G20" s="440">
        <v>1488.2882</v>
      </c>
      <c r="H20" s="373">
        <v>0.22922023560823415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188.5</v>
      </c>
      <c r="D22" s="370">
        <v>0.52037410832660314</v>
      </c>
      <c r="E22" s="377">
        <v>772.04582155555545</v>
      </c>
      <c r="F22" s="373">
        <v>0.75466795729648295</v>
      </c>
      <c r="G22" s="377">
        <v>849.40317647058816</v>
      </c>
      <c r="H22" s="373">
        <v>0.56852839959736901</v>
      </c>
      <c r="I22" s="366"/>
      <c r="J22" s="366"/>
      <c r="K22" s="366"/>
      <c r="L22" s="366"/>
      <c r="M22" s="366"/>
      <c r="N22" s="366"/>
      <c r="O22" s="366"/>
    </row>
    <row r="23" spans="1:15" ht="15" customHeight="1" x14ac:dyDescent="0.2">
      <c r="B23" s="368" t="s">
        <v>45</v>
      </c>
      <c r="C23" s="375" t="s">
        <v>375</v>
      </c>
      <c r="D23" s="370" t="s">
        <v>375</v>
      </c>
      <c r="E23" s="377">
        <v>528.46866666666676</v>
      </c>
      <c r="F23" s="373">
        <v>0.32929546052297259</v>
      </c>
      <c r="G23" s="377">
        <v>549.69338235294094</v>
      </c>
      <c r="H23" s="373">
        <v>0.30413694114729656</v>
      </c>
      <c r="I23" s="366"/>
      <c r="J23" s="366"/>
      <c r="K23" s="366"/>
      <c r="L23" s="366"/>
      <c r="M23" s="366"/>
      <c r="N23" s="366"/>
      <c r="O23" s="366"/>
    </row>
    <row r="24" spans="1:15" ht="15" customHeight="1" x14ac:dyDescent="0.2">
      <c r="B24" s="368" t="s">
        <v>46</v>
      </c>
      <c r="C24" s="375">
        <v>233.93</v>
      </c>
      <c r="D24" s="370">
        <v>0</v>
      </c>
      <c r="E24" s="377" t="s">
        <v>375</v>
      </c>
      <c r="F24" s="373" t="s">
        <v>375</v>
      </c>
      <c r="G24" s="377">
        <v>338.44499999999999</v>
      </c>
      <c r="H24" s="373">
        <v>1.2819620613932949</v>
      </c>
      <c r="I24" s="366"/>
      <c r="J24" s="366"/>
      <c r="K24" s="366"/>
      <c r="L24" s="366"/>
      <c r="M24" s="366"/>
      <c r="N24" s="366"/>
      <c r="O24" s="366"/>
    </row>
    <row r="25" spans="1:15" ht="15" customHeight="1" x14ac:dyDescent="0.2">
      <c r="B25" s="368" t="s">
        <v>47</v>
      </c>
      <c r="C25" s="375">
        <v>572.56100000000004</v>
      </c>
      <c r="D25" s="370">
        <v>0.15237663081177791</v>
      </c>
      <c r="E25" s="377">
        <v>968.64874999999995</v>
      </c>
      <c r="F25" s="373">
        <v>0.4834365288323807</v>
      </c>
      <c r="G25" s="377">
        <v>1058.252</v>
      </c>
      <c r="H25" s="373">
        <v>0.3236279534935495</v>
      </c>
      <c r="I25" s="366"/>
      <c r="J25" s="366"/>
      <c r="K25" s="366"/>
      <c r="L25" s="366"/>
      <c r="M25" s="366"/>
      <c r="N25" s="366"/>
      <c r="O25" s="366"/>
    </row>
    <row r="26" spans="1:15" ht="15" customHeight="1" x14ac:dyDescent="0.2">
      <c r="B26" s="368" t="s">
        <v>48</v>
      </c>
      <c r="C26" s="375">
        <v>287.95247607157665</v>
      </c>
      <c r="D26" s="370">
        <v>0.18707825692287125</v>
      </c>
      <c r="E26" s="377">
        <v>476.1328389482332</v>
      </c>
      <c r="F26" s="373">
        <v>0.30587055310352484</v>
      </c>
      <c r="G26" s="377">
        <v>771.01929484145739</v>
      </c>
      <c r="H26" s="373">
        <v>0.3105197891586845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292.95490935251672</v>
      </c>
      <c r="D29" s="371">
        <v>0.29455183322297079</v>
      </c>
      <c r="E29" s="378">
        <v>506.81907626981723</v>
      </c>
      <c r="F29" s="374">
        <v>0.44573149206651519</v>
      </c>
      <c r="G29" s="378">
        <v>766.53389036544888</v>
      </c>
      <c r="H29" s="374">
        <v>0.36598489293346925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467</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161.42000000000002</v>
      </c>
      <c r="D12" s="370">
        <v>0.538105544548107</v>
      </c>
      <c r="E12" s="377">
        <v>150</v>
      </c>
      <c r="F12" s="373">
        <v>0</v>
      </c>
      <c r="G12" s="377">
        <v>290</v>
      </c>
      <c r="H12" s="373">
        <v>0</v>
      </c>
      <c r="I12" s="366"/>
      <c r="J12" s="366"/>
      <c r="K12" s="366"/>
      <c r="L12" s="366"/>
      <c r="M12" s="366"/>
      <c r="N12" s="366"/>
      <c r="O12" s="366"/>
    </row>
    <row r="13" spans="1:18" ht="15" customHeight="1" x14ac:dyDescent="0.2">
      <c r="B13" s="368" t="s">
        <v>40</v>
      </c>
      <c r="C13" s="375">
        <v>157.39938144329898</v>
      </c>
      <c r="D13" s="370">
        <v>0.20942772357461148</v>
      </c>
      <c r="E13" s="377">
        <v>251.08430379746812</v>
      </c>
      <c r="F13" s="373">
        <v>0.32065835055108344</v>
      </c>
      <c r="G13" s="377">
        <v>394.83467532467574</v>
      </c>
      <c r="H13" s="373">
        <v>0.29191404298818585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229.21571164510391</v>
      </c>
      <c r="D15" s="370">
        <v>0.47512365822074226</v>
      </c>
      <c r="E15" s="377">
        <v>330.08628826969925</v>
      </c>
      <c r="F15" s="373">
        <v>0.45298227575574546</v>
      </c>
      <c r="G15" s="377">
        <v>544.69941854878164</v>
      </c>
      <c r="H15" s="373">
        <v>0.43880611832737648</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239.60079060982093</v>
      </c>
      <c r="D17" s="370">
        <v>0.43445552963974632</v>
      </c>
      <c r="E17" s="377">
        <v>393.06669132879381</v>
      </c>
      <c r="F17" s="373">
        <v>0.52515204406546501</v>
      </c>
      <c r="G17" s="377">
        <v>568.38480624056615</v>
      </c>
      <c r="H17" s="373">
        <v>0.45071736292339115</v>
      </c>
      <c r="I17" s="366"/>
      <c r="J17" s="366"/>
      <c r="K17" s="366"/>
      <c r="L17" s="366"/>
      <c r="M17" s="366"/>
      <c r="N17" s="366"/>
      <c r="O17" s="366"/>
    </row>
    <row r="18" spans="1:15" ht="15" customHeight="1" x14ac:dyDescent="0.2">
      <c r="B18" s="368" t="s">
        <v>43</v>
      </c>
      <c r="C18" s="375">
        <v>170.57087360594784</v>
      </c>
      <c r="D18" s="370">
        <v>0.39810338244026167</v>
      </c>
      <c r="E18" s="377">
        <v>300.25309523809494</v>
      </c>
      <c r="F18" s="373">
        <v>0.44807849791457849</v>
      </c>
      <c r="G18" s="377">
        <v>455.2700606060605</v>
      </c>
      <c r="H18" s="373">
        <v>0.55911926633255427</v>
      </c>
      <c r="I18" s="366"/>
      <c r="J18" s="366"/>
      <c r="K18" s="366"/>
      <c r="L18" s="366"/>
      <c r="M18" s="366"/>
      <c r="N18" s="366"/>
      <c r="O18" s="366"/>
    </row>
    <row r="19" spans="1:15" ht="15" customHeight="1" x14ac:dyDescent="0.2">
      <c r="B19" s="368" t="s">
        <v>44</v>
      </c>
      <c r="C19" s="375">
        <v>221.30085197588789</v>
      </c>
      <c r="D19" s="370">
        <v>0.14008471377470322</v>
      </c>
      <c r="E19" s="377">
        <v>288.96653404067621</v>
      </c>
      <c r="F19" s="373">
        <v>0.18677763271165476</v>
      </c>
      <c r="G19" s="377">
        <v>502.91254014598553</v>
      </c>
      <c r="H19" s="373">
        <v>0.17621988043870179</v>
      </c>
      <c r="I19" s="366"/>
      <c r="J19" s="366"/>
      <c r="K19" s="366"/>
      <c r="L19" s="366"/>
      <c r="M19" s="366"/>
      <c r="N19" s="366"/>
      <c r="O19" s="366"/>
    </row>
    <row r="20" spans="1:15" ht="15" customHeight="1" x14ac:dyDescent="0.2">
      <c r="B20" s="368" t="s">
        <v>6</v>
      </c>
      <c r="C20" s="375">
        <v>281.87411697621383</v>
      </c>
      <c r="D20" s="370">
        <v>0.1552075714819928</v>
      </c>
      <c r="E20" s="377">
        <v>434.03457863660748</v>
      </c>
      <c r="F20" s="373">
        <v>0.16981436899142877</v>
      </c>
      <c r="G20" s="440">
        <v>766.75829441624353</v>
      </c>
      <c r="H20" s="373">
        <v>0.18552642058902802</v>
      </c>
      <c r="I20" s="366"/>
      <c r="J20" s="366"/>
      <c r="K20" s="366"/>
      <c r="L20" s="366"/>
      <c r="M20" s="366"/>
      <c r="N20" s="366"/>
      <c r="O20" s="366"/>
    </row>
    <row r="21" spans="1:15" ht="15" customHeight="1" x14ac:dyDescent="0.2">
      <c r="B21" s="368" t="s">
        <v>5</v>
      </c>
      <c r="C21" s="375">
        <v>191.35728504743136</v>
      </c>
      <c r="D21" s="370">
        <v>0.31771089614017922</v>
      </c>
      <c r="E21" s="377">
        <v>347.84178194608205</v>
      </c>
      <c r="F21" s="373">
        <v>0.27699628352131228</v>
      </c>
      <c r="G21" s="377">
        <v>607.30663214062054</v>
      </c>
      <c r="H21" s="373">
        <v>0.26332987101499189</v>
      </c>
      <c r="I21" s="366"/>
      <c r="J21" s="366"/>
      <c r="K21" s="366"/>
      <c r="L21" s="366"/>
      <c r="M21" s="366"/>
      <c r="N21" s="366"/>
      <c r="O21" s="366"/>
    </row>
    <row r="22" spans="1:15" ht="15" customHeight="1" x14ac:dyDescent="0.2">
      <c r="B22" s="368" t="s">
        <v>38</v>
      </c>
      <c r="C22" s="375">
        <v>185.10914062499998</v>
      </c>
      <c r="D22" s="370">
        <v>0.38527941323048964</v>
      </c>
      <c r="E22" s="377">
        <v>236.16320728291342</v>
      </c>
      <c r="F22" s="373">
        <v>0.4123823834612857</v>
      </c>
      <c r="G22" s="377">
        <v>379.79088305489182</v>
      </c>
      <c r="H22" s="373">
        <v>0.43538781241016183</v>
      </c>
      <c r="I22" s="366"/>
      <c r="J22" s="366"/>
      <c r="K22" s="366"/>
      <c r="L22" s="366"/>
      <c r="M22" s="366"/>
      <c r="N22" s="366"/>
      <c r="O22" s="366"/>
    </row>
    <row r="23" spans="1:15" ht="15" customHeight="1" x14ac:dyDescent="0.2">
      <c r="B23" s="368" t="s">
        <v>45</v>
      </c>
      <c r="C23" s="375">
        <v>303.79293855743543</v>
      </c>
      <c r="D23" s="370">
        <v>4.6944924588394714E-2</v>
      </c>
      <c r="E23" s="377">
        <v>325.42766968325731</v>
      </c>
      <c r="F23" s="373">
        <v>0.15025467017905017</v>
      </c>
      <c r="G23" s="377">
        <v>482.16218623481143</v>
      </c>
      <c r="H23" s="373">
        <v>0.26139559985149868</v>
      </c>
      <c r="I23" s="366"/>
      <c r="J23" s="366"/>
      <c r="K23" s="366"/>
      <c r="L23" s="366"/>
      <c r="M23" s="366"/>
      <c r="N23" s="366"/>
      <c r="O23" s="366"/>
    </row>
    <row r="24" spans="1:15" ht="15" customHeight="1" x14ac:dyDescent="0.2">
      <c r="B24" s="368" t="s">
        <v>46</v>
      </c>
      <c r="C24" s="375">
        <v>114.00920000000001</v>
      </c>
      <c r="D24" s="370">
        <v>0.36593960288346744</v>
      </c>
      <c r="E24" s="377">
        <v>136.51500000000004</v>
      </c>
      <c r="F24" s="373">
        <v>0.39483329583565191</v>
      </c>
      <c r="G24" s="377">
        <v>457.33333333333331</v>
      </c>
      <c r="H24" s="373">
        <v>7.7039126890517257E-2</v>
      </c>
      <c r="I24" s="366"/>
      <c r="J24" s="366"/>
      <c r="K24" s="366"/>
      <c r="L24" s="366"/>
      <c r="M24" s="366"/>
      <c r="N24" s="366"/>
      <c r="O24" s="366"/>
    </row>
    <row r="25" spans="1:15" ht="15" customHeight="1" x14ac:dyDescent="0.2">
      <c r="B25" s="368" t="s">
        <v>47</v>
      </c>
      <c r="C25" s="375">
        <v>229.71965591397853</v>
      </c>
      <c r="D25" s="370">
        <v>0.30969242998749641</v>
      </c>
      <c r="E25" s="377">
        <v>482.17638680659542</v>
      </c>
      <c r="F25" s="373">
        <v>0.26719681268800904</v>
      </c>
      <c r="G25" s="377">
        <v>564.34881165919364</v>
      </c>
      <c r="H25" s="373">
        <v>0.26194262764697823</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231.01532722037652</v>
      </c>
      <c r="D29" s="371">
        <v>0.34538036309504155</v>
      </c>
      <c r="E29" s="378">
        <v>361.18567818733271</v>
      </c>
      <c r="F29" s="374">
        <v>0.38158527480671689</v>
      </c>
      <c r="G29" s="378">
        <v>584.76328355773182</v>
      </c>
      <c r="H29" s="374">
        <v>0.35899898562644461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3" t="s">
        <v>380</v>
      </c>
      <c r="C3" s="1043"/>
      <c r="D3" s="1043"/>
      <c r="E3" s="1043"/>
      <c r="F3" s="1043"/>
      <c r="G3" s="1043"/>
      <c r="H3" s="1043"/>
      <c r="I3" s="1043"/>
      <c r="J3" s="1043"/>
      <c r="K3" s="1043"/>
      <c r="L3" s="1043"/>
      <c r="M3" s="1043"/>
      <c r="N3" s="1043"/>
      <c r="O3" s="1043"/>
      <c r="P3" s="1043"/>
      <c r="Q3" s="1043"/>
      <c r="R3" s="1043"/>
    </row>
    <row r="5" spans="1:21" x14ac:dyDescent="0.25">
      <c r="B5" s="869"/>
      <c r="C5" s="1039" t="s">
        <v>377</v>
      </c>
      <c r="D5" s="1039"/>
      <c r="E5" s="1039"/>
      <c r="F5" s="1039"/>
      <c r="G5" s="1039"/>
      <c r="H5" s="1039"/>
      <c r="I5" s="1039"/>
      <c r="J5" s="1039" t="s">
        <v>351</v>
      </c>
      <c r="K5" s="1039"/>
      <c r="L5" s="1039"/>
      <c r="M5" s="1039"/>
      <c r="N5" s="1039"/>
      <c r="O5" s="1039"/>
      <c r="P5" s="1039"/>
      <c r="Q5" s="1039"/>
      <c r="R5" s="1039"/>
      <c r="S5" s="1039"/>
    </row>
    <row r="6" spans="1:21" ht="21" customHeight="1" x14ac:dyDescent="0.25">
      <c r="B6" s="869"/>
      <c r="C6" s="1040"/>
      <c r="D6" s="1040"/>
      <c r="E6" s="1040"/>
      <c r="F6" s="1040"/>
      <c r="G6" s="1040"/>
      <c r="H6" s="1040"/>
      <c r="I6" s="1040"/>
      <c r="J6" s="1040">
        <v>43830</v>
      </c>
      <c r="K6" s="1041"/>
      <c r="L6" s="1042">
        <v>44196</v>
      </c>
      <c r="M6" s="1042"/>
      <c r="N6" s="1042">
        <v>44561</v>
      </c>
      <c r="O6" s="1042"/>
      <c r="P6" s="1042">
        <v>44926</v>
      </c>
      <c r="Q6" s="1042"/>
      <c r="R6" s="1042">
        <f>EVO_sol!R6</f>
        <v>45291</v>
      </c>
      <c r="S6" s="1042"/>
    </row>
    <row r="7" spans="1:21" x14ac:dyDescent="0.25">
      <c r="B7" s="938"/>
      <c r="C7" s="871">
        <v>43465</v>
      </c>
      <c r="D7" s="871">
        <v>43830</v>
      </c>
      <c r="E7" s="871">
        <v>44196</v>
      </c>
      <c r="F7" s="871">
        <v>44561</v>
      </c>
      <c r="G7" s="871">
        <f>[2]EVO!G7</f>
        <v>44926</v>
      </c>
      <c r="H7" s="871">
        <f>EVO!H7</f>
        <v>45291</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286600</v>
      </c>
      <c r="I8" s="882"/>
      <c r="J8" s="918">
        <v>3.8314573389935047E-2</v>
      </c>
      <c r="K8" s="917">
        <v>8132</v>
      </c>
      <c r="L8" s="919">
        <v>3.7118547929665402E-2</v>
      </c>
      <c r="M8" s="920">
        <v>8180</v>
      </c>
      <c r="N8" s="919">
        <v>0.12544901664807151</v>
      </c>
      <c r="O8" s="920">
        <v>28672</v>
      </c>
      <c r="P8" s="919">
        <v>5.2113502859342242E-2</v>
      </c>
      <c r="Q8" s="920">
        <f>G8-F8</f>
        <v>13405</v>
      </c>
      <c r="R8" s="921">
        <f>[1]Cuadro_CCAA2!N80</f>
        <v>5.9002630878831841E-2</v>
      </c>
      <c r="S8" s="920">
        <f>[1]Cuadro_CCAA2!O80</f>
        <v>15968</v>
      </c>
    </row>
    <row r="9" spans="1:21" x14ac:dyDescent="0.25">
      <c r="B9" s="939" t="s">
        <v>10</v>
      </c>
      <c r="C9" s="887">
        <v>29146</v>
      </c>
      <c r="D9" s="887">
        <v>32952</v>
      </c>
      <c r="E9" s="887">
        <v>31533</v>
      </c>
      <c r="F9" s="887">
        <v>35145</v>
      </c>
      <c r="G9" s="887">
        <v>37547</v>
      </c>
      <c r="H9" s="887">
        <v>40334</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7.4226968865688248E-2</v>
      </c>
      <c r="S9" s="890">
        <f>[1]Cuadro_CCAA2!O81</f>
        <v>2787</v>
      </c>
    </row>
    <row r="10" spans="1:21" x14ac:dyDescent="0.25">
      <c r="B10" s="939" t="s">
        <v>40</v>
      </c>
      <c r="C10" s="887">
        <v>22049</v>
      </c>
      <c r="D10" s="887">
        <v>21083</v>
      </c>
      <c r="E10" s="887">
        <v>24199</v>
      </c>
      <c r="F10" s="887">
        <v>27700</v>
      </c>
      <c r="G10" s="887">
        <v>28977</v>
      </c>
      <c r="H10" s="887">
        <v>31214</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7.7199157952859254E-2</v>
      </c>
      <c r="S10" s="890">
        <f>[1]Cuadro_CCAA2!O82</f>
        <v>2237</v>
      </c>
    </row>
    <row r="11" spans="1:21" x14ac:dyDescent="0.25">
      <c r="B11" s="939" t="s">
        <v>41</v>
      </c>
      <c r="C11" s="887">
        <v>17328</v>
      </c>
      <c r="D11" s="887">
        <v>20674</v>
      </c>
      <c r="E11" s="887">
        <v>23074</v>
      </c>
      <c r="F11" s="887">
        <v>24476</v>
      </c>
      <c r="G11" s="887">
        <v>26198</v>
      </c>
      <c r="H11" s="887">
        <v>29233</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0.1158485380563401</v>
      </c>
      <c r="S11" s="890">
        <f>[1]Cuadro_CCAA2!O83</f>
        <v>3035</v>
      </c>
    </row>
    <row r="12" spans="1:21" x14ac:dyDescent="0.25">
      <c r="B12" s="939" t="s">
        <v>9</v>
      </c>
      <c r="C12" s="887">
        <v>21638</v>
      </c>
      <c r="D12" s="887">
        <v>23390</v>
      </c>
      <c r="E12" s="887">
        <v>25070</v>
      </c>
      <c r="F12" s="887">
        <v>26787</v>
      </c>
      <c r="G12" s="887">
        <v>34697</v>
      </c>
      <c r="H12" s="887">
        <v>40697</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0.17292561316540334</v>
      </c>
      <c r="S12" s="890">
        <f>[1]Cuadro_CCAA2!O84</f>
        <v>6000</v>
      </c>
      <c r="U12" s="922"/>
    </row>
    <row r="13" spans="1:21" x14ac:dyDescent="0.25">
      <c r="B13" s="939" t="s">
        <v>8</v>
      </c>
      <c r="C13" s="887">
        <v>15734</v>
      </c>
      <c r="D13" s="887">
        <v>17179</v>
      </c>
      <c r="E13" s="887">
        <v>17123</v>
      </c>
      <c r="F13" s="887">
        <v>17369</v>
      </c>
      <c r="G13" s="887">
        <v>17553</v>
      </c>
      <c r="H13" s="887">
        <v>17166</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-2.204751324559906E-2</v>
      </c>
      <c r="S13" s="890">
        <f>[1]Cuadro_CCAA2!O85</f>
        <v>-387</v>
      </c>
      <c r="U13" s="922"/>
    </row>
    <row r="14" spans="1:21" x14ac:dyDescent="0.25">
      <c r="B14" s="939" t="s">
        <v>7</v>
      </c>
      <c r="C14" s="887">
        <v>93374</v>
      </c>
      <c r="D14" s="887">
        <v>104776</v>
      </c>
      <c r="E14" s="887">
        <v>105589</v>
      </c>
      <c r="F14" s="887">
        <v>108712</v>
      </c>
      <c r="G14" s="887">
        <v>114173</v>
      </c>
      <c r="H14" s="887">
        <v>122589</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7.3712699149536265E-2</v>
      </c>
      <c r="S14" s="890">
        <f>[1]Cuadro_CCAA2!O86</f>
        <v>8416</v>
      </c>
      <c r="U14" s="922"/>
    </row>
    <row r="15" spans="1:21" x14ac:dyDescent="0.25">
      <c r="B15" s="939" t="s">
        <v>43</v>
      </c>
      <c r="C15" s="887">
        <v>57838</v>
      </c>
      <c r="D15" s="887">
        <v>62182</v>
      </c>
      <c r="E15" s="887">
        <v>59849</v>
      </c>
      <c r="F15" s="887">
        <v>63814</v>
      </c>
      <c r="G15" s="887">
        <v>67338</v>
      </c>
      <c r="H15" s="887">
        <v>72357</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7.4534438207253029E-2</v>
      </c>
      <c r="S15" s="890">
        <f>[1]Cuadro_CCAA2!O87</f>
        <v>5019</v>
      </c>
      <c r="U15" s="922"/>
    </row>
    <row r="16" spans="1:21" x14ac:dyDescent="0.25">
      <c r="B16" s="939" t="s">
        <v>44</v>
      </c>
      <c r="C16" s="887">
        <v>155037</v>
      </c>
      <c r="D16" s="887">
        <v>163730</v>
      </c>
      <c r="E16" s="887">
        <v>156934</v>
      </c>
      <c r="F16" s="887">
        <v>166875</v>
      </c>
      <c r="G16" s="887">
        <v>187874</v>
      </c>
      <c r="H16" s="887">
        <v>201720</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7.3698329731628709E-2</v>
      </c>
      <c r="S16" s="890">
        <f>[1]Cuadro_CCAA2!O88</f>
        <v>13846</v>
      </c>
      <c r="U16" s="922"/>
    </row>
    <row r="17" spans="2:23" x14ac:dyDescent="0.25">
      <c r="B17" s="939" t="s">
        <v>6</v>
      </c>
      <c r="C17" s="887">
        <v>74354</v>
      </c>
      <c r="D17" s="887">
        <v>88242</v>
      </c>
      <c r="E17" s="887">
        <v>102104</v>
      </c>
      <c r="F17" s="887">
        <v>117265</v>
      </c>
      <c r="G17" s="887">
        <v>133839</v>
      </c>
      <c r="H17" s="887">
        <v>146290</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9.3029684919941014E-2</v>
      </c>
      <c r="S17" s="890">
        <f>[1]Cuadro_CCAA2!O89</f>
        <v>12451</v>
      </c>
      <c r="U17" s="922"/>
    </row>
    <row r="18" spans="2:23" x14ac:dyDescent="0.25">
      <c r="B18" s="939" t="s">
        <v>5</v>
      </c>
      <c r="C18" s="887">
        <v>29189</v>
      </c>
      <c r="D18" s="887">
        <v>28237</v>
      </c>
      <c r="E18" s="887">
        <v>29065</v>
      </c>
      <c r="F18" s="887">
        <v>31070</v>
      </c>
      <c r="G18" s="887">
        <v>32795</v>
      </c>
      <c r="H18" s="887">
        <v>35293</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7.6170147888397599E-2</v>
      </c>
      <c r="S18" s="890">
        <f>[1]Cuadro_CCAA2!O90</f>
        <v>2498</v>
      </c>
      <c r="U18" s="922"/>
    </row>
    <row r="19" spans="2:23" x14ac:dyDescent="0.25">
      <c r="B19" s="939" t="s">
        <v>38</v>
      </c>
      <c r="C19" s="887">
        <v>60099</v>
      </c>
      <c r="D19" s="887">
        <v>61636</v>
      </c>
      <c r="E19" s="887">
        <v>62544</v>
      </c>
      <c r="F19" s="887">
        <v>65061</v>
      </c>
      <c r="G19" s="887">
        <v>68103</v>
      </c>
      <c r="H19" s="887">
        <v>73691</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8.2052185659956312E-2</v>
      </c>
      <c r="S19" s="890">
        <f>[1]Cuadro_CCAA2!O91</f>
        <v>5588</v>
      </c>
      <c r="U19" s="922"/>
    </row>
    <row r="20" spans="2:23" x14ac:dyDescent="0.25">
      <c r="B20" s="939" t="s">
        <v>45</v>
      </c>
      <c r="C20" s="887">
        <v>141699</v>
      </c>
      <c r="D20" s="887">
        <v>143622</v>
      </c>
      <c r="E20" s="887">
        <v>133442</v>
      </c>
      <c r="F20" s="887">
        <v>152686</v>
      </c>
      <c r="G20" s="887">
        <v>163762</v>
      </c>
      <c r="H20" s="887">
        <v>177795</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8.5691430246333189E-2</v>
      </c>
      <c r="S20" s="890">
        <f>[1]Cuadro_CCAA2!O92</f>
        <v>14033</v>
      </c>
      <c r="U20" s="922"/>
    </row>
    <row r="21" spans="2:23" x14ac:dyDescent="0.25">
      <c r="B21" s="939" t="s">
        <v>46</v>
      </c>
      <c r="C21" s="887">
        <v>34999</v>
      </c>
      <c r="D21" s="887">
        <v>35054</v>
      </c>
      <c r="E21" s="887">
        <v>35294</v>
      </c>
      <c r="F21" s="887">
        <v>37047</v>
      </c>
      <c r="G21" s="887">
        <v>37762</v>
      </c>
      <c r="H21" s="887">
        <v>40484</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7.2083046448810917E-2</v>
      </c>
      <c r="S21" s="890">
        <f>[1]Cuadro_CCAA2!O93</f>
        <v>2722</v>
      </c>
      <c r="U21" s="922"/>
    </row>
    <row r="22" spans="2:23" x14ac:dyDescent="0.25">
      <c r="B22" s="939" t="s">
        <v>47</v>
      </c>
      <c r="C22" s="887">
        <v>13668</v>
      </c>
      <c r="D22" s="887">
        <v>13801</v>
      </c>
      <c r="E22" s="887">
        <v>13661</v>
      </c>
      <c r="F22" s="887">
        <v>14164</v>
      </c>
      <c r="G22" s="887">
        <v>15245</v>
      </c>
      <c r="H22" s="887">
        <v>16142</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5.8838963594621152E-2</v>
      </c>
      <c r="S22" s="890">
        <f>[1]Cuadro_CCAA2!O94</f>
        <v>897</v>
      </c>
      <c r="U22" s="922"/>
    </row>
    <row r="23" spans="2:23" x14ac:dyDescent="0.25">
      <c r="B23" s="939" t="s">
        <v>48</v>
      </c>
      <c r="C23" s="887">
        <v>65017</v>
      </c>
      <c r="D23" s="887">
        <v>67062</v>
      </c>
      <c r="E23" s="887">
        <v>65757</v>
      </c>
      <c r="F23" s="887">
        <v>65741</v>
      </c>
      <c r="G23" s="887">
        <v>65206</v>
      </c>
      <c r="H23" s="887">
        <v>67674</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3.7849277673833726E-2</v>
      </c>
      <c r="S23" s="890">
        <f>[1]Cuadro_CCAA2!O95</f>
        <v>2468</v>
      </c>
      <c r="U23" s="922"/>
    </row>
    <row r="24" spans="2:23" x14ac:dyDescent="0.25">
      <c r="B24" s="939" t="s">
        <v>49</v>
      </c>
      <c r="C24" s="887">
        <v>8100</v>
      </c>
      <c r="D24" s="887">
        <v>8282</v>
      </c>
      <c r="E24" s="887">
        <v>7638</v>
      </c>
      <c r="F24" s="887">
        <v>8004</v>
      </c>
      <c r="G24" s="887">
        <v>8548</v>
      </c>
      <c r="H24" s="887">
        <v>9180</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7.3935423490875118E-2</v>
      </c>
      <c r="S24" s="890">
        <f>[1]Cuadro_CCAA2!O96</f>
        <v>632</v>
      </c>
      <c r="U24" s="922"/>
    </row>
    <row r="25" spans="2:23" x14ac:dyDescent="0.25">
      <c r="B25" s="940" t="s">
        <v>4</v>
      </c>
      <c r="C25" s="903">
        <v>2763</v>
      </c>
      <c r="D25" s="903">
        <v>2906</v>
      </c>
      <c r="E25" s="903">
        <v>2799</v>
      </c>
      <c r="F25" s="903">
        <v>2999</v>
      </c>
      <c r="G25" s="903">
        <v>3188</v>
      </c>
      <c r="H25" s="903">
        <v>3407</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6.8695106649937276E-2</v>
      </c>
      <c r="S25" s="907">
        <f>[1]Cuadro_CCAA2!O97+[1]Cuadro_CCAA2!O98</f>
        <v>219</v>
      </c>
      <c r="U25" s="922"/>
      <c r="V25" s="922"/>
      <c r="W25" s="930"/>
    </row>
    <row r="26" spans="2:23" x14ac:dyDescent="0.25">
      <c r="B26" s="872" t="s">
        <v>3</v>
      </c>
      <c r="C26" s="873">
        <v>1054275</v>
      </c>
      <c r="D26" s="873">
        <v>1115183</v>
      </c>
      <c r="E26" s="873">
        <v>1124230</v>
      </c>
      <c r="F26" s="873">
        <v>1222142</v>
      </c>
      <c r="G26" s="873">
        <v>1313437</v>
      </c>
      <c r="H26" s="873">
        <v>1411866</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7.4940023769697328E-2</v>
      </c>
      <c r="S26" s="879">
        <f t="shared" ref="S26" si="1">SUM(S8:S25)</f>
        <v>98429</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466</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398.24451841360735</v>
      </c>
      <c r="F11" s="372">
        <v>0.34014405439526779</v>
      </c>
      <c r="G11" s="376">
        <v>585.36756021971917</v>
      </c>
      <c r="H11" s="372">
        <v>0.18390951752065576</v>
      </c>
      <c r="I11" s="366"/>
      <c r="J11" s="366"/>
      <c r="K11" s="366"/>
      <c r="L11" s="366"/>
      <c r="M11" s="366"/>
      <c r="N11" s="366"/>
      <c r="O11" s="366"/>
    </row>
    <row r="12" spans="1:18" ht="15" customHeight="1" x14ac:dyDescent="0.2">
      <c r="B12" s="368" t="s">
        <v>10</v>
      </c>
      <c r="C12" s="375">
        <v>213.12816326530614</v>
      </c>
      <c r="D12" s="370">
        <v>0.45477243828633529</v>
      </c>
      <c r="E12" s="377">
        <v>406.82259193357061</v>
      </c>
      <c r="F12" s="373">
        <v>0.58998133161096755</v>
      </c>
      <c r="G12" s="377">
        <v>476.00972658705194</v>
      </c>
      <c r="H12" s="373">
        <v>0.41586831368428012</v>
      </c>
      <c r="I12" s="366"/>
      <c r="J12" s="366"/>
      <c r="K12" s="366"/>
      <c r="L12" s="366"/>
      <c r="M12" s="366"/>
      <c r="N12" s="366"/>
      <c r="O12" s="366"/>
    </row>
    <row r="13" spans="1:18" ht="15" customHeight="1" x14ac:dyDescent="0.2">
      <c r="B13" s="368" t="s">
        <v>40</v>
      </c>
      <c r="C13" s="375">
        <v>355.51739130434788</v>
      </c>
      <c r="D13" s="370">
        <v>0.41949055090767967</v>
      </c>
      <c r="E13" s="377">
        <v>392.61523031203859</v>
      </c>
      <c r="F13" s="373">
        <v>0.4785771374768919</v>
      </c>
      <c r="G13" s="377">
        <v>450.12720138889097</v>
      </c>
      <c r="H13" s="373">
        <v>0.44615188451218657</v>
      </c>
      <c r="I13" s="366"/>
      <c r="J13" s="366"/>
      <c r="K13" s="366"/>
      <c r="L13" s="366"/>
      <c r="M13" s="366"/>
      <c r="N13" s="366"/>
      <c r="O13" s="366"/>
    </row>
    <row r="14" spans="1:18" ht="15" customHeight="1" x14ac:dyDescent="0.2">
      <c r="B14" s="368" t="s">
        <v>41</v>
      </c>
      <c r="C14" s="375">
        <v>641.70000000000005</v>
      </c>
      <c r="D14" s="370">
        <v>0</v>
      </c>
      <c r="E14" s="377">
        <v>575.59925318181797</v>
      </c>
      <c r="F14" s="373">
        <v>0.24836772834687737</v>
      </c>
      <c r="G14" s="377">
        <v>567.47214899713481</v>
      </c>
      <c r="H14" s="373">
        <v>0.23239556286690435</v>
      </c>
      <c r="I14" s="366"/>
      <c r="J14" s="366"/>
      <c r="K14" s="366"/>
      <c r="L14" s="366"/>
      <c r="M14" s="366"/>
      <c r="N14" s="366"/>
      <c r="O14" s="366"/>
    </row>
    <row r="15" spans="1:18" ht="15" customHeight="1" x14ac:dyDescent="0.2">
      <c r="B15" s="368" t="s">
        <v>9</v>
      </c>
      <c r="C15" s="375">
        <v>318.8483333333333</v>
      </c>
      <c r="D15" s="370">
        <v>0.6645376816574613</v>
      </c>
      <c r="E15" s="377">
        <v>293.49304104477477</v>
      </c>
      <c r="F15" s="373">
        <v>0.66869342517805841</v>
      </c>
      <c r="G15" s="377">
        <v>477.04579124579078</v>
      </c>
      <c r="H15" s="373">
        <v>0.58059963158034988</v>
      </c>
      <c r="I15" s="366"/>
      <c r="J15" s="366"/>
      <c r="K15" s="366"/>
      <c r="L15" s="366"/>
      <c r="M15" s="366"/>
      <c r="N15" s="366"/>
      <c r="O15" s="366"/>
    </row>
    <row r="16" spans="1:18" ht="15" customHeight="1" x14ac:dyDescent="0.2">
      <c r="B16" s="368" t="s">
        <v>8</v>
      </c>
      <c r="C16" s="375">
        <v>470.66800000000012</v>
      </c>
      <c r="D16" s="370">
        <v>0.56494064177977688</v>
      </c>
      <c r="E16" s="377">
        <v>321.31769230769225</v>
      </c>
      <c r="F16" s="373">
        <v>0.47769722453628849</v>
      </c>
      <c r="G16" s="377">
        <v>463.58212499999973</v>
      </c>
      <c r="H16" s="373">
        <v>0.57182709390385733</v>
      </c>
      <c r="I16" s="366"/>
      <c r="J16" s="366"/>
      <c r="K16" s="366"/>
      <c r="L16" s="366"/>
      <c r="M16" s="366"/>
      <c r="N16" s="366"/>
      <c r="O16" s="366"/>
    </row>
    <row r="17" spans="1:15" ht="15" customHeight="1" x14ac:dyDescent="0.2">
      <c r="B17" s="368" t="s">
        <v>7</v>
      </c>
      <c r="C17" s="375" t="s">
        <v>375</v>
      </c>
      <c r="D17" s="370" t="s">
        <v>375</v>
      </c>
      <c r="E17" s="377">
        <v>420.4170667926951</v>
      </c>
      <c r="F17" s="373">
        <v>0.65109108489742507</v>
      </c>
      <c r="G17" s="377">
        <v>571.03825327126242</v>
      </c>
      <c r="H17" s="373">
        <v>0.54441338482403678</v>
      </c>
      <c r="I17" s="366"/>
      <c r="J17" s="366"/>
      <c r="K17" s="366"/>
      <c r="L17" s="366"/>
      <c r="M17" s="366"/>
      <c r="N17" s="366"/>
      <c r="O17" s="366"/>
    </row>
    <row r="18" spans="1:15" ht="15" customHeight="1" x14ac:dyDescent="0.2">
      <c r="B18" s="368" t="s">
        <v>43</v>
      </c>
      <c r="C18" s="375">
        <v>251.97129974424453</v>
      </c>
      <c r="D18" s="370">
        <v>0.41562322939226987</v>
      </c>
      <c r="E18" s="377">
        <v>416.55708207613037</v>
      </c>
      <c r="F18" s="373">
        <v>0.5197346850807113</v>
      </c>
      <c r="G18" s="377">
        <v>482.3711869795672</v>
      </c>
      <c r="H18" s="373">
        <v>0.57793883012355962</v>
      </c>
      <c r="I18" s="366"/>
      <c r="J18" s="366"/>
      <c r="K18" s="366"/>
      <c r="L18" s="366"/>
      <c r="M18" s="366"/>
      <c r="N18" s="366"/>
      <c r="O18" s="366"/>
    </row>
    <row r="19" spans="1:15" ht="15" customHeight="1" x14ac:dyDescent="0.2">
      <c r="B19" s="368" t="s">
        <v>44</v>
      </c>
      <c r="C19" s="375">
        <v>522.29999999999995</v>
      </c>
      <c r="D19" s="370">
        <v>0.52195663109067914</v>
      </c>
      <c r="E19" s="377">
        <v>609.52354998580415</v>
      </c>
      <c r="F19" s="373">
        <v>0.30379603614360634</v>
      </c>
      <c r="G19" s="377">
        <v>608.10896944009789</v>
      </c>
      <c r="H19" s="373">
        <v>0.30827018621743629</v>
      </c>
      <c r="I19" s="366"/>
      <c r="J19" s="366"/>
      <c r="K19" s="366"/>
      <c r="L19" s="366"/>
      <c r="M19" s="366"/>
      <c r="N19" s="366"/>
      <c r="O19" s="366"/>
    </row>
    <row r="20" spans="1:15" ht="15" customHeight="1" x14ac:dyDescent="0.2">
      <c r="B20" s="368" t="s">
        <v>6</v>
      </c>
      <c r="C20" s="375">
        <v>1421.8734913793114</v>
      </c>
      <c r="D20" s="370">
        <v>0.36175754510295116</v>
      </c>
      <c r="E20" s="377">
        <v>951.46542674731847</v>
      </c>
      <c r="F20" s="373">
        <v>0.43547865339708686</v>
      </c>
      <c r="G20" s="440">
        <v>886.02051584834749</v>
      </c>
      <c r="H20" s="373">
        <v>0.3622587757219089</v>
      </c>
      <c r="I20" s="366"/>
      <c r="J20" s="366"/>
      <c r="K20" s="366"/>
      <c r="L20" s="366"/>
      <c r="M20" s="366"/>
      <c r="N20" s="366"/>
      <c r="O20" s="366"/>
    </row>
    <row r="21" spans="1:15" ht="15" customHeight="1" x14ac:dyDescent="0.2">
      <c r="B21" s="368" t="s">
        <v>5</v>
      </c>
      <c r="C21" s="375">
        <v>337.41333333333336</v>
      </c>
      <c r="D21" s="370">
        <v>0.54679191819894724</v>
      </c>
      <c r="E21" s="377">
        <v>347.13780876493922</v>
      </c>
      <c r="F21" s="373">
        <v>0.4142576866962846</v>
      </c>
      <c r="G21" s="377">
        <v>486.67109443401932</v>
      </c>
      <c r="H21" s="373">
        <v>0.43322082015249463</v>
      </c>
      <c r="I21" s="366"/>
      <c r="J21" s="366"/>
      <c r="K21" s="366"/>
      <c r="L21" s="366"/>
      <c r="M21" s="366"/>
      <c r="N21" s="366"/>
      <c r="O21" s="366"/>
    </row>
    <row r="22" spans="1:15" ht="15" customHeight="1" x14ac:dyDescent="0.2">
      <c r="B22" s="368" t="s">
        <v>38</v>
      </c>
      <c r="C22" s="375">
        <v>218.22292682926829</v>
      </c>
      <c r="D22" s="370">
        <v>0.41455396592217136</v>
      </c>
      <c r="E22" s="377">
        <v>367.19631231973989</v>
      </c>
      <c r="F22" s="373">
        <v>0.52340436384422229</v>
      </c>
      <c r="G22" s="377">
        <v>393.53806837270582</v>
      </c>
      <c r="H22" s="373">
        <v>0.52618740106254325</v>
      </c>
      <c r="I22" s="366"/>
      <c r="J22" s="366"/>
      <c r="K22" s="366"/>
      <c r="L22" s="366"/>
      <c r="M22" s="366"/>
      <c r="N22" s="366"/>
      <c r="O22" s="366"/>
    </row>
    <row r="23" spans="1:15" ht="15" customHeight="1" x14ac:dyDescent="0.2">
      <c r="B23" s="368" t="s">
        <v>45</v>
      </c>
      <c r="C23" s="375">
        <v>371.27</v>
      </c>
      <c r="D23" s="370">
        <v>0.22005310824546531</v>
      </c>
      <c r="E23" s="377">
        <v>592.19347748911332</v>
      </c>
      <c r="F23" s="373">
        <v>0.25372774701402218</v>
      </c>
      <c r="G23" s="377">
        <v>609.62089148510563</v>
      </c>
      <c r="H23" s="373">
        <v>0.23921551062856292</v>
      </c>
      <c r="I23" s="366"/>
      <c r="J23" s="366"/>
      <c r="K23" s="366"/>
      <c r="L23" s="366"/>
      <c r="M23" s="366"/>
      <c r="N23" s="366"/>
      <c r="O23" s="366"/>
    </row>
    <row r="24" spans="1:15" ht="15" customHeight="1" x14ac:dyDescent="0.2">
      <c r="B24" s="368" t="s">
        <v>46</v>
      </c>
      <c r="C24" s="375">
        <v>170.86</v>
      </c>
      <c r="D24" s="370">
        <v>0</v>
      </c>
      <c r="E24" s="377">
        <v>411.2581770833342</v>
      </c>
      <c r="F24" s="373">
        <v>0.31680143128786425</v>
      </c>
      <c r="G24" s="377">
        <v>656.66166666667095</v>
      </c>
      <c r="H24" s="373">
        <v>0.25392979322316989</v>
      </c>
      <c r="I24" s="366"/>
      <c r="J24" s="366"/>
      <c r="K24" s="366"/>
      <c r="L24" s="366"/>
      <c r="M24" s="366"/>
      <c r="N24" s="366"/>
      <c r="O24" s="366"/>
    </row>
    <row r="25" spans="1:15" ht="15" customHeight="1" x14ac:dyDescent="0.2">
      <c r="B25" s="368" t="s">
        <v>47</v>
      </c>
      <c r="C25" s="375">
        <v>1122.2684615384615</v>
      </c>
      <c r="D25" s="370">
        <v>0.47503884682930131</v>
      </c>
      <c r="E25" s="377">
        <v>713.07506666666779</v>
      </c>
      <c r="F25" s="373">
        <v>0.73107384479228055</v>
      </c>
      <c r="G25" s="377">
        <v>782.48407692307649</v>
      </c>
      <c r="H25" s="373">
        <v>0.57105280045984197</v>
      </c>
      <c r="I25" s="366"/>
      <c r="J25" s="366"/>
      <c r="K25" s="366"/>
      <c r="L25" s="366"/>
      <c r="M25" s="366"/>
      <c r="N25" s="366"/>
      <c r="O25" s="366"/>
    </row>
    <row r="26" spans="1:15" ht="15" customHeight="1" x14ac:dyDescent="0.2">
      <c r="B26" s="368" t="s">
        <v>48</v>
      </c>
      <c r="C26" s="375">
        <v>305.91589743589748</v>
      </c>
      <c r="D26" s="370">
        <v>0.31791477030287618</v>
      </c>
      <c r="E26" s="377">
        <v>649.49743362832089</v>
      </c>
      <c r="F26" s="373">
        <v>0.32001787602814469</v>
      </c>
      <c r="G26" s="377">
        <v>710.2376724137938</v>
      </c>
      <c r="H26" s="373">
        <v>0.3316216726532637</v>
      </c>
      <c r="I26" s="366"/>
      <c r="J26" s="366"/>
      <c r="K26" s="366"/>
      <c r="L26" s="366"/>
      <c r="M26" s="366"/>
      <c r="N26" s="366"/>
      <c r="O26" s="366"/>
    </row>
    <row r="27" spans="1:15" ht="15" customHeight="1" x14ac:dyDescent="0.2">
      <c r="B27" s="368" t="s">
        <v>49</v>
      </c>
      <c r="C27" s="375">
        <v>699.21428571428589</v>
      </c>
      <c r="D27" s="370">
        <v>7.9611064522733643E-2</v>
      </c>
      <c r="E27" s="377">
        <v>689.6266666666661</v>
      </c>
      <c r="F27" s="373">
        <v>0.11831362770874441</v>
      </c>
      <c r="G27" s="377">
        <v>698.1214099783092</v>
      </c>
      <c r="H27" s="373">
        <v>8.3281687068852694E-2</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466.12021661608429</v>
      </c>
      <c r="D29" s="371">
        <v>1.0879447912404616</v>
      </c>
      <c r="E29" s="378">
        <v>516.23042120141315</v>
      </c>
      <c r="F29" s="374">
        <v>0.5517043946482274</v>
      </c>
      <c r="G29" s="378">
        <v>575.70014409189321</v>
      </c>
      <c r="H29" s="374">
        <v>0.45409079050490436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465</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288.39411764705898</v>
      </c>
      <c r="D11" s="370">
        <v>0.32829430148454453</v>
      </c>
      <c r="E11" s="376">
        <v>334.84886363636355</v>
      </c>
      <c r="F11" s="372">
        <v>0.28813416645497636</v>
      </c>
      <c r="G11" s="376">
        <v>538.1783783783784</v>
      </c>
      <c r="H11" s="372">
        <v>0.24284464726944591</v>
      </c>
      <c r="I11" s="366"/>
      <c r="J11" s="366"/>
      <c r="K11" s="366"/>
      <c r="L11" s="366"/>
      <c r="M11" s="366"/>
      <c r="N11" s="366"/>
      <c r="O11" s="366"/>
    </row>
    <row r="12" spans="1:18" ht="15" customHeight="1" x14ac:dyDescent="0.2">
      <c r="B12" s="368" t="s">
        <v>10</v>
      </c>
      <c r="C12" s="375">
        <v>238.69625507717296</v>
      </c>
      <c r="D12" s="370">
        <v>0.38944501920001395</v>
      </c>
      <c r="E12" s="377">
        <v>199.94826498422717</v>
      </c>
      <c r="F12" s="373">
        <v>0.46541070150471253</v>
      </c>
      <c r="G12" s="377">
        <v>337.51384615384609</v>
      </c>
      <c r="H12" s="373">
        <v>0.27640904697008811</v>
      </c>
      <c r="I12" s="366"/>
      <c r="J12" s="366"/>
      <c r="K12" s="366"/>
      <c r="L12" s="366"/>
      <c r="M12" s="366"/>
      <c r="N12" s="366"/>
      <c r="O12" s="366"/>
    </row>
    <row r="13" spans="1:18" ht="15" customHeight="1" x14ac:dyDescent="0.2">
      <c r="B13" s="368" t="s">
        <v>40</v>
      </c>
      <c r="C13" s="375">
        <v>198.79959999999997</v>
      </c>
      <c r="D13" s="370">
        <v>0.26156063462419143</v>
      </c>
      <c r="E13" s="377">
        <v>295.93175324675281</v>
      </c>
      <c r="F13" s="373">
        <v>0.20108229895326918</v>
      </c>
      <c r="G13" s="377">
        <v>459.9688785046734</v>
      </c>
      <c r="H13" s="373">
        <v>0.22310698081268074</v>
      </c>
      <c r="I13" s="366"/>
      <c r="J13" s="366"/>
      <c r="K13" s="366"/>
      <c r="L13" s="366"/>
      <c r="M13" s="366"/>
      <c r="N13" s="366"/>
      <c r="O13" s="366"/>
    </row>
    <row r="14" spans="1:18" ht="15" customHeight="1" x14ac:dyDescent="0.2">
      <c r="B14" s="368" t="s">
        <v>41</v>
      </c>
      <c r="C14" s="375">
        <v>307.1089130434782</v>
      </c>
      <c r="D14" s="370">
        <v>0.39496523445182763</v>
      </c>
      <c r="E14" s="377">
        <v>307.98043492753635</v>
      </c>
      <c r="F14" s="373">
        <v>0.39279924772567204</v>
      </c>
      <c r="G14" s="377">
        <v>481.14233333333334</v>
      </c>
      <c r="H14" s="373">
        <v>0.37474353591132487</v>
      </c>
      <c r="I14" s="366"/>
      <c r="J14" s="366"/>
      <c r="K14" s="366"/>
      <c r="L14" s="366"/>
      <c r="M14" s="366"/>
      <c r="N14" s="366"/>
      <c r="O14" s="366"/>
    </row>
    <row r="15" spans="1:18" ht="15" customHeight="1" x14ac:dyDescent="0.2">
      <c r="B15" s="368" t="s">
        <v>9</v>
      </c>
      <c r="C15" s="375">
        <v>162.30196116504857</v>
      </c>
      <c r="D15" s="370">
        <v>0.88430414955405678</v>
      </c>
      <c r="E15" s="377">
        <v>195.63613095238128</v>
      </c>
      <c r="F15" s="373">
        <v>0.97524707342411976</v>
      </c>
      <c r="G15" s="377">
        <v>361.38358649789012</v>
      </c>
      <c r="H15" s="373">
        <v>0.8559435144880333</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240.46753882066494</v>
      </c>
      <c r="D17" s="370">
        <v>0.5156070290386916</v>
      </c>
      <c r="E17" s="377">
        <v>439.4404796511626</v>
      </c>
      <c r="F17" s="373">
        <v>0.60516564934341277</v>
      </c>
      <c r="G17" s="377">
        <v>585.75058328322473</v>
      </c>
      <c r="H17" s="373">
        <v>0.5317249864022956</v>
      </c>
      <c r="I17" s="366"/>
      <c r="J17" s="366"/>
      <c r="K17" s="366"/>
      <c r="L17" s="366"/>
      <c r="M17" s="366"/>
      <c r="N17" s="366"/>
      <c r="O17" s="366"/>
    </row>
    <row r="18" spans="1:15" ht="15" customHeight="1" x14ac:dyDescent="0.2">
      <c r="B18" s="368" t="s">
        <v>43</v>
      </c>
      <c r="C18" s="375">
        <v>192.22463565891479</v>
      </c>
      <c r="D18" s="370">
        <v>0.64749351985126735</v>
      </c>
      <c r="E18" s="377">
        <v>228.1296189473685</v>
      </c>
      <c r="F18" s="373">
        <v>0.73846320193165615</v>
      </c>
      <c r="G18" s="377">
        <v>250.2884887218045</v>
      </c>
      <c r="H18" s="373">
        <v>0.71677538325978241</v>
      </c>
      <c r="I18" s="366"/>
      <c r="J18" s="366"/>
      <c r="K18" s="366"/>
      <c r="L18" s="366"/>
      <c r="M18" s="366"/>
      <c r="N18" s="366"/>
      <c r="O18" s="366"/>
    </row>
    <row r="19" spans="1:15" ht="15" customHeight="1" x14ac:dyDescent="0.2">
      <c r="B19" s="368" t="s">
        <v>44</v>
      </c>
      <c r="C19" s="375">
        <v>183.56350775193809</v>
      </c>
      <c r="D19" s="370">
        <v>0.28585045632741279</v>
      </c>
      <c r="E19" s="377">
        <v>397.61880708294206</v>
      </c>
      <c r="F19" s="373">
        <v>0.14313817684325103</v>
      </c>
      <c r="G19" s="377">
        <v>408.9764900662235</v>
      </c>
      <c r="H19" s="373">
        <v>0.10336218711671366</v>
      </c>
      <c r="I19" s="366"/>
      <c r="J19" s="366"/>
      <c r="K19" s="366"/>
      <c r="L19" s="366"/>
      <c r="M19" s="366"/>
      <c r="N19" s="366"/>
      <c r="O19" s="366"/>
    </row>
    <row r="20" spans="1:15" ht="15" customHeight="1" x14ac:dyDescent="0.2">
      <c r="B20" s="368" t="s">
        <v>6</v>
      </c>
      <c r="C20" s="375">
        <v>439.20612068965579</v>
      </c>
      <c r="D20" s="370">
        <v>0.6687468781603978</v>
      </c>
      <c r="E20" s="377">
        <v>522.14603225806081</v>
      </c>
      <c r="F20" s="373">
        <v>0.48995868580459451</v>
      </c>
      <c r="G20" s="440">
        <v>701.48830459770363</v>
      </c>
      <c r="H20" s="373">
        <v>0.30076972138429242</v>
      </c>
      <c r="I20" s="366"/>
      <c r="J20" s="366"/>
      <c r="K20" s="366"/>
      <c r="L20" s="366"/>
      <c r="M20" s="366"/>
      <c r="N20" s="366"/>
      <c r="O20" s="366"/>
    </row>
    <row r="21" spans="1:15" ht="15" customHeight="1" x14ac:dyDescent="0.2">
      <c r="B21" s="368" t="s">
        <v>5</v>
      </c>
      <c r="C21" s="375">
        <v>285.90480701754399</v>
      </c>
      <c r="D21" s="370">
        <v>0.25973140868865352</v>
      </c>
      <c r="E21" s="377">
        <v>349.11362007168464</v>
      </c>
      <c r="F21" s="373">
        <v>0.29165390254381612</v>
      </c>
      <c r="G21" s="377">
        <v>372.65719008264466</v>
      </c>
      <c r="H21" s="373">
        <v>0.36268363201489595</v>
      </c>
      <c r="I21" s="366"/>
      <c r="J21" s="366"/>
      <c r="K21" s="366"/>
      <c r="L21" s="366"/>
      <c r="M21" s="366"/>
      <c r="N21" s="366"/>
      <c r="O21" s="366"/>
    </row>
    <row r="22" spans="1:15" ht="15" customHeight="1" x14ac:dyDescent="0.2">
      <c r="B22" s="368" t="s">
        <v>38</v>
      </c>
      <c r="C22" s="375">
        <v>193.88893203883481</v>
      </c>
      <c r="D22" s="370">
        <v>0.44364936561607027</v>
      </c>
      <c r="E22" s="377">
        <v>225.55472440945033</v>
      </c>
      <c r="F22" s="373">
        <v>0.45194570575809678</v>
      </c>
      <c r="G22" s="377">
        <v>360.89034807149591</v>
      </c>
      <c r="H22" s="373">
        <v>0.44386758734807646</v>
      </c>
      <c r="I22" s="366"/>
      <c r="J22" s="366"/>
      <c r="K22" s="366"/>
      <c r="L22" s="366"/>
      <c r="M22" s="366"/>
      <c r="N22" s="366"/>
      <c r="O22" s="366"/>
    </row>
    <row r="23" spans="1:15" ht="15" customHeight="1" x14ac:dyDescent="0.2">
      <c r="B23" s="368" t="s">
        <v>45</v>
      </c>
      <c r="C23" s="375">
        <v>319.44942922374429</v>
      </c>
      <c r="D23" s="370">
        <v>0.13892816964627352</v>
      </c>
      <c r="E23" s="377">
        <v>335.00519859813033</v>
      </c>
      <c r="F23" s="373">
        <v>0.17343119403407833</v>
      </c>
      <c r="G23" s="377">
        <v>466.42617187499479</v>
      </c>
      <c r="H23" s="373">
        <v>0.23724935932096911</v>
      </c>
      <c r="I23" s="366"/>
      <c r="J23" s="366"/>
      <c r="K23" s="366"/>
      <c r="L23" s="366"/>
      <c r="M23" s="366"/>
      <c r="N23" s="366"/>
      <c r="O23" s="366"/>
    </row>
    <row r="24" spans="1:15" ht="15" customHeight="1" x14ac:dyDescent="0.2">
      <c r="B24" s="368" t="s">
        <v>46</v>
      </c>
      <c r="C24" s="375">
        <v>346.84884615384595</v>
      </c>
      <c r="D24" s="370">
        <v>0.20166297224287641</v>
      </c>
      <c r="E24" s="377">
        <v>426.88744444444472</v>
      </c>
      <c r="F24" s="373">
        <v>8.9749748151572634E-2</v>
      </c>
      <c r="G24" s="377">
        <v>683.40352112676055</v>
      </c>
      <c r="H24" s="373">
        <v>0.15317298185081429</v>
      </c>
      <c r="I24" s="366"/>
      <c r="J24" s="366"/>
      <c r="K24" s="366"/>
      <c r="L24" s="366"/>
      <c r="M24" s="366"/>
      <c r="N24" s="366"/>
      <c r="O24" s="366"/>
    </row>
    <row r="25" spans="1:15" ht="15" customHeight="1" x14ac:dyDescent="0.2">
      <c r="B25" s="368" t="s">
        <v>47</v>
      </c>
      <c r="C25" s="375">
        <v>466.90105263157898</v>
      </c>
      <c r="D25" s="370">
        <v>0.67080123165346806</v>
      </c>
      <c r="E25" s="377">
        <v>522.80009708737862</v>
      </c>
      <c r="F25" s="373">
        <v>0.59491490609971742</v>
      </c>
      <c r="G25" s="377">
        <v>502.37757575757587</v>
      </c>
      <c r="H25" s="373">
        <v>0.60866810464014887</v>
      </c>
      <c r="I25" s="366"/>
      <c r="J25" s="366"/>
      <c r="K25" s="366"/>
      <c r="L25" s="366"/>
      <c r="M25" s="366"/>
      <c r="N25" s="366"/>
      <c r="O25" s="366"/>
    </row>
    <row r="26" spans="1:15" ht="15" customHeight="1" x14ac:dyDescent="0.2">
      <c r="B26" s="368" t="s">
        <v>48</v>
      </c>
      <c r="C26" s="375" t="s">
        <v>375</v>
      </c>
      <c r="D26" s="370" t="s">
        <v>375</v>
      </c>
      <c r="E26" s="377">
        <v>500</v>
      </c>
      <c r="F26" s="373">
        <v>0</v>
      </c>
      <c r="G26" s="377">
        <v>412.5</v>
      </c>
      <c r="H26" s="373">
        <v>0.24988518943137336</v>
      </c>
      <c r="I26" s="366"/>
      <c r="J26" s="366"/>
      <c r="K26" s="366"/>
      <c r="L26" s="366"/>
      <c r="M26" s="366"/>
      <c r="N26" s="366"/>
      <c r="O26" s="366"/>
    </row>
    <row r="27" spans="1:15" ht="15" customHeight="1" x14ac:dyDescent="0.2">
      <c r="B27" s="368" t="s">
        <v>49</v>
      </c>
      <c r="C27" s="375">
        <v>329.97687500000001</v>
      </c>
      <c r="D27" s="370">
        <v>0.17999492874690484</v>
      </c>
      <c r="E27" s="377">
        <v>327.4561904761905</v>
      </c>
      <c r="F27" s="373">
        <v>0.2985496637565227</v>
      </c>
      <c r="G27" s="377">
        <v>566.70941176470592</v>
      </c>
      <c r="H27" s="373">
        <v>0.24823945778074494</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238.39868190066764</v>
      </c>
      <c r="D29" s="371">
        <v>0.52979281713043558</v>
      </c>
      <c r="E29" s="378">
        <v>355.58895201062518</v>
      </c>
      <c r="F29" s="374">
        <v>0.56859100278098429</v>
      </c>
      <c r="G29" s="378">
        <v>479.11165759969595</v>
      </c>
      <c r="H29" s="374">
        <v>0.5136284536101734</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464</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343.48551912568473</v>
      </c>
      <c r="D13" s="370">
        <v>0.51447904385877496</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186.27747408105557</v>
      </c>
      <c r="D15" s="370">
        <v>0.75097175794514026</v>
      </c>
      <c r="E15" s="377">
        <v>265.48104229607179</v>
      </c>
      <c r="F15" s="373">
        <v>0.68204689064510204</v>
      </c>
      <c r="G15" s="377">
        <v>397.05414698162718</v>
      </c>
      <c r="H15" s="373">
        <v>0.73567018714085097</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130.26321528948833</v>
      </c>
      <c r="D17" s="370">
        <v>1.0168065973412812</v>
      </c>
      <c r="E17" s="377">
        <v>172.21676875956982</v>
      </c>
      <c r="F17" s="373">
        <v>1.1076611877762335</v>
      </c>
      <c r="G17" s="377">
        <v>240.45688183807562</v>
      </c>
      <c r="H17" s="373">
        <v>0.9787849734096663</v>
      </c>
      <c r="I17" s="366"/>
      <c r="J17" s="366"/>
      <c r="K17" s="366"/>
      <c r="L17" s="366"/>
      <c r="M17" s="366"/>
      <c r="N17" s="366"/>
      <c r="O17" s="366"/>
    </row>
    <row r="18" spans="1:15" ht="15" customHeight="1" x14ac:dyDescent="0.2">
      <c r="B18" s="368" t="s">
        <v>43</v>
      </c>
      <c r="C18" s="375">
        <v>146.47669421487615</v>
      </c>
      <c r="D18" s="370">
        <v>0.56313752088142344</v>
      </c>
      <c r="E18" s="377">
        <v>184.2789830508473</v>
      </c>
      <c r="F18" s="373">
        <v>0.62911913031014144</v>
      </c>
      <c r="G18" s="377">
        <v>250.28088589211632</v>
      </c>
      <c r="H18" s="373">
        <v>0.8419369498924314</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254.57529953917049</v>
      </c>
      <c r="D20" s="370">
        <v>0.31130577755359468</v>
      </c>
      <c r="E20" s="377">
        <v>337.22042179261729</v>
      </c>
      <c r="F20" s="373">
        <v>0.34465827821515382</v>
      </c>
      <c r="G20" s="440">
        <v>448.20383947939314</v>
      </c>
      <c r="H20" s="373">
        <v>0.43978014039262953</v>
      </c>
      <c r="I20" s="366"/>
      <c r="J20" s="366"/>
      <c r="K20" s="366"/>
      <c r="L20" s="366"/>
      <c r="M20" s="366"/>
      <c r="N20" s="366"/>
      <c r="O20" s="366"/>
    </row>
    <row r="21" spans="1:15" ht="15" customHeight="1" x14ac:dyDescent="0.2">
      <c r="B21" s="368" t="s">
        <v>5</v>
      </c>
      <c r="C21" s="375">
        <v>275.02969936708865</v>
      </c>
      <c r="D21" s="370">
        <v>0.21832863461652557</v>
      </c>
      <c r="E21" s="377">
        <v>357.10460526315768</v>
      </c>
      <c r="F21" s="373">
        <v>0.27604886135987022</v>
      </c>
      <c r="G21" s="377">
        <v>366.47795000000008</v>
      </c>
      <c r="H21" s="373">
        <v>0.48142152821432599</v>
      </c>
      <c r="I21" s="366"/>
      <c r="J21" s="366"/>
      <c r="K21" s="366"/>
      <c r="L21" s="366"/>
      <c r="M21" s="366"/>
      <c r="N21" s="366"/>
      <c r="O21" s="366"/>
    </row>
    <row r="22" spans="1:15" ht="15" customHeight="1" x14ac:dyDescent="0.2">
      <c r="B22" s="368" t="s">
        <v>38</v>
      </c>
      <c r="C22" s="375">
        <v>229.11950402975808</v>
      </c>
      <c r="D22" s="370">
        <v>0.36543539401416525</v>
      </c>
      <c r="E22" s="377">
        <v>333.8044802342593</v>
      </c>
      <c r="F22" s="373">
        <v>0.37716935432479315</v>
      </c>
      <c r="G22" s="377">
        <v>532.54647686832948</v>
      </c>
      <c r="H22" s="373">
        <v>0.41881485980523403</v>
      </c>
      <c r="I22" s="366"/>
      <c r="J22" s="366"/>
      <c r="K22" s="366"/>
      <c r="L22" s="366"/>
      <c r="M22" s="366"/>
      <c r="N22" s="366"/>
      <c r="O22" s="366"/>
    </row>
    <row r="23" spans="1:15" ht="15" customHeight="1" x14ac:dyDescent="0.2">
      <c r="B23" s="368" t="s">
        <v>45</v>
      </c>
      <c r="C23" s="375">
        <v>305.36918061165619</v>
      </c>
      <c r="D23" s="370">
        <v>9.8093497048356681E-2</v>
      </c>
      <c r="E23" s="377">
        <v>329.92176952140943</v>
      </c>
      <c r="F23" s="373">
        <v>0.21464702429095978</v>
      </c>
      <c r="G23" s="377">
        <v>454.37916260162177</v>
      </c>
      <c r="H23" s="373">
        <v>0.32933550986194643</v>
      </c>
      <c r="I23" s="366"/>
      <c r="J23" s="366"/>
      <c r="K23" s="366"/>
      <c r="L23" s="366"/>
      <c r="M23" s="366"/>
      <c r="N23" s="366"/>
      <c r="O23" s="366"/>
    </row>
    <row r="24" spans="1:15" ht="15" customHeight="1" x14ac:dyDescent="0.2">
      <c r="B24" s="368" t="s">
        <v>46</v>
      </c>
      <c r="C24" s="375">
        <v>294.85608695652166</v>
      </c>
      <c r="D24" s="370">
        <v>0.15772512548155646</v>
      </c>
      <c r="E24" s="377">
        <v>422.5483823529421</v>
      </c>
      <c r="F24" s="373">
        <v>9.8697558269482219E-2</v>
      </c>
      <c r="G24" s="377">
        <v>697.35871794871787</v>
      </c>
      <c r="H24" s="373">
        <v>0.13425434065062508</v>
      </c>
      <c r="I24" s="366"/>
      <c r="J24" s="366"/>
      <c r="K24" s="366"/>
      <c r="L24" s="366"/>
      <c r="M24" s="366"/>
      <c r="N24" s="366"/>
      <c r="O24" s="366"/>
    </row>
    <row r="25" spans="1:15" ht="15" customHeight="1" x14ac:dyDescent="0.2">
      <c r="B25" s="368" t="s">
        <v>47</v>
      </c>
      <c r="C25" s="375">
        <v>289.45043103448296</v>
      </c>
      <c r="D25" s="370">
        <v>0.14148625017296895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243.18800616074148</v>
      </c>
      <c r="D29" s="371">
        <v>0.50299238304711347</v>
      </c>
      <c r="E29" s="378">
        <v>267.0792544521658</v>
      </c>
      <c r="F29" s="374">
        <v>0.60425803598614924</v>
      </c>
      <c r="G29" s="378">
        <v>357.73266204820283</v>
      </c>
      <c r="H29" s="374">
        <v>0.67483561183340235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463</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diciembre de 2023</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15.412307692307719</v>
      </c>
      <c r="D13" s="370">
        <v>5.6906339838652346E-3</v>
      </c>
      <c r="E13" s="377">
        <v>15.25085106382978</v>
      </c>
      <c r="F13" s="373">
        <v>7.6036850504603959E-2</v>
      </c>
      <c r="G13" s="377">
        <v>15.419999999999995</v>
      </c>
      <c r="H13" s="373">
        <v>3.3874768846240101E-8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15.412307692307719</v>
      </c>
      <c r="D29" s="371">
        <v>5.6906339838652346E-3</v>
      </c>
      <c r="E29" s="378">
        <v>14.933124999999992</v>
      </c>
      <c r="F29" s="374">
        <v>0.16622644719371046</v>
      </c>
      <c r="G29" s="378">
        <v>14.512941176470584</v>
      </c>
      <c r="H29" s="374">
        <v>0.25769410160110612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9" t="s">
        <v>300</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1023"/>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6"/>
      <c r="C3" s="1046"/>
      <c r="D3" s="1046"/>
      <c r="E3" s="1046"/>
      <c r="F3" s="1046"/>
      <c r="G3" s="1046"/>
      <c r="H3" s="1046"/>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22" t="s">
        <v>345</v>
      </c>
      <c r="B4" s="1122"/>
      <c r="C4" s="1122"/>
      <c r="D4" s="1122"/>
      <c r="E4" s="1122"/>
      <c r="F4" s="1122"/>
      <c r="G4" s="1122"/>
      <c r="H4" s="1122"/>
      <c r="I4" s="1122"/>
      <c r="J4" s="1122"/>
      <c r="K4" s="1122"/>
      <c r="L4" s="1122"/>
      <c r="M4" s="1122"/>
      <c r="N4" s="1122"/>
      <c r="O4" s="1122"/>
      <c r="P4" s="1122"/>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7" t="str">
        <f>porsaad!B6</f>
        <v>Situación a 31 de diciembre de 2023</v>
      </c>
      <c r="C5" s="1047"/>
      <c r="D5" s="1047"/>
      <c r="E5" s="1047"/>
      <c r="F5" s="1047"/>
      <c r="G5" s="1047"/>
      <c r="H5" s="1047"/>
      <c r="I5" s="1047"/>
      <c r="J5" s="1047"/>
      <c r="K5" s="1047"/>
      <c r="L5" s="1047"/>
      <c r="M5" s="1047"/>
      <c r="N5" s="1047"/>
      <c r="O5" s="1047"/>
      <c r="P5" s="1047"/>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99" t="s">
        <v>490</v>
      </c>
      <c r="C8" s="1200"/>
      <c r="D8" s="1200"/>
      <c r="E8" s="1200"/>
      <c r="F8" s="1200"/>
      <c r="G8" s="1200"/>
      <c r="H8" s="1200"/>
      <c r="I8" s="1200"/>
      <c r="J8" s="1201"/>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48" t="s">
        <v>15</v>
      </c>
      <c r="C9" s="499"/>
      <c r="D9" s="500"/>
      <c r="E9" s="500"/>
      <c r="F9" s="500"/>
      <c r="G9" s="500"/>
      <c r="H9" s="500"/>
      <c r="I9" s="1055" t="s">
        <v>175</v>
      </c>
      <c r="J9" s="1056"/>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49"/>
      <c r="C10" s="1057" t="s">
        <v>174</v>
      </c>
      <c r="D10" s="1056"/>
      <c r="E10" s="211"/>
      <c r="F10" s="1057" t="s">
        <v>173</v>
      </c>
      <c r="G10" s="1056"/>
      <c r="H10" s="501"/>
      <c r="I10" s="1088"/>
      <c r="J10" s="1087"/>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50"/>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52274</v>
      </c>
      <c r="D13" s="980">
        <f>[1]Cuadro_CCAA2!$V194</f>
        <v>356.02</v>
      </c>
      <c r="E13" s="276"/>
      <c r="F13" s="227">
        <v>35838</v>
      </c>
      <c r="G13" s="980">
        <f>[1]Cuadro_CCAA2!$V220</f>
        <v>212.57</v>
      </c>
      <c r="H13" s="276"/>
      <c r="I13" s="227">
        <v>35838</v>
      </c>
      <c r="J13" s="980">
        <f>[1]Cuadro_CCAA2!$V144</f>
        <v>556.99</v>
      </c>
      <c r="K13" s="511"/>
      <c r="L13" s="511">
        <f>_xlfn.RANK.EQ(J13,J$13:J$33,0)</f>
        <v>2</v>
      </c>
      <c r="M13" s="511">
        <v>1</v>
      </c>
      <c r="N13" s="511">
        <f>MATCH(M13,L$13:L$33,0)</f>
        <v>5</v>
      </c>
      <c r="O13" s="512" t="str">
        <f t="shared" ref="O13:O32" si="0">INDEX(B$13:B$33,N13,1)</f>
        <v>Canarias</v>
      </c>
      <c r="P13" s="515">
        <f>INDEX(J$13:J$33,N13,1)</f>
        <v>647.28</v>
      </c>
      <c r="Q13" s="510"/>
      <c r="R13" s="510"/>
      <c r="S13" s="513"/>
      <c r="T13" s="513"/>
      <c r="U13" s="1022"/>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7444</v>
      </c>
      <c r="D14" s="981">
        <f>[1]Cuadro_CCAA2!$V195</f>
        <v>150.84</v>
      </c>
      <c r="E14" s="276"/>
      <c r="F14" s="234">
        <v>6883</v>
      </c>
      <c r="G14" s="981">
        <f>[1]Cuadro_CCAA2!$V221</f>
        <v>40.56</v>
      </c>
      <c r="H14" s="276"/>
      <c r="I14" s="234">
        <v>6883</v>
      </c>
      <c r="J14" s="981">
        <f>[1]Cuadro_CCAA2!$V145</f>
        <v>190.34</v>
      </c>
      <c r="K14" s="511"/>
      <c r="L14" s="511">
        <f t="shared" ref="L14:L33" si="1">_xlfn.RANK.EQ(J14,J$13:J$33,0)</f>
        <v>15</v>
      </c>
      <c r="M14" s="511">
        <v>2</v>
      </c>
      <c r="N14" s="511">
        <f t="shared" ref="N14:N32" si="2">MATCH(M14,L$13:L$33,0)</f>
        <v>1</v>
      </c>
      <c r="O14" s="512" t="str">
        <f t="shared" si="0"/>
        <v>Andalucía</v>
      </c>
      <c r="P14" s="515">
        <f t="shared" ref="P14:P32" si="3">INDEX(J$13:J$33,N14,1)</f>
        <v>556.99</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6293</v>
      </c>
      <c r="D15" s="981">
        <f>[1]Cuadro_CCAA2!$V196</f>
        <v>181.14</v>
      </c>
      <c r="E15" s="276"/>
      <c r="F15" s="234">
        <v>6341</v>
      </c>
      <c r="G15" s="981">
        <f>[1]Cuadro_CCAA2!$V222</f>
        <v>134.88999999999999</v>
      </c>
      <c r="H15" s="276"/>
      <c r="I15" s="234">
        <v>6341</v>
      </c>
      <c r="J15" s="981">
        <f>[1]Cuadro_CCAA2!$V146</f>
        <v>304.45</v>
      </c>
      <c r="K15" s="511"/>
      <c r="L15" s="511">
        <f t="shared" si="1"/>
        <v>7</v>
      </c>
      <c r="M15" s="511">
        <v>3</v>
      </c>
      <c r="N15" s="511">
        <f>MATCH(M15,L$13:L$33,0)</f>
        <v>14</v>
      </c>
      <c r="O15" s="512" t="str">
        <f t="shared" si="0"/>
        <v>Murcia, Región de</v>
      </c>
      <c r="P15" s="515">
        <f t="shared" si="3"/>
        <v>509.25</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8841</v>
      </c>
      <c r="D16" s="981">
        <f>[1]Cuadro_CCAA2!$V197</f>
        <v>122.81</v>
      </c>
      <c r="E16" s="276"/>
      <c r="F16" s="234">
        <v>6716</v>
      </c>
      <c r="G16" s="981">
        <f>[1]Cuadro_CCAA2!$V223</f>
        <v>95.14</v>
      </c>
      <c r="H16" s="276"/>
      <c r="I16" s="234">
        <v>6716</v>
      </c>
      <c r="J16" s="981">
        <f>[1]Cuadro_CCAA2!$V147</f>
        <v>218.88</v>
      </c>
      <c r="K16" s="511"/>
      <c r="L16" s="511">
        <f t="shared" si="1"/>
        <v>12</v>
      </c>
      <c r="M16" s="511">
        <v>4</v>
      </c>
      <c r="N16" s="511">
        <f t="shared" si="2"/>
        <v>12</v>
      </c>
      <c r="O16" s="512" t="str">
        <f t="shared" si="0"/>
        <v>Galicia</v>
      </c>
      <c r="P16" s="515">
        <f t="shared" si="3"/>
        <v>362.46</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10323</v>
      </c>
      <c r="D17" s="981">
        <f>[1]Cuadro_CCAA2!$V198</f>
        <v>425.9</v>
      </c>
      <c r="E17" s="276"/>
      <c r="F17" s="234">
        <v>9254</v>
      </c>
      <c r="G17" s="981">
        <f>[1]Cuadro_CCAA2!$V224</f>
        <v>183.98</v>
      </c>
      <c r="H17" s="276"/>
      <c r="I17" s="234">
        <v>9254</v>
      </c>
      <c r="J17" s="981">
        <f>[1]Cuadro_CCAA2!$V148</f>
        <v>647.28</v>
      </c>
      <c r="K17" s="511"/>
      <c r="L17" s="511">
        <f t="shared" si="1"/>
        <v>1</v>
      </c>
      <c r="M17" s="511">
        <v>5</v>
      </c>
      <c r="N17" s="511">
        <f t="shared" si="2"/>
        <v>21</v>
      </c>
      <c r="O17" s="512" t="str">
        <f t="shared" si="0"/>
        <v>TOTAL</v>
      </c>
      <c r="P17" s="515">
        <f t="shared" si="3"/>
        <v>324.33</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2967</v>
      </c>
      <c r="D18" s="981">
        <f>[1]Cuadro_CCAA2!$V199</f>
        <v>125.12</v>
      </c>
      <c r="E18" s="276"/>
      <c r="F18" s="238">
        <v>1570</v>
      </c>
      <c r="G18" s="981">
        <f>[1]Cuadro_CCAA2!$V225</f>
        <v>62.72</v>
      </c>
      <c r="H18" s="276"/>
      <c r="I18" s="238">
        <v>1570</v>
      </c>
      <c r="J18" s="981">
        <f>[1]Cuadro_CCAA2!$V149</f>
        <v>173.42</v>
      </c>
      <c r="K18" s="511"/>
      <c r="L18" s="511">
        <f t="shared" si="1"/>
        <v>17</v>
      </c>
      <c r="M18" s="511">
        <v>6</v>
      </c>
      <c r="N18" s="511">
        <f t="shared" si="2"/>
        <v>11</v>
      </c>
      <c r="O18" s="512" t="str">
        <f t="shared" si="0"/>
        <v>Extremadura</v>
      </c>
      <c r="P18" s="516">
        <f t="shared" si="3"/>
        <v>309.10000000000002</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24987</v>
      </c>
      <c r="D19" s="981">
        <f>[1]Cuadro_CCAA2!$V200</f>
        <v>118.76</v>
      </c>
      <c r="E19" s="276"/>
      <c r="F19" s="286">
        <v>17745</v>
      </c>
      <c r="G19" s="981">
        <f>[1]Cuadro_CCAA2!$V226</f>
        <v>0</v>
      </c>
      <c r="H19" s="276"/>
      <c r="I19" s="286">
        <v>17745</v>
      </c>
      <c r="J19" s="981">
        <f>[1]Cuadro_CCAA2!$V150</f>
        <v>127.39</v>
      </c>
      <c r="K19" s="511"/>
      <c r="L19" s="511">
        <f t="shared" si="1"/>
        <v>19</v>
      </c>
      <c r="M19" s="511">
        <v>7</v>
      </c>
      <c r="N19" s="511">
        <f t="shared" si="2"/>
        <v>3</v>
      </c>
      <c r="O19" s="512" t="str">
        <f t="shared" si="0"/>
        <v>Asturias, Principado de</v>
      </c>
      <c r="P19" s="515">
        <f t="shared" si="3"/>
        <v>304.45</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15752</v>
      </c>
      <c r="D20" s="981">
        <f>[1]Cuadro_CCAA2!$V201</f>
        <v>124.55</v>
      </c>
      <c r="E20" s="276"/>
      <c r="F20" s="286">
        <v>13456</v>
      </c>
      <c r="G20" s="981">
        <f>[1]Cuadro_CCAA2!$V227</f>
        <v>67.239999999999995</v>
      </c>
      <c r="H20" s="276"/>
      <c r="I20" s="286">
        <v>13456</v>
      </c>
      <c r="J20" s="981">
        <f>[1]Cuadro_CCAA2!$V151</f>
        <v>190.84</v>
      </c>
      <c r="K20" s="511"/>
      <c r="L20" s="511">
        <f t="shared" si="1"/>
        <v>14</v>
      </c>
      <c r="M20" s="511">
        <v>8</v>
      </c>
      <c r="N20" s="511">
        <f t="shared" si="2"/>
        <v>13</v>
      </c>
      <c r="O20" s="512" t="str">
        <f t="shared" si="0"/>
        <v>Madrid, Comunidad de*</v>
      </c>
      <c r="P20" s="515">
        <f t="shared" si="3"/>
        <v>288.35000000000002</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61148</v>
      </c>
      <c r="D21" s="981">
        <f>[1]Cuadro_CCAA2!$V202</f>
        <v>176.79</v>
      </c>
      <c r="E21" s="276"/>
      <c r="F21" s="286">
        <v>17939</v>
      </c>
      <c r="G21" s="981">
        <f>[1]Cuadro_CCAA2!$V228</f>
        <v>111.81</v>
      </c>
      <c r="H21" s="276"/>
      <c r="I21" s="286">
        <v>17939</v>
      </c>
      <c r="J21" s="981">
        <f>[1]Cuadro_CCAA2!$V152</f>
        <v>281.11</v>
      </c>
      <c r="K21" s="511"/>
      <c r="L21" s="511">
        <f t="shared" si="1"/>
        <v>9</v>
      </c>
      <c r="M21" s="511">
        <v>9</v>
      </c>
      <c r="N21" s="511">
        <f>MATCH(M21,L$13:L$33,0)</f>
        <v>9</v>
      </c>
      <c r="O21" s="512" t="str">
        <f t="shared" si="0"/>
        <v>Cataluña</v>
      </c>
      <c r="P21" s="515">
        <f t="shared" si="3"/>
        <v>281.11</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39405</v>
      </c>
      <c r="D22" s="981">
        <f>[1]Cuadro_CCAA2!$V203</f>
        <v>198.71</v>
      </c>
      <c r="E22" s="276"/>
      <c r="F22" s="286">
        <v>26681</v>
      </c>
      <c r="G22" s="981">
        <f>[1]Cuadro_CCAA2!$V229</f>
        <v>76.23</v>
      </c>
      <c r="H22" s="276"/>
      <c r="I22" s="286">
        <v>26681</v>
      </c>
      <c r="J22" s="981">
        <f>[1]Cuadro_CCAA2!$V153</f>
        <v>279.31</v>
      </c>
      <c r="K22" s="511"/>
      <c r="L22" s="511">
        <f t="shared" si="1"/>
        <v>10</v>
      </c>
      <c r="M22" s="511">
        <v>10</v>
      </c>
      <c r="N22" s="511">
        <f t="shared" si="2"/>
        <v>10</v>
      </c>
      <c r="O22" s="512" t="str">
        <f t="shared" si="0"/>
        <v>Comunitat Valenciana</v>
      </c>
      <c r="P22" s="515">
        <f t="shared" si="3"/>
        <v>279.31</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8781</v>
      </c>
      <c r="D23" s="981">
        <f>[1]Cuadro_CCAA2!$V204</f>
        <v>138.43</v>
      </c>
      <c r="E23" s="276"/>
      <c r="F23" s="234">
        <v>4991</v>
      </c>
      <c r="G23" s="981">
        <f>[1]Cuadro_CCAA2!$V230</f>
        <v>161.75</v>
      </c>
      <c r="H23" s="276"/>
      <c r="I23" s="234">
        <v>4991</v>
      </c>
      <c r="J23" s="981">
        <f>[1]Cuadro_CCAA2!$V154</f>
        <v>309.10000000000002</v>
      </c>
      <c r="K23" s="511"/>
      <c r="L23" s="511">
        <f t="shared" si="1"/>
        <v>6</v>
      </c>
      <c r="M23" s="511">
        <v>11</v>
      </c>
      <c r="N23" s="511">
        <f t="shared" si="2"/>
        <v>19</v>
      </c>
      <c r="O23" s="512" t="str">
        <f t="shared" si="0"/>
        <v>Melilla</v>
      </c>
      <c r="P23" s="515">
        <f t="shared" si="3"/>
        <v>265.56</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7445</v>
      </c>
      <c r="D24" s="981">
        <f>[1]Cuadro_CCAA2!$V205</f>
        <v>267.3</v>
      </c>
      <c r="E24" s="276"/>
      <c r="F24" s="234">
        <v>10271</v>
      </c>
      <c r="G24" s="981">
        <f>[1]Cuadro_CCAA2!$V231</f>
        <v>88.01</v>
      </c>
      <c r="H24" s="276"/>
      <c r="I24" s="234">
        <v>10271</v>
      </c>
      <c r="J24" s="981">
        <f>[1]Cuadro_CCAA2!$V155</f>
        <v>362.46</v>
      </c>
      <c r="K24" s="511"/>
      <c r="L24" s="511">
        <f t="shared" si="1"/>
        <v>4</v>
      </c>
      <c r="M24" s="511">
        <v>12</v>
      </c>
      <c r="N24" s="511">
        <f t="shared" si="2"/>
        <v>4</v>
      </c>
      <c r="O24" s="512" t="str">
        <f t="shared" si="0"/>
        <v>Balears, Illes</v>
      </c>
      <c r="P24" s="515">
        <f t="shared" si="3"/>
        <v>218.88</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35289</v>
      </c>
      <c r="D25" s="981">
        <f>[1]Cuadro_CCAA2!$V206</f>
        <v>165.44</v>
      </c>
      <c r="E25" s="276"/>
      <c r="F25" s="234">
        <v>28335</v>
      </c>
      <c r="G25" s="981">
        <f>[1]Cuadro_CCAA2!$V232</f>
        <v>54.69</v>
      </c>
      <c r="H25" s="276"/>
      <c r="I25" s="234">
        <v>28335</v>
      </c>
      <c r="J25" s="981">
        <f>[1]Cuadro_CCAA2!$V156</f>
        <v>288.35000000000002</v>
      </c>
      <c r="K25" s="511"/>
      <c r="L25" s="511">
        <f t="shared" si="1"/>
        <v>8</v>
      </c>
      <c r="M25" s="511">
        <v>13</v>
      </c>
      <c r="N25" s="511">
        <f t="shared" si="2"/>
        <v>17</v>
      </c>
      <c r="O25" s="512" t="str">
        <f t="shared" si="0"/>
        <v>Rioja, La</v>
      </c>
      <c r="P25" s="515">
        <f t="shared" si="3"/>
        <v>202.79</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9624</v>
      </c>
      <c r="D26" s="981">
        <f>[1]Cuadro_CCAA2!$V207</f>
        <v>266.87</v>
      </c>
      <c r="E26" s="276"/>
      <c r="F26" s="234">
        <v>5023</v>
      </c>
      <c r="G26" s="981">
        <f>[1]Cuadro_CCAA2!$V233</f>
        <v>258.83</v>
      </c>
      <c r="H26" s="276"/>
      <c r="I26" s="234">
        <v>5023</v>
      </c>
      <c r="J26" s="981">
        <f>[1]Cuadro_CCAA2!$V157</f>
        <v>509.25</v>
      </c>
      <c r="K26" s="511"/>
      <c r="L26" s="511">
        <f t="shared" si="1"/>
        <v>3</v>
      </c>
      <c r="M26" s="511">
        <v>14</v>
      </c>
      <c r="N26" s="511">
        <f t="shared" si="2"/>
        <v>8</v>
      </c>
      <c r="O26" s="512" t="str">
        <f t="shared" si="0"/>
        <v>Castilla - La Mancha</v>
      </c>
      <c r="P26" s="515">
        <f t="shared" si="3"/>
        <v>190.84</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2799</v>
      </c>
      <c r="D27" s="981">
        <f>[1]Cuadro_CCAA2!$V208</f>
        <v>108.09</v>
      </c>
      <c r="E27" s="276"/>
      <c r="F27" s="238">
        <v>2511</v>
      </c>
      <c r="G27" s="981">
        <f>[1]Cuadro_CCAA2!$V234</f>
        <v>76.95</v>
      </c>
      <c r="H27" s="276"/>
      <c r="I27" s="238">
        <v>2511</v>
      </c>
      <c r="J27" s="981">
        <f>[1]Cuadro_CCAA2!$V158</f>
        <v>178.21</v>
      </c>
      <c r="K27" s="511"/>
      <c r="L27" s="511">
        <f t="shared" si="1"/>
        <v>16</v>
      </c>
      <c r="M27" s="511">
        <v>15</v>
      </c>
      <c r="N27" s="511">
        <f t="shared" si="2"/>
        <v>2</v>
      </c>
      <c r="O27" s="512" t="str">
        <f t="shared" si="0"/>
        <v>Aragón</v>
      </c>
      <c r="P27" s="516">
        <f t="shared" si="3"/>
        <v>190.34</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17987</v>
      </c>
      <c r="D28" s="981">
        <f>[1]Cuadro_CCAA2!$V209</f>
        <v>82.23</v>
      </c>
      <c r="E28" s="276"/>
      <c r="F28" s="238">
        <v>8925</v>
      </c>
      <c r="G28" s="981">
        <f>[1]Cuadro_CCAA2!$V235</f>
        <v>49.29</v>
      </c>
      <c r="H28" s="276"/>
      <c r="I28" s="238">
        <v>8925</v>
      </c>
      <c r="J28" s="981">
        <f>[1]Cuadro_CCAA2!$V159</f>
        <v>139.74</v>
      </c>
      <c r="K28" s="511"/>
      <c r="L28" s="511">
        <f t="shared" si="1"/>
        <v>18</v>
      </c>
      <c r="M28" s="511">
        <v>16</v>
      </c>
      <c r="N28" s="511">
        <f t="shared" si="2"/>
        <v>15</v>
      </c>
      <c r="O28" s="512" t="str">
        <f t="shared" si="0"/>
        <v>Navarra, Comunidad Foral de</v>
      </c>
      <c r="P28" s="515">
        <f t="shared" si="3"/>
        <v>178.21</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2595</v>
      </c>
      <c r="D29" s="982">
        <f>[1]Cuadro_CCAA2!$V210</f>
        <v>52.89</v>
      </c>
      <c r="E29" s="276"/>
      <c r="F29" s="238">
        <v>1579</v>
      </c>
      <c r="G29" s="982">
        <f>[1]Cuadro_CCAA2!$V236</f>
        <v>155.63999999999999</v>
      </c>
      <c r="H29" s="276"/>
      <c r="I29" s="238">
        <v>1579</v>
      </c>
      <c r="J29" s="982">
        <f>[1]Cuadro_CCAA2!$V160</f>
        <v>202.79</v>
      </c>
      <c r="K29" s="511"/>
      <c r="L29" s="511">
        <f t="shared" si="1"/>
        <v>13</v>
      </c>
      <c r="M29" s="511">
        <v>17</v>
      </c>
      <c r="N29" s="511">
        <f t="shared" si="2"/>
        <v>6</v>
      </c>
      <c r="O29" s="512" t="str">
        <f t="shared" si="0"/>
        <v>Cantabria</v>
      </c>
      <c r="P29" s="515">
        <f t="shared" si="3"/>
        <v>173.42</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388</v>
      </c>
      <c r="D30" s="983">
        <f>[1]Cuadro_CCAA2!$V211</f>
        <v>32.549999999999997</v>
      </c>
      <c r="E30" s="276"/>
      <c r="F30" s="238">
        <v>258</v>
      </c>
      <c r="G30" s="983">
        <f>[1]Cuadro_CCAA2!$V237</f>
        <v>35.61</v>
      </c>
      <c r="H30" s="276"/>
      <c r="I30" s="238">
        <v>258</v>
      </c>
      <c r="J30" s="983">
        <f>[1]Cuadro_CCAA2!$V161</f>
        <v>68.17</v>
      </c>
      <c r="K30" s="511"/>
      <c r="L30" s="511">
        <f t="shared" si="1"/>
        <v>20</v>
      </c>
      <c r="M30" s="511">
        <v>18</v>
      </c>
      <c r="N30" s="511">
        <f t="shared" si="2"/>
        <v>16</v>
      </c>
      <c r="O30" s="512" t="str">
        <f t="shared" si="0"/>
        <v>País Vasco*</v>
      </c>
      <c r="P30" s="515">
        <f t="shared" si="3"/>
        <v>139.74</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486</v>
      </c>
      <c r="D31" s="984">
        <f>[1]Cuadro_CCAA2!$V212</f>
        <v>122.94</v>
      </c>
      <c r="E31" s="232"/>
      <c r="F31" s="503">
        <v>299</v>
      </c>
      <c r="G31" s="984">
        <f>[1]Cuadro_CCAA2!$V238</f>
        <v>134.68</v>
      </c>
      <c r="H31" s="232"/>
      <c r="I31" s="503">
        <v>299</v>
      </c>
      <c r="J31" s="984">
        <f>[1]Cuadro_CCAA2!$V162</f>
        <v>265.56</v>
      </c>
      <c r="K31" s="511"/>
      <c r="L31" s="511">
        <f t="shared" si="1"/>
        <v>11</v>
      </c>
      <c r="M31" s="511">
        <v>19</v>
      </c>
      <c r="N31" s="511">
        <f t="shared" si="2"/>
        <v>7</v>
      </c>
      <c r="O31" s="512" t="str">
        <f t="shared" si="0"/>
        <v>Castilla y León*</v>
      </c>
      <c r="P31" s="515">
        <f t="shared" si="3"/>
        <v>127.39</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980"/>
      <c r="E32" s="293"/>
      <c r="F32" s="293"/>
      <c r="G32" s="294"/>
      <c r="H32" s="293"/>
      <c r="I32" s="256"/>
      <c r="J32" s="294"/>
      <c r="K32" s="514"/>
      <c r="L32" s="511"/>
      <c r="M32" s="511">
        <v>20</v>
      </c>
      <c r="N32" s="511">
        <f t="shared" si="2"/>
        <v>18</v>
      </c>
      <c r="O32" s="512" t="str">
        <f t="shared" si="0"/>
        <v>Ceuta</v>
      </c>
      <c r="P32" s="515">
        <f t="shared" si="3"/>
        <v>68.17</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314828</v>
      </c>
      <c r="D33" s="504">
        <f>[1]Cuadro_CCAA2!$V213</f>
        <v>202.97</v>
      </c>
      <c r="E33" s="299"/>
      <c r="F33" s="253">
        <f>SUM(F13:F31)</f>
        <v>204615</v>
      </c>
      <c r="G33" s="504">
        <f>[1]Cuadro_CCAA2!$V239</f>
        <v>105.69</v>
      </c>
      <c r="H33" s="211"/>
      <c r="I33" s="253">
        <f>SUM(I13:I31)</f>
        <v>204615</v>
      </c>
      <c r="J33" s="504">
        <f>[1]Cuadro_CCAA2!$V163</f>
        <v>324.33</v>
      </c>
      <c r="K33" s="439"/>
      <c r="L33" s="511">
        <f t="shared" si="1"/>
        <v>5</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69" t="s">
        <v>192</v>
      </c>
      <c r="C35" s="1069"/>
      <c r="D35" s="1069"/>
      <c r="E35" s="1069"/>
      <c r="F35" s="1069"/>
      <c r="G35" s="1069"/>
      <c r="H35" s="1069"/>
      <c r="I35" s="1069"/>
      <c r="J35" s="1069"/>
      <c r="K35" s="1069"/>
      <c r="L35" s="1069"/>
      <c r="M35" s="1069"/>
      <c r="N35" s="1069"/>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76" t="s">
        <v>193</v>
      </c>
      <c r="C36" s="1076"/>
      <c r="D36" s="1076"/>
      <c r="E36" s="1076"/>
      <c r="F36" s="1076"/>
      <c r="G36" s="1076"/>
      <c r="H36" s="1076"/>
      <c r="I36" s="1076"/>
      <c r="J36" s="1076"/>
      <c r="K36" s="1076"/>
      <c r="L36" s="1076"/>
      <c r="M36" s="1076"/>
      <c r="N36" s="1076"/>
      <c r="O36" s="1076"/>
      <c r="P36" s="1198"/>
    </row>
    <row r="37" spans="1:258" ht="26.25" customHeight="1" x14ac:dyDescent="0.2">
      <c r="B37" s="1196" t="s">
        <v>169</v>
      </c>
      <c r="C37" s="1196"/>
      <c r="D37" s="1196"/>
      <c r="E37" s="1196"/>
      <c r="F37" s="1196"/>
      <c r="G37" s="1196"/>
      <c r="H37" s="1196"/>
      <c r="I37" s="1196"/>
      <c r="J37" s="1196"/>
      <c r="K37" s="1196"/>
      <c r="L37" s="1196"/>
      <c r="M37" s="1196"/>
      <c r="N37" s="1196"/>
      <c r="O37" s="1196"/>
      <c r="P37" s="1197"/>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G13:G31 J13:J31 D13:D32">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203" t="s">
        <v>470</v>
      </c>
      <c r="C6" s="1203"/>
      <c r="D6" s="1203"/>
      <c r="E6" s="1203"/>
      <c r="F6" s="1203"/>
      <c r="G6" s="1203"/>
      <c r="H6" s="1203"/>
      <c r="I6" s="1203"/>
      <c r="J6" s="447"/>
      <c r="K6" s="447"/>
      <c r="L6" s="448"/>
      <c r="M6" s="448"/>
      <c r="N6" s="448"/>
      <c r="O6" s="448"/>
      <c r="P6" s="448"/>
      <c r="Q6" s="448"/>
    </row>
    <row r="7" spans="1:17" s="449" customFormat="1" ht="15.75" customHeight="1" x14ac:dyDescent="0.2">
      <c r="A7" s="446"/>
      <c r="B7" s="1204" t="str">
        <f>porsaad!B6</f>
        <v>Situación a 31 de diciembre de 2023</v>
      </c>
      <c r="C7" s="1204"/>
      <c r="D7" s="1204"/>
      <c r="E7" s="1204"/>
      <c r="F7" s="1204"/>
      <c r="G7" s="1204"/>
      <c r="H7" s="1204"/>
      <c r="I7" s="1204"/>
      <c r="J7" s="450"/>
      <c r="K7" s="450"/>
      <c r="L7" s="451"/>
      <c r="M7" s="451"/>
      <c r="N7" s="451"/>
      <c r="O7" s="451"/>
      <c r="P7" s="451"/>
      <c r="Q7" s="451"/>
    </row>
    <row r="8" spans="1:17" ht="8.25" customHeight="1" x14ac:dyDescent="0.2">
      <c r="H8" s="453"/>
    </row>
    <row r="9" spans="1:17" ht="15" customHeight="1" x14ac:dyDescent="0.2">
      <c r="B9" s="1205" t="s">
        <v>15</v>
      </c>
      <c r="C9" s="1208" t="s">
        <v>194</v>
      </c>
      <c r="D9" s="454"/>
      <c r="E9" s="454"/>
      <c r="F9" s="454"/>
      <c r="G9" s="454"/>
      <c r="H9" s="454"/>
      <c r="I9" s="455"/>
    </row>
    <row r="10" spans="1:17" ht="15.75" customHeight="1" x14ac:dyDescent="0.2">
      <c r="B10" s="1206"/>
      <c r="C10" s="1209"/>
      <c r="D10" s="1211" t="s">
        <v>141</v>
      </c>
      <c r="E10" s="1212"/>
      <c r="F10" s="1215" t="s">
        <v>142</v>
      </c>
      <c r="G10" s="1216"/>
      <c r="H10" s="1216"/>
      <c r="I10" s="1217"/>
    </row>
    <row r="11" spans="1:17" ht="40.5" customHeight="1" x14ac:dyDescent="0.2">
      <c r="B11" s="1206"/>
      <c r="C11" s="1209"/>
      <c r="D11" s="1213"/>
      <c r="E11" s="1214"/>
      <c r="F11" s="1215" t="s">
        <v>197</v>
      </c>
      <c r="G11" s="1217"/>
      <c r="H11" s="1215" t="s">
        <v>479</v>
      </c>
      <c r="I11" s="1217"/>
    </row>
    <row r="12" spans="1:17" ht="52.5" customHeight="1" x14ac:dyDescent="0.2">
      <c r="B12" s="1207"/>
      <c r="C12" s="1210"/>
      <c r="D12" s="795" t="s">
        <v>12</v>
      </c>
      <c r="E12" s="796" t="s">
        <v>195</v>
      </c>
      <c r="F12" s="794" t="s">
        <v>12</v>
      </c>
      <c r="G12" s="796" t="s">
        <v>195</v>
      </c>
      <c r="H12" s="794" t="s">
        <v>12</v>
      </c>
      <c r="I12" s="796" t="s">
        <v>195</v>
      </c>
    </row>
    <row r="13" spans="1:17" ht="12.75" customHeight="1" x14ac:dyDescent="0.2">
      <c r="B13" s="618" t="s">
        <v>11</v>
      </c>
      <c r="C13" s="335">
        <f>'31dictsaad'!D10-'31dictsaad'!H10</f>
        <v>28431</v>
      </c>
      <c r="D13" s="335">
        <v>0</v>
      </c>
      <c r="E13" s="623">
        <v>0</v>
      </c>
      <c r="F13" s="335">
        <v>1686</v>
      </c>
      <c r="G13" s="623">
        <v>5.930146670887412</v>
      </c>
      <c r="H13" s="335">
        <v>26745</v>
      </c>
      <c r="I13" s="623">
        <f>H13/C13*100</f>
        <v>94.06985332911259</v>
      </c>
    </row>
    <row r="14" spans="1:17" x14ac:dyDescent="0.2">
      <c r="B14" s="619" t="s">
        <v>10</v>
      </c>
      <c r="C14" s="341">
        <f>'31dictsaad'!D11-'31dictsaad'!H11</f>
        <v>5545</v>
      </c>
      <c r="D14" s="341">
        <v>0</v>
      </c>
      <c r="E14" s="624">
        <v>0</v>
      </c>
      <c r="F14" s="341">
        <v>3898</v>
      </c>
      <c r="G14" s="624">
        <v>70.297565374211004</v>
      </c>
      <c r="H14" s="341">
        <v>1647</v>
      </c>
      <c r="I14" s="624">
        <f t="shared" ref="I14:I31" si="0">H14/C14*100</f>
        <v>29.702434625789</v>
      </c>
    </row>
    <row r="15" spans="1:17" x14ac:dyDescent="0.2">
      <c r="B15" s="619" t="s">
        <v>40</v>
      </c>
      <c r="C15" s="341">
        <f>'31dictsaad'!D12-'31dictsaad'!H12</f>
        <v>5662</v>
      </c>
      <c r="D15" s="341">
        <v>0</v>
      </c>
      <c r="E15" s="624">
        <v>0</v>
      </c>
      <c r="F15" s="341">
        <v>3543</v>
      </c>
      <c r="G15" s="624">
        <v>62.575061815612855</v>
      </c>
      <c r="H15" s="341">
        <v>2119</v>
      </c>
      <c r="I15" s="624">
        <f t="shared" si="0"/>
        <v>37.424938184387138</v>
      </c>
    </row>
    <row r="16" spans="1:17" x14ac:dyDescent="0.2">
      <c r="B16" s="619" t="s">
        <v>41</v>
      </c>
      <c r="C16" s="341">
        <f>'31dictsaad'!D13-'31dictsaad'!H13</f>
        <v>2859</v>
      </c>
      <c r="D16" s="341">
        <v>0</v>
      </c>
      <c r="E16" s="624">
        <v>0</v>
      </c>
      <c r="F16" s="341">
        <v>1761</v>
      </c>
      <c r="G16" s="624">
        <v>61.594963273871983</v>
      </c>
      <c r="H16" s="341">
        <v>1098</v>
      </c>
      <c r="I16" s="624">
        <f t="shared" si="0"/>
        <v>38.405036726128017</v>
      </c>
    </row>
    <row r="17" spans="2:9" x14ac:dyDescent="0.2">
      <c r="B17" s="619" t="s">
        <v>9</v>
      </c>
      <c r="C17" s="341">
        <f>'31dictsaad'!D14-'31dictsaad'!H14</f>
        <v>10193</v>
      </c>
      <c r="D17" s="341">
        <v>0</v>
      </c>
      <c r="E17" s="624">
        <v>0</v>
      </c>
      <c r="F17" s="341">
        <v>1531</v>
      </c>
      <c r="G17" s="624">
        <v>15.020111841459826</v>
      </c>
      <c r="H17" s="341">
        <v>8662</v>
      </c>
      <c r="I17" s="624">
        <f t="shared" si="0"/>
        <v>84.979888158540177</v>
      </c>
    </row>
    <row r="18" spans="2:9" x14ac:dyDescent="0.2">
      <c r="B18" s="619" t="s">
        <v>8</v>
      </c>
      <c r="C18" s="341">
        <f>'31dictsaad'!D15-'31dictsaad'!H15</f>
        <v>799</v>
      </c>
      <c r="D18" s="341">
        <v>0</v>
      </c>
      <c r="E18" s="624">
        <v>0</v>
      </c>
      <c r="F18" s="341">
        <v>66</v>
      </c>
      <c r="G18" s="624">
        <v>8.2603254067584473</v>
      </c>
      <c r="H18" s="341">
        <v>733</v>
      </c>
      <c r="I18" s="624">
        <f t="shared" si="0"/>
        <v>91.739674593241546</v>
      </c>
    </row>
    <row r="19" spans="2:9" x14ac:dyDescent="0.2">
      <c r="B19" s="619" t="s">
        <v>7</v>
      </c>
      <c r="C19" s="341">
        <f>'31dictsaad'!D16-'31dictsaad'!H16</f>
        <v>6410</v>
      </c>
      <c r="D19" s="341">
        <v>0</v>
      </c>
      <c r="E19" s="624">
        <v>0</v>
      </c>
      <c r="F19" s="341">
        <v>5780</v>
      </c>
      <c r="G19" s="624">
        <v>90.171606864274565</v>
      </c>
      <c r="H19" s="341">
        <v>630</v>
      </c>
      <c r="I19" s="624">
        <f t="shared" si="0"/>
        <v>9.8283931357254293</v>
      </c>
    </row>
    <row r="20" spans="2:9" x14ac:dyDescent="0.2">
      <c r="B20" s="619" t="s">
        <v>43</v>
      </c>
      <c r="C20" s="341">
        <f>'31dictsaad'!D17-'31dictsaad'!H17</f>
        <v>2736</v>
      </c>
      <c r="D20" s="341">
        <v>0</v>
      </c>
      <c r="E20" s="624">
        <v>0</v>
      </c>
      <c r="F20" s="341">
        <v>1870</v>
      </c>
      <c r="G20" s="624">
        <v>68.347953216374265</v>
      </c>
      <c r="H20" s="341">
        <v>866</v>
      </c>
      <c r="I20" s="624">
        <f t="shared" si="0"/>
        <v>31.652046783625732</v>
      </c>
    </row>
    <row r="21" spans="2:9" x14ac:dyDescent="0.2">
      <c r="B21" s="619" t="s">
        <v>44</v>
      </c>
      <c r="C21" s="341">
        <f>'31dictsaad'!D18-'31dictsaad'!H18</f>
        <v>25368</v>
      </c>
      <c r="D21" s="341">
        <v>0</v>
      </c>
      <c r="E21" s="624">
        <v>0</v>
      </c>
      <c r="F21" s="341">
        <v>20041</v>
      </c>
      <c r="G21" s="624">
        <v>79.001103752759377</v>
      </c>
      <c r="H21" s="341">
        <v>5327</v>
      </c>
      <c r="I21" s="624">
        <f t="shared" si="0"/>
        <v>20.998896247240616</v>
      </c>
    </row>
    <row r="22" spans="2:9" x14ac:dyDescent="0.2">
      <c r="B22" s="619" t="s">
        <v>6</v>
      </c>
      <c r="C22" s="341">
        <f>'31dictsaad'!D19-'31dictsaad'!H19</f>
        <v>16623</v>
      </c>
      <c r="D22" s="341">
        <v>140</v>
      </c>
      <c r="E22" s="624">
        <v>0.8422065812428563</v>
      </c>
      <c r="F22" s="341">
        <v>7900</v>
      </c>
      <c r="G22" s="624">
        <v>47.524514227275461</v>
      </c>
      <c r="H22" s="341">
        <v>8583</v>
      </c>
      <c r="I22" s="624">
        <f t="shared" si="0"/>
        <v>51.633279191481684</v>
      </c>
    </row>
    <row r="23" spans="2:9" x14ac:dyDescent="0.2">
      <c r="B23" s="619" t="s">
        <v>5</v>
      </c>
      <c r="C23" s="341">
        <f>'31dictsaad'!D20-'31dictsaad'!H20</f>
        <v>2412</v>
      </c>
      <c r="D23" s="341">
        <v>0</v>
      </c>
      <c r="E23" s="624">
        <v>0</v>
      </c>
      <c r="F23" s="341">
        <v>1948</v>
      </c>
      <c r="G23" s="624">
        <v>80.762852404643453</v>
      </c>
      <c r="H23" s="341">
        <v>464</v>
      </c>
      <c r="I23" s="624">
        <f t="shared" si="0"/>
        <v>19.237147595356554</v>
      </c>
    </row>
    <row r="24" spans="2:9" x14ac:dyDescent="0.2">
      <c r="B24" s="619" t="s">
        <v>38</v>
      </c>
      <c r="C24" s="341">
        <f>'31dictsaad'!D21-'31dictsaad'!H21</f>
        <v>533</v>
      </c>
      <c r="D24" s="341">
        <v>0</v>
      </c>
      <c r="E24" s="624">
        <v>0</v>
      </c>
      <c r="F24" s="341">
        <v>5</v>
      </c>
      <c r="G24" s="624">
        <v>0.93808630393996251</v>
      </c>
      <c r="H24" s="341">
        <v>528</v>
      </c>
      <c r="I24" s="624">
        <f t="shared" si="0"/>
        <v>99.061913696060031</v>
      </c>
    </row>
    <row r="25" spans="2:9" x14ac:dyDescent="0.2">
      <c r="B25" s="619" t="s">
        <v>45</v>
      </c>
      <c r="C25" s="341">
        <f>'31dictsaad'!D22-'31dictsaad'!H22</f>
        <v>196</v>
      </c>
      <c r="D25" s="341">
        <v>5</v>
      </c>
      <c r="E25" s="624">
        <v>2.5510204081632653</v>
      </c>
      <c r="F25" s="341">
        <v>36</v>
      </c>
      <c r="G25" s="624">
        <v>18.367346938775512</v>
      </c>
      <c r="H25" s="341">
        <v>155</v>
      </c>
      <c r="I25" s="624">
        <f t="shared" si="0"/>
        <v>79.081632653061234</v>
      </c>
    </row>
    <row r="26" spans="2:9" x14ac:dyDescent="0.2">
      <c r="B26" s="619" t="s">
        <v>46</v>
      </c>
      <c r="C26" s="341">
        <f>'31dictsaad'!D23-'31dictsaad'!H23</f>
        <v>8704</v>
      </c>
      <c r="D26" s="341">
        <v>0</v>
      </c>
      <c r="E26" s="624">
        <v>0</v>
      </c>
      <c r="F26" s="341">
        <v>4401</v>
      </c>
      <c r="G26" s="624">
        <v>50.562959558823529</v>
      </c>
      <c r="H26" s="341">
        <v>4303</v>
      </c>
      <c r="I26" s="624">
        <f t="shared" si="0"/>
        <v>49.437040441176471</v>
      </c>
    </row>
    <row r="27" spans="2:9" x14ac:dyDescent="0.2">
      <c r="B27" s="619" t="s">
        <v>47</v>
      </c>
      <c r="C27" s="341">
        <f>'31dictsaad'!D24-'31dictsaad'!H24</f>
        <v>78</v>
      </c>
      <c r="D27" s="341">
        <v>0</v>
      </c>
      <c r="E27" s="624">
        <v>0</v>
      </c>
      <c r="F27" s="341">
        <v>1</v>
      </c>
      <c r="G27" s="624">
        <v>1.2820512820512819</v>
      </c>
      <c r="H27" s="341">
        <v>77</v>
      </c>
      <c r="I27" s="624">
        <f t="shared" si="0"/>
        <v>98.71794871794873</v>
      </c>
    </row>
    <row r="28" spans="2:9" x14ac:dyDescent="0.2">
      <c r="B28" s="619" t="s">
        <v>48</v>
      </c>
      <c r="C28" s="341">
        <f>'31dictsaad'!D25-'31dictsaad'!H25</f>
        <v>429</v>
      </c>
      <c r="D28" s="341">
        <v>0</v>
      </c>
      <c r="E28" s="624">
        <v>0</v>
      </c>
      <c r="F28" s="341">
        <v>45</v>
      </c>
      <c r="G28" s="624">
        <v>10.48951048951049</v>
      </c>
      <c r="H28" s="341">
        <v>384</v>
      </c>
      <c r="I28" s="624">
        <f t="shared" si="0"/>
        <v>89.510489510489506</v>
      </c>
    </row>
    <row r="29" spans="2:9" x14ac:dyDescent="0.2">
      <c r="B29" s="619" t="s">
        <v>49</v>
      </c>
      <c r="C29" s="341">
        <f>'31dictsaad'!D26-'31dictsaad'!H26</f>
        <v>16</v>
      </c>
      <c r="D29" s="341">
        <v>0</v>
      </c>
      <c r="E29" s="624">
        <v>0</v>
      </c>
      <c r="F29" s="341">
        <v>8</v>
      </c>
      <c r="G29" s="624">
        <v>50</v>
      </c>
      <c r="H29" s="341">
        <v>8</v>
      </c>
      <c r="I29" s="624">
        <f t="shared" si="0"/>
        <v>50</v>
      </c>
    </row>
    <row r="30" spans="2:9" x14ac:dyDescent="0.2">
      <c r="B30" s="619" t="s">
        <v>4</v>
      </c>
      <c r="C30" s="341">
        <f>'31dictsaad'!D27-'31dictsaad'!H27</f>
        <v>193</v>
      </c>
      <c r="D30" s="341">
        <v>0</v>
      </c>
      <c r="E30" s="624">
        <v>0</v>
      </c>
      <c r="F30" s="341">
        <v>157</v>
      </c>
      <c r="G30" s="624">
        <v>81.347150259067362</v>
      </c>
      <c r="H30" s="341">
        <v>36</v>
      </c>
      <c r="I30" s="624">
        <f t="shared" si="0"/>
        <v>18.652849740932641</v>
      </c>
    </row>
    <row r="31" spans="2:9" x14ac:dyDescent="0.2">
      <c r="B31" s="456" t="s">
        <v>3</v>
      </c>
      <c r="C31" s="333">
        <f>SUM(C13:C30)</f>
        <v>117187</v>
      </c>
      <c r="D31" s="333">
        <f>SUM(D13:D30)</f>
        <v>145</v>
      </c>
      <c r="E31" s="625">
        <f t="shared" ref="E14:E31" si="1">D31/C31*100</f>
        <v>0.12373386126447473</v>
      </c>
      <c r="F31" s="333">
        <f>SUM(F13:F30)</f>
        <v>54677</v>
      </c>
      <c r="G31" s="625">
        <f t="shared" ref="G14:G31" si="2">F31/C31*100</f>
        <v>46.657905740397823</v>
      </c>
      <c r="H31" s="333">
        <f>SUM(H13:H30)</f>
        <v>62365</v>
      </c>
      <c r="I31" s="625">
        <f t="shared" si="0"/>
        <v>53.218360398337694</v>
      </c>
    </row>
    <row r="33" spans="2:9" x14ac:dyDescent="0.2">
      <c r="B33" s="849" t="s">
        <v>293</v>
      </c>
    </row>
    <row r="34" spans="2:9" x14ac:dyDescent="0.2">
      <c r="B34" s="849" t="s">
        <v>480</v>
      </c>
    </row>
    <row r="35" spans="2:9" x14ac:dyDescent="0.2">
      <c r="B35" s="1202" t="s">
        <v>481</v>
      </c>
      <c r="C35" s="1202"/>
      <c r="D35" s="1202"/>
      <c r="E35" s="1202"/>
      <c r="F35" s="1202"/>
      <c r="G35" s="1202"/>
      <c r="H35" s="1202"/>
      <c r="I35" s="1202"/>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203" t="s">
        <v>471</v>
      </c>
      <c r="C6" s="1203"/>
      <c r="D6" s="1203"/>
      <c r="E6" s="1203"/>
      <c r="F6" s="1203"/>
      <c r="G6" s="1203"/>
      <c r="H6" s="1203"/>
      <c r="I6" s="1203"/>
      <c r="J6" s="447"/>
      <c r="K6" s="447"/>
      <c r="L6" s="447"/>
      <c r="M6" s="448"/>
      <c r="N6" s="448"/>
      <c r="O6" s="448"/>
      <c r="P6" s="448"/>
      <c r="Q6" s="448"/>
      <c r="R6" s="448"/>
    </row>
    <row r="7" spans="1:18" s="449" customFormat="1" ht="15.75" customHeight="1" x14ac:dyDescent="0.2">
      <c r="A7" s="446"/>
      <c r="B7" s="1204" t="str">
        <f>porsaad!B6</f>
        <v>Situación a 31 de diciembre de 2023</v>
      </c>
      <c r="C7" s="1204"/>
      <c r="D7" s="1204"/>
      <c r="E7" s="1204"/>
      <c r="F7" s="1204"/>
      <c r="G7" s="1204"/>
      <c r="H7" s="1204"/>
      <c r="I7" s="1204"/>
      <c r="J7" s="450"/>
      <c r="K7" s="450"/>
      <c r="L7" s="450"/>
      <c r="M7" s="451"/>
      <c r="N7" s="451"/>
      <c r="O7" s="451"/>
      <c r="P7" s="451"/>
      <c r="Q7" s="451"/>
      <c r="R7" s="451"/>
    </row>
    <row r="8" spans="1:18" ht="8.25" customHeight="1" x14ac:dyDescent="0.2">
      <c r="I8" s="453"/>
    </row>
    <row r="9" spans="1:18" ht="15" customHeight="1" x14ac:dyDescent="0.2">
      <c r="B9" s="1205" t="s">
        <v>15</v>
      </c>
      <c r="C9" s="1208" t="s">
        <v>289</v>
      </c>
      <c r="D9" s="454"/>
      <c r="E9" s="454"/>
      <c r="F9" s="454"/>
      <c r="G9" s="454"/>
      <c r="H9" s="454"/>
      <c r="I9" s="455"/>
    </row>
    <row r="10" spans="1:18" ht="15.75" customHeight="1" x14ac:dyDescent="0.2">
      <c r="B10" s="1206"/>
      <c r="C10" s="1209"/>
      <c r="D10" s="1211" t="s">
        <v>141</v>
      </c>
      <c r="E10" s="1212"/>
      <c r="F10" s="1215" t="s">
        <v>142</v>
      </c>
      <c r="G10" s="1216"/>
      <c r="H10" s="1216"/>
      <c r="I10" s="1217"/>
    </row>
    <row r="11" spans="1:18" ht="40.5" customHeight="1" x14ac:dyDescent="0.2">
      <c r="B11" s="1206"/>
      <c r="C11" s="1209"/>
      <c r="D11" s="1213"/>
      <c r="E11" s="1214"/>
      <c r="F11" s="1215" t="s">
        <v>290</v>
      </c>
      <c r="G11" s="1217"/>
      <c r="H11" s="1215" t="s">
        <v>291</v>
      </c>
      <c r="I11" s="1217"/>
    </row>
    <row r="12" spans="1:18" ht="52.5" customHeight="1" x14ac:dyDescent="0.2">
      <c r="B12" s="1207"/>
      <c r="C12" s="1210"/>
      <c r="D12" s="795" t="s">
        <v>12</v>
      </c>
      <c r="E12" s="848" t="s">
        <v>292</v>
      </c>
      <c r="F12" s="794" t="s">
        <v>12</v>
      </c>
      <c r="G12" s="848" t="s">
        <v>292</v>
      </c>
      <c r="H12" s="794" t="s">
        <v>12</v>
      </c>
      <c r="I12" s="848" t="s">
        <v>292</v>
      </c>
    </row>
    <row r="13" spans="1:18" ht="12.75" customHeight="1" x14ac:dyDescent="0.2">
      <c r="B13" s="618" t="s">
        <v>11</v>
      </c>
      <c r="C13" s="335">
        <f>D13+F13+H13</f>
        <v>35558</v>
      </c>
      <c r="D13" s="335">
        <v>25</v>
      </c>
      <c r="E13" s="623">
        <v>7.0307666347938572E-2</v>
      </c>
      <c r="F13" s="335">
        <v>1145</v>
      </c>
      <c r="G13" s="623">
        <v>3.2200911187355872</v>
      </c>
      <c r="H13" s="335">
        <v>34388</v>
      </c>
      <c r="I13" s="623">
        <f>H13/C13*100</f>
        <v>96.709601214916475</v>
      </c>
    </row>
    <row r="14" spans="1:18" x14ac:dyDescent="0.2">
      <c r="B14" s="619" t="s">
        <v>10</v>
      </c>
      <c r="C14" s="341">
        <f t="shared" ref="C14:C30" si="0">D14+F14+H14</f>
        <v>186</v>
      </c>
      <c r="D14" s="341">
        <v>1</v>
      </c>
      <c r="E14" s="624">
        <v>0.53763440860215062</v>
      </c>
      <c r="F14" s="341">
        <v>62</v>
      </c>
      <c r="G14" s="624">
        <v>33.333333333333329</v>
      </c>
      <c r="H14" s="341">
        <v>123</v>
      </c>
      <c r="I14" s="624">
        <f t="shared" ref="I14:I31" si="1">H14/C14*100</f>
        <v>66.129032258064512</v>
      </c>
    </row>
    <row r="15" spans="1:18" x14ac:dyDescent="0.2">
      <c r="B15" s="619" t="s">
        <v>40</v>
      </c>
      <c r="C15" s="341">
        <f t="shared" si="0"/>
        <v>1346</v>
      </c>
      <c r="D15" s="341">
        <v>3</v>
      </c>
      <c r="E15" s="624">
        <v>0.22288261515601782</v>
      </c>
      <c r="F15" s="341">
        <v>120</v>
      </c>
      <c r="G15" s="624">
        <v>8.9153046062407135</v>
      </c>
      <c r="H15" s="341">
        <v>1223</v>
      </c>
      <c r="I15" s="624">
        <f t="shared" si="1"/>
        <v>90.861812778603266</v>
      </c>
    </row>
    <row r="16" spans="1:18" x14ac:dyDescent="0.2">
      <c r="B16" s="619" t="s">
        <v>41</v>
      </c>
      <c r="C16" s="341">
        <f t="shared" si="0"/>
        <v>4117</v>
      </c>
      <c r="D16" s="341">
        <v>2</v>
      </c>
      <c r="E16" s="624">
        <v>4.8579062424095217E-2</v>
      </c>
      <c r="F16" s="341">
        <v>1216</v>
      </c>
      <c r="G16" s="624">
        <v>29.536069953849893</v>
      </c>
      <c r="H16" s="341">
        <v>2899</v>
      </c>
      <c r="I16" s="624">
        <f t="shared" si="1"/>
        <v>70.415350983726015</v>
      </c>
    </row>
    <row r="17" spans="2:9" x14ac:dyDescent="0.2">
      <c r="B17" s="619" t="s">
        <v>9</v>
      </c>
      <c r="C17" s="341">
        <f t="shared" si="0"/>
        <v>5826</v>
      </c>
      <c r="D17" s="341">
        <v>3</v>
      </c>
      <c r="E17" s="624">
        <v>5.1493305870236865E-2</v>
      </c>
      <c r="F17" s="341">
        <v>67</v>
      </c>
      <c r="G17" s="624">
        <v>1.1500171644352901</v>
      </c>
      <c r="H17" s="341">
        <v>5756</v>
      </c>
      <c r="I17" s="624">
        <f t="shared" si="1"/>
        <v>98.798489529694479</v>
      </c>
    </row>
    <row r="18" spans="2:9" x14ac:dyDescent="0.2">
      <c r="B18" s="619" t="s">
        <v>8</v>
      </c>
      <c r="C18" s="341">
        <f t="shared" si="0"/>
        <v>1583</v>
      </c>
      <c r="D18" s="341">
        <v>33</v>
      </c>
      <c r="E18" s="624">
        <v>2.0846493998736575</v>
      </c>
      <c r="F18" s="341">
        <v>241</v>
      </c>
      <c r="G18" s="624">
        <v>15.224257738471255</v>
      </c>
      <c r="H18" s="341">
        <v>1309</v>
      </c>
      <c r="I18" s="624">
        <f t="shared" si="1"/>
        <v>82.691092861655079</v>
      </c>
    </row>
    <row r="19" spans="2:9" x14ac:dyDescent="0.2">
      <c r="B19" s="619" t="s">
        <v>7</v>
      </c>
      <c r="C19" s="341">
        <f t="shared" si="0"/>
        <v>157</v>
      </c>
      <c r="D19" s="341">
        <v>13</v>
      </c>
      <c r="E19" s="624">
        <v>8.2802547770700627</v>
      </c>
      <c r="F19" s="341">
        <v>131</v>
      </c>
      <c r="G19" s="624">
        <v>83.439490445859875</v>
      </c>
      <c r="H19" s="341">
        <v>13</v>
      </c>
      <c r="I19" s="624">
        <f t="shared" si="1"/>
        <v>8.2802547770700627</v>
      </c>
    </row>
    <row r="20" spans="2:9" x14ac:dyDescent="0.2">
      <c r="B20" s="619" t="s">
        <v>43</v>
      </c>
      <c r="C20" s="341">
        <f t="shared" si="0"/>
        <v>2478</v>
      </c>
      <c r="D20" s="341">
        <v>13</v>
      </c>
      <c r="E20" s="624">
        <v>0.5246166263115416</v>
      </c>
      <c r="F20" s="341">
        <v>1254</v>
      </c>
      <c r="G20" s="624">
        <v>50.60532687651331</v>
      </c>
      <c r="H20" s="341">
        <v>1211</v>
      </c>
      <c r="I20" s="624">
        <f t="shared" si="1"/>
        <v>48.870056497175142</v>
      </c>
    </row>
    <row r="21" spans="2:9" x14ac:dyDescent="0.2">
      <c r="B21" s="619" t="s">
        <v>44</v>
      </c>
      <c r="C21" s="341">
        <f t="shared" si="0"/>
        <v>48470</v>
      </c>
      <c r="D21" s="341">
        <v>7</v>
      </c>
      <c r="E21" s="624">
        <v>1.4441922838869404E-2</v>
      </c>
      <c r="F21" s="341">
        <v>5008</v>
      </c>
      <c r="G21" s="624">
        <v>10.332164225293997</v>
      </c>
      <c r="H21" s="341">
        <v>43455</v>
      </c>
      <c r="I21" s="624">
        <f t="shared" si="1"/>
        <v>89.653393851867136</v>
      </c>
    </row>
    <row r="22" spans="2:9" x14ac:dyDescent="0.2">
      <c r="B22" s="619" t="s">
        <v>6</v>
      </c>
      <c r="C22" s="341">
        <f t="shared" si="0"/>
        <v>15501</v>
      </c>
      <c r="D22" s="341">
        <v>827</v>
      </c>
      <c r="E22" s="624">
        <v>5.3351396684084893</v>
      </c>
      <c r="F22" s="341">
        <v>2657</v>
      </c>
      <c r="G22" s="624">
        <v>17.140829623895232</v>
      </c>
      <c r="H22" s="341">
        <v>12017</v>
      </c>
      <c r="I22" s="624">
        <f t="shared" si="1"/>
        <v>77.524030707696284</v>
      </c>
    </row>
    <row r="23" spans="2:9" x14ac:dyDescent="0.2">
      <c r="B23" s="619" t="s">
        <v>5</v>
      </c>
      <c r="C23" s="341">
        <f t="shared" si="0"/>
        <v>5753</v>
      </c>
      <c r="D23" s="341">
        <v>16</v>
      </c>
      <c r="E23" s="624">
        <v>0.27811576568746743</v>
      </c>
      <c r="F23" s="341">
        <v>1538</v>
      </c>
      <c r="G23" s="624">
        <v>26.733877976707802</v>
      </c>
      <c r="H23" s="341">
        <v>4199</v>
      </c>
      <c r="I23" s="624">
        <f t="shared" si="1"/>
        <v>72.988006257604738</v>
      </c>
    </row>
    <row r="24" spans="2:9" x14ac:dyDescent="0.2">
      <c r="B24" s="619" t="s">
        <v>38</v>
      </c>
      <c r="C24" s="341">
        <f t="shared" si="0"/>
        <v>1893</v>
      </c>
      <c r="D24" s="341">
        <v>27</v>
      </c>
      <c r="E24" s="624">
        <v>1.4263074484944533</v>
      </c>
      <c r="F24" s="341">
        <v>12</v>
      </c>
      <c r="G24" s="624">
        <v>0.6339144215530903</v>
      </c>
      <c r="H24" s="341">
        <v>1854</v>
      </c>
      <c r="I24" s="624">
        <f t="shared" si="1"/>
        <v>97.939778129952458</v>
      </c>
    </row>
    <row r="25" spans="2:9" x14ac:dyDescent="0.2">
      <c r="B25" s="619" t="s">
        <v>45</v>
      </c>
      <c r="C25" s="341">
        <f t="shared" si="0"/>
        <v>8062</v>
      </c>
      <c r="D25" s="341">
        <v>534</v>
      </c>
      <c r="E25" s="624">
        <v>6.6236665839741997</v>
      </c>
      <c r="F25" s="341">
        <v>187</v>
      </c>
      <c r="G25" s="624">
        <v>2.3195236913917139</v>
      </c>
      <c r="H25" s="341">
        <v>7341</v>
      </c>
      <c r="I25" s="624">
        <f t="shared" si="1"/>
        <v>91.056809724634093</v>
      </c>
    </row>
    <row r="26" spans="2:9" x14ac:dyDescent="0.2">
      <c r="B26" s="619" t="s">
        <v>46</v>
      </c>
      <c r="C26" s="341">
        <f t="shared" si="0"/>
        <v>7096</v>
      </c>
      <c r="D26" s="341">
        <v>3</v>
      </c>
      <c r="E26" s="624">
        <v>4.2277339346110485E-2</v>
      </c>
      <c r="F26" s="341">
        <v>124</v>
      </c>
      <c r="G26" s="624">
        <v>1.7474633596392335</v>
      </c>
      <c r="H26" s="341">
        <v>6969</v>
      </c>
      <c r="I26" s="624">
        <f t="shared" si="1"/>
        <v>98.210259301014659</v>
      </c>
    </row>
    <row r="27" spans="2:9" x14ac:dyDescent="0.2">
      <c r="B27" s="619" t="s">
        <v>47</v>
      </c>
      <c r="C27" s="341">
        <f t="shared" si="0"/>
        <v>659</v>
      </c>
      <c r="D27" s="341">
        <v>170</v>
      </c>
      <c r="E27" s="624">
        <v>25.796661608497722</v>
      </c>
      <c r="F27" s="341">
        <v>24</v>
      </c>
      <c r="G27" s="624">
        <v>3.6418816388467374</v>
      </c>
      <c r="H27" s="341">
        <v>465</v>
      </c>
      <c r="I27" s="624">
        <f t="shared" si="1"/>
        <v>70.561456752655545</v>
      </c>
    </row>
    <row r="28" spans="2:9" x14ac:dyDescent="0.2">
      <c r="B28" s="619" t="s">
        <v>48</v>
      </c>
      <c r="C28" s="341">
        <f t="shared" si="0"/>
        <v>14769</v>
      </c>
      <c r="D28" s="341">
        <v>1434</v>
      </c>
      <c r="E28" s="624">
        <v>9.7095267113548651</v>
      </c>
      <c r="F28" s="341">
        <v>3611</v>
      </c>
      <c r="G28" s="624">
        <v>24.44986119574785</v>
      </c>
      <c r="H28" s="341">
        <v>9724</v>
      </c>
      <c r="I28" s="624">
        <f t="shared" si="1"/>
        <v>65.840612092897288</v>
      </c>
    </row>
    <row r="29" spans="2:9" x14ac:dyDescent="0.2">
      <c r="B29" s="619" t="s">
        <v>49</v>
      </c>
      <c r="C29" s="341">
        <f t="shared" si="0"/>
        <v>1466</v>
      </c>
      <c r="D29" s="341">
        <v>615</v>
      </c>
      <c r="E29" s="624">
        <v>41.950886766712145</v>
      </c>
      <c r="F29" s="341">
        <v>584</v>
      </c>
      <c r="G29" s="624">
        <v>39.836289222373807</v>
      </c>
      <c r="H29" s="341">
        <v>267</v>
      </c>
      <c r="I29" s="624">
        <f t="shared" si="1"/>
        <v>18.212824010914051</v>
      </c>
    </row>
    <row r="30" spans="2:9" x14ac:dyDescent="0.2">
      <c r="B30" s="619" t="s">
        <v>4</v>
      </c>
      <c r="C30" s="341">
        <f t="shared" si="0"/>
        <v>321</v>
      </c>
      <c r="D30" s="341">
        <v>1</v>
      </c>
      <c r="E30" s="624">
        <v>0.3115264797507788</v>
      </c>
      <c r="F30" s="341">
        <v>74</v>
      </c>
      <c r="G30" s="624">
        <v>23.052959501557631</v>
      </c>
      <c r="H30" s="341">
        <v>246</v>
      </c>
      <c r="I30" s="624">
        <f t="shared" si="1"/>
        <v>76.63551401869158</v>
      </c>
    </row>
    <row r="31" spans="2:9" x14ac:dyDescent="0.2">
      <c r="B31" s="456" t="s">
        <v>3</v>
      </c>
      <c r="C31" s="333">
        <f>SUM(C13:C30)</f>
        <v>155241</v>
      </c>
      <c r="D31" s="333">
        <f>SUM(D13:D30)</f>
        <v>3727</v>
      </c>
      <c r="E31" s="625">
        <f t="shared" ref="E14:E31" si="2">D31/C31*100</f>
        <v>2.4007832982266284</v>
      </c>
      <c r="F31" s="333">
        <f>SUM(F13:F30)</f>
        <v>18055</v>
      </c>
      <c r="G31" s="625">
        <f t="shared" ref="G14:G31" si="3">F31/C31*100</f>
        <v>11.630303850142681</v>
      </c>
      <c r="H31" s="333">
        <f>SUM(H13:H30)</f>
        <v>133459</v>
      </c>
      <c r="I31" s="625">
        <f t="shared" si="1"/>
        <v>85.968912851630691</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203" t="s">
        <v>472</v>
      </c>
      <c r="C6" s="1203"/>
      <c r="D6" s="1203"/>
      <c r="E6" s="1203"/>
      <c r="F6" s="1203"/>
      <c r="G6" s="1203"/>
      <c r="H6" s="1203"/>
      <c r="I6" s="1203"/>
      <c r="J6" s="1203"/>
      <c r="K6" s="1203"/>
      <c r="L6" s="448"/>
      <c r="M6" s="448"/>
      <c r="N6" s="448"/>
    </row>
    <row r="7" spans="1:14" s="449" customFormat="1" ht="15.75" customHeight="1" x14ac:dyDescent="0.2">
      <c r="A7" s="446"/>
      <c r="B7" s="1204" t="str">
        <f>porsaad!B6</f>
        <v>Situación a 31 de diciembre de 2023</v>
      </c>
      <c r="C7" s="1204"/>
      <c r="D7" s="1204"/>
      <c r="E7" s="1204"/>
      <c r="F7" s="1204"/>
      <c r="G7" s="1204"/>
      <c r="H7" s="1204"/>
      <c r="I7" s="1204"/>
      <c r="J7" s="1204"/>
      <c r="K7" s="1204"/>
      <c r="L7" s="451"/>
      <c r="M7" s="451"/>
      <c r="N7" s="451"/>
    </row>
    <row r="8" spans="1:14" ht="8.25" customHeight="1" x14ac:dyDescent="0.2"/>
    <row r="9" spans="1:14" ht="15" customHeight="1" x14ac:dyDescent="0.2">
      <c r="B9" s="1205" t="s">
        <v>15</v>
      </c>
      <c r="C9" s="1208" t="s">
        <v>32</v>
      </c>
      <c r="D9" s="1211" t="s">
        <v>220</v>
      </c>
      <c r="E9" s="1212"/>
      <c r="F9" s="793"/>
      <c r="G9" s="1211" t="s">
        <v>295</v>
      </c>
      <c r="H9" s="1212"/>
      <c r="I9" s="793"/>
      <c r="J9" s="1211" t="s">
        <v>294</v>
      </c>
      <c r="K9" s="1212"/>
    </row>
    <row r="10" spans="1:14" ht="15.75" customHeight="1" x14ac:dyDescent="0.2">
      <c r="B10" s="1206"/>
      <c r="C10" s="1209"/>
      <c r="D10" s="1218"/>
      <c r="E10" s="1219"/>
      <c r="F10" s="793"/>
      <c r="G10" s="1218"/>
      <c r="H10" s="1219"/>
      <c r="I10" s="793"/>
      <c r="J10" s="1218"/>
      <c r="K10" s="1219"/>
    </row>
    <row r="11" spans="1:14" ht="15" x14ac:dyDescent="0.2">
      <c r="B11" s="1206"/>
      <c r="C11" s="1209"/>
      <c r="D11" s="1218"/>
      <c r="E11" s="1219"/>
      <c r="F11" s="793"/>
      <c r="G11" s="1218"/>
      <c r="H11" s="1219"/>
      <c r="I11" s="793"/>
      <c r="J11" s="1218"/>
      <c r="K11" s="1219"/>
    </row>
    <row r="12" spans="1:14" ht="21.75" customHeight="1" x14ac:dyDescent="0.2">
      <c r="B12" s="1206"/>
      <c r="C12" s="1210"/>
      <c r="D12" s="1213"/>
      <c r="E12" s="1214"/>
      <c r="F12" s="793"/>
      <c r="G12" s="1213"/>
      <c r="H12" s="1214"/>
      <c r="I12" s="793"/>
      <c r="J12" s="1213"/>
      <c r="K12" s="1214"/>
    </row>
    <row r="13" spans="1:14" ht="24.75" customHeight="1" x14ac:dyDescent="0.2">
      <c r="B13" s="1207"/>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420976</v>
      </c>
      <c r="D14" s="335">
        <f>'10pendResol'!H13</f>
        <v>26745</v>
      </c>
      <c r="E14" s="485">
        <f>D14/$C14*100</f>
        <v>6.3530937630648783</v>
      </c>
      <c r="F14" s="338"/>
      <c r="G14" s="337">
        <f>'10pendPrest'!H13</f>
        <v>34388</v>
      </c>
      <c r="H14" s="487">
        <f t="shared" ref="H14:H32" si="0">G14/$J14*100</f>
        <v>56.251124597189737</v>
      </c>
      <c r="I14" s="338"/>
      <c r="J14" s="335">
        <f t="shared" ref="J14:J31" si="1">D14+G14</f>
        <v>61133</v>
      </c>
      <c r="K14" s="487">
        <f t="shared" ref="K14:K32" si="2">J14/C14*100</f>
        <v>14.5217304549428</v>
      </c>
    </row>
    <row r="15" spans="1:14" x14ac:dyDescent="0.2">
      <c r="B15" s="619" t="s">
        <v>10</v>
      </c>
      <c r="C15" s="341">
        <f>'21solsaad'!D11</f>
        <v>54128</v>
      </c>
      <c r="D15" s="341">
        <f>'10pendResol'!H14</f>
        <v>1647</v>
      </c>
      <c r="E15" s="485">
        <f t="shared" ref="E15:E31" si="3">D15/$C15*100</f>
        <v>3.0427874667454922</v>
      </c>
      <c r="F15" s="338"/>
      <c r="G15" s="338">
        <f>'10pendPrest'!H14</f>
        <v>123</v>
      </c>
      <c r="H15" s="488">
        <f t="shared" si="0"/>
        <v>6.9491525423728815</v>
      </c>
      <c r="I15" s="338"/>
      <c r="J15" s="341">
        <f t="shared" si="1"/>
        <v>1770</v>
      </c>
      <c r="K15" s="488">
        <f t="shared" si="2"/>
        <v>3.2700266036062664</v>
      </c>
    </row>
    <row r="16" spans="1:14" x14ac:dyDescent="0.2">
      <c r="B16" s="619" t="s">
        <v>40</v>
      </c>
      <c r="C16" s="341">
        <f>'21solsaad'!D12</f>
        <v>46871</v>
      </c>
      <c r="D16" s="341">
        <f>'10pendResol'!H15</f>
        <v>2119</v>
      </c>
      <c r="E16" s="485">
        <f t="shared" si="3"/>
        <v>4.520919118431439</v>
      </c>
      <c r="F16" s="338"/>
      <c r="G16" s="338">
        <f>'10pendPrest'!H15</f>
        <v>1223</v>
      </c>
      <c r="H16" s="488">
        <f t="shared" si="0"/>
        <v>36.594853381208857</v>
      </c>
      <c r="I16" s="338"/>
      <c r="J16" s="341">
        <f t="shared" si="1"/>
        <v>3342</v>
      </c>
      <c r="K16" s="488">
        <f t="shared" si="2"/>
        <v>7.1302084444539267</v>
      </c>
    </row>
    <row r="17" spans="2:11" x14ac:dyDescent="0.2">
      <c r="B17" s="619" t="s">
        <v>41</v>
      </c>
      <c r="C17" s="341">
        <f>'21solsaad'!D13</f>
        <v>43584</v>
      </c>
      <c r="D17" s="341">
        <f>'10pendResol'!H16</f>
        <v>1098</v>
      </c>
      <c r="E17" s="485">
        <f t="shared" si="3"/>
        <v>2.519273127753304</v>
      </c>
      <c r="F17" s="338"/>
      <c r="G17" s="338">
        <f>'10pendPrest'!H16</f>
        <v>2899</v>
      </c>
      <c r="H17" s="488">
        <f t="shared" si="0"/>
        <v>72.529397047785835</v>
      </c>
      <c r="I17" s="338"/>
      <c r="J17" s="341">
        <f t="shared" si="1"/>
        <v>3997</v>
      </c>
      <c r="K17" s="488">
        <f t="shared" si="2"/>
        <v>9.1707966226138034</v>
      </c>
    </row>
    <row r="18" spans="2:11" x14ac:dyDescent="0.2">
      <c r="B18" s="619" t="s">
        <v>9</v>
      </c>
      <c r="C18" s="341">
        <f>'21solsaad'!D14</f>
        <v>63120</v>
      </c>
      <c r="D18" s="341">
        <f>'10pendResol'!H17</f>
        <v>8662</v>
      </c>
      <c r="E18" s="485">
        <f>D18/$C18*100</f>
        <v>13.723067173637515</v>
      </c>
      <c r="F18" s="338"/>
      <c r="G18" s="338">
        <f>'10pendPrest'!H17</f>
        <v>5756</v>
      </c>
      <c r="H18" s="488">
        <f t="shared" si="0"/>
        <v>39.922319323068386</v>
      </c>
      <c r="I18" s="338"/>
      <c r="J18" s="341">
        <f t="shared" si="1"/>
        <v>14418</v>
      </c>
      <c r="K18" s="488">
        <f t="shared" si="2"/>
        <v>22.842205323193916</v>
      </c>
    </row>
    <row r="19" spans="2:11" x14ac:dyDescent="0.2">
      <c r="B19" s="619" t="s">
        <v>8</v>
      </c>
      <c r="C19" s="341">
        <f>'21solsaad'!D15</f>
        <v>23876</v>
      </c>
      <c r="D19" s="341">
        <f>'10pendResol'!H18</f>
        <v>733</v>
      </c>
      <c r="E19" s="485">
        <f t="shared" si="3"/>
        <v>3.0700284804824931</v>
      </c>
      <c r="F19" s="338"/>
      <c r="G19" s="338">
        <f>'10pendPrest'!H18</f>
        <v>1309</v>
      </c>
      <c r="H19" s="488">
        <f t="shared" si="0"/>
        <v>64.103819784524973</v>
      </c>
      <c r="I19" s="338"/>
      <c r="J19" s="341">
        <f t="shared" si="1"/>
        <v>2042</v>
      </c>
      <c r="K19" s="488">
        <f t="shared" si="2"/>
        <v>8.5525213603618706</v>
      </c>
    </row>
    <row r="20" spans="2:11" x14ac:dyDescent="0.2">
      <c r="B20" s="619" t="s">
        <v>7</v>
      </c>
      <c r="C20" s="341">
        <f>'21solsaad'!D16</f>
        <v>156550</v>
      </c>
      <c r="D20" s="341">
        <f>'10pendResol'!H19</f>
        <v>630</v>
      </c>
      <c r="E20" s="485">
        <f t="shared" si="3"/>
        <v>0.40242733950814435</v>
      </c>
      <c r="F20" s="338"/>
      <c r="G20" s="338">
        <f>'10pendPrest'!H19</f>
        <v>13</v>
      </c>
      <c r="H20" s="488">
        <f t="shared" si="0"/>
        <v>2.0217729393468118</v>
      </c>
      <c r="I20" s="338"/>
      <c r="J20" s="341">
        <f t="shared" si="1"/>
        <v>643</v>
      </c>
      <c r="K20" s="488">
        <f t="shared" si="2"/>
        <v>0.41073139572021722</v>
      </c>
    </row>
    <row r="21" spans="2:11" x14ac:dyDescent="0.2">
      <c r="B21" s="619" t="s">
        <v>43</v>
      </c>
      <c r="C21" s="341">
        <f>'21solsaad'!D17</f>
        <v>94676</v>
      </c>
      <c r="D21" s="341">
        <f>'10pendResol'!H20</f>
        <v>866</v>
      </c>
      <c r="E21" s="485">
        <f t="shared" si="3"/>
        <v>0.91469855084709961</v>
      </c>
      <c r="F21" s="338"/>
      <c r="G21" s="338">
        <f>'10pendPrest'!H20</f>
        <v>1211</v>
      </c>
      <c r="H21" s="488">
        <f t="shared" si="0"/>
        <v>58.305247953779492</v>
      </c>
      <c r="I21" s="338"/>
      <c r="J21" s="341">
        <f t="shared" si="1"/>
        <v>2077</v>
      </c>
      <c r="K21" s="488">
        <f t="shared" si="2"/>
        <v>2.1937977945836327</v>
      </c>
    </row>
    <row r="22" spans="2:11" x14ac:dyDescent="0.2">
      <c r="B22" s="619" t="s">
        <v>44</v>
      </c>
      <c r="C22" s="341">
        <f>'21solsaad'!D18</f>
        <v>352939</v>
      </c>
      <c r="D22" s="341">
        <f>'10pendResol'!H21</f>
        <v>5327</v>
      </c>
      <c r="E22" s="485">
        <f t="shared" si="3"/>
        <v>1.5093259741768408</v>
      </c>
      <c r="F22" s="338"/>
      <c r="G22" s="338">
        <f>'10pendPrest'!H21</f>
        <v>43455</v>
      </c>
      <c r="H22" s="488">
        <f t="shared" si="0"/>
        <v>89.079988520355869</v>
      </c>
      <c r="I22" s="338"/>
      <c r="J22" s="341">
        <f t="shared" si="1"/>
        <v>48782</v>
      </c>
      <c r="K22" s="488">
        <f t="shared" si="2"/>
        <v>13.821651900186719</v>
      </c>
    </row>
    <row r="23" spans="2:11" x14ac:dyDescent="0.2">
      <c r="B23" s="619" t="s">
        <v>6</v>
      </c>
      <c r="C23" s="341">
        <f>'21solsaad'!D19</f>
        <v>205653</v>
      </c>
      <c r="D23" s="341">
        <f>'10pendResol'!H22</f>
        <v>8583</v>
      </c>
      <c r="E23" s="485">
        <f t="shared" si="3"/>
        <v>4.1735350323117091</v>
      </c>
      <c r="F23" s="338"/>
      <c r="G23" s="338">
        <f>'10pendPrest'!H22</f>
        <v>12017</v>
      </c>
      <c r="H23" s="488">
        <f t="shared" si="0"/>
        <v>58.334951456310677</v>
      </c>
      <c r="I23" s="338"/>
      <c r="J23" s="341">
        <f t="shared" si="1"/>
        <v>20600</v>
      </c>
      <c r="K23" s="488">
        <f t="shared" si="2"/>
        <v>10.016873082327999</v>
      </c>
    </row>
    <row r="24" spans="2:11" x14ac:dyDescent="0.2">
      <c r="B24" s="619" t="s">
        <v>5</v>
      </c>
      <c r="C24" s="341">
        <f>'21solsaad'!D20</f>
        <v>58876</v>
      </c>
      <c r="D24" s="341">
        <f>'10pendResol'!H23</f>
        <v>464</v>
      </c>
      <c r="E24" s="485">
        <f t="shared" si="3"/>
        <v>0.78809701746042526</v>
      </c>
      <c r="F24" s="338"/>
      <c r="G24" s="338">
        <f>'10pendPrest'!H23</f>
        <v>4199</v>
      </c>
      <c r="H24" s="488">
        <f t="shared" si="0"/>
        <v>90.049324469225823</v>
      </c>
      <c r="I24" s="338"/>
      <c r="J24" s="341">
        <f t="shared" si="1"/>
        <v>4663</v>
      </c>
      <c r="K24" s="488">
        <f t="shared" si="2"/>
        <v>7.9200353284869891</v>
      </c>
    </row>
    <row r="25" spans="2:11" x14ac:dyDescent="0.2">
      <c r="B25" s="619" t="s">
        <v>38</v>
      </c>
      <c r="C25" s="341">
        <f>'21solsaad'!D21</f>
        <v>83919</v>
      </c>
      <c r="D25" s="341">
        <f>'10pendResol'!H24</f>
        <v>528</v>
      </c>
      <c r="E25" s="485">
        <f t="shared" si="3"/>
        <v>0.62917813605977191</v>
      </c>
      <c r="F25" s="338"/>
      <c r="G25" s="338">
        <f>'10pendPrest'!H24</f>
        <v>1854</v>
      </c>
      <c r="H25" s="488">
        <f t="shared" si="0"/>
        <v>77.833753148614619</v>
      </c>
      <c r="I25" s="338"/>
      <c r="J25" s="341">
        <f t="shared" si="1"/>
        <v>2382</v>
      </c>
      <c r="K25" s="488">
        <f t="shared" si="2"/>
        <v>2.8384513638151074</v>
      </c>
    </row>
    <row r="26" spans="2:11" x14ac:dyDescent="0.2">
      <c r="B26" s="619" t="s">
        <v>45</v>
      </c>
      <c r="C26" s="341">
        <f>'21solsaad'!D22</f>
        <v>237216</v>
      </c>
      <c r="D26" s="341">
        <f>'10pendResol'!H25</f>
        <v>155</v>
      </c>
      <c r="E26" s="485">
        <f t="shared" si="3"/>
        <v>6.5341292324295169E-2</v>
      </c>
      <c r="F26" s="338"/>
      <c r="G26" s="338">
        <f>'10pendPrest'!H25</f>
        <v>7341</v>
      </c>
      <c r="H26" s="488">
        <f t="shared" si="0"/>
        <v>97.932230522945574</v>
      </c>
      <c r="I26" s="338"/>
      <c r="J26" s="341">
        <f t="shared" si="1"/>
        <v>7496</v>
      </c>
      <c r="K26" s="488">
        <f t="shared" si="2"/>
        <v>3.1599892081478482</v>
      </c>
    </row>
    <row r="27" spans="2:11" x14ac:dyDescent="0.2">
      <c r="B27" s="619" t="s">
        <v>46</v>
      </c>
      <c r="C27" s="341">
        <f>'21solsaad'!D23</f>
        <v>62760</v>
      </c>
      <c r="D27" s="341">
        <f>'10pendResol'!H26</f>
        <v>4303</v>
      </c>
      <c r="E27" s="485">
        <f t="shared" si="3"/>
        <v>6.8562778840025498</v>
      </c>
      <c r="F27" s="338"/>
      <c r="G27" s="338">
        <f>'10pendPrest'!H26</f>
        <v>6969</v>
      </c>
      <c r="H27" s="488">
        <f t="shared" si="0"/>
        <v>61.825762952448549</v>
      </c>
      <c r="I27" s="338"/>
      <c r="J27" s="341">
        <f t="shared" si="1"/>
        <v>11272</v>
      </c>
      <c r="K27" s="488">
        <f t="shared" si="2"/>
        <v>17.960484384958573</v>
      </c>
    </row>
    <row r="28" spans="2:11" x14ac:dyDescent="0.2">
      <c r="B28" s="619" t="s">
        <v>47</v>
      </c>
      <c r="C28" s="341">
        <f>'21solsaad'!D24</f>
        <v>22108</v>
      </c>
      <c r="D28" s="341">
        <f>'10pendResol'!H27</f>
        <v>77</v>
      </c>
      <c r="E28" s="485">
        <f t="shared" si="3"/>
        <v>0.34829021168807672</v>
      </c>
      <c r="F28" s="338"/>
      <c r="G28" s="338">
        <f>'10pendPrest'!H27</f>
        <v>465</v>
      </c>
      <c r="H28" s="488">
        <f t="shared" si="0"/>
        <v>85.793357933579344</v>
      </c>
      <c r="I28" s="338"/>
      <c r="J28" s="341">
        <f t="shared" si="1"/>
        <v>542</v>
      </c>
      <c r="K28" s="488">
        <f t="shared" si="2"/>
        <v>2.4516012303238646</v>
      </c>
    </row>
    <row r="29" spans="2:11" x14ac:dyDescent="0.2">
      <c r="B29" s="619" t="s">
        <v>48</v>
      </c>
      <c r="C29" s="341">
        <f>'21solsaad'!D25</f>
        <v>114252</v>
      </c>
      <c r="D29" s="341">
        <f>'10pendResol'!H28</f>
        <v>384</v>
      </c>
      <c r="E29" s="485">
        <f t="shared" si="3"/>
        <v>0.33609914924902845</v>
      </c>
      <c r="F29" s="338"/>
      <c r="G29" s="338">
        <f>'10pendPrest'!H28</f>
        <v>9724</v>
      </c>
      <c r="H29" s="488">
        <f t="shared" si="0"/>
        <v>96.201028888009503</v>
      </c>
      <c r="I29" s="338"/>
      <c r="J29" s="341">
        <f t="shared" si="1"/>
        <v>10108</v>
      </c>
      <c r="K29" s="488">
        <f t="shared" si="2"/>
        <v>8.8471098974197382</v>
      </c>
    </row>
    <row r="30" spans="2:11" x14ac:dyDescent="0.2">
      <c r="B30" s="619" t="s">
        <v>49</v>
      </c>
      <c r="C30" s="341">
        <f>'21solsaad'!D26</f>
        <v>14631</v>
      </c>
      <c r="D30" s="341">
        <f>'10pendResol'!H29</f>
        <v>8</v>
      </c>
      <c r="E30" s="485">
        <f t="shared" si="3"/>
        <v>5.4678422527510082E-2</v>
      </c>
      <c r="F30" s="338"/>
      <c r="G30" s="338">
        <f>'10pendPrest'!H29</f>
        <v>267</v>
      </c>
      <c r="H30" s="488">
        <f t="shared" si="0"/>
        <v>97.090909090909093</v>
      </c>
      <c r="I30" s="338"/>
      <c r="J30" s="341">
        <f t="shared" si="1"/>
        <v>275</v>
      </c>
      <c r="K30" s="488">
        <f t="shared" si="2"/>
        <v>1.8795707743831591</v>
      </c>
    </row>
    <row r="31" spans="2:11" x14ac:dyDescent="0.2">
      <c r="B31" s="619" t="s">
        <v>4</v>
      </c>
      <c r="C31" s="341">
        <f>'21solsaad'!D27</f>
        <v>5237</v>
      </c>
      <c r="D31" s="341">
        <f>'10pendResol'!H30</f>
        <v>36</v>
      </c>
      <c r="E31" s="485">
        <f t="shared" si="3"/>
        <v>0.68741645980523203</v>
      </c>
      <c r="F31" s="338"/>
      <c r="G31" s="338">
        <f>'10pendPrest'!H30</f>
        <v>246</v>
      </c>
      <c r="H31" s="488">
        <f t="shared" si="0"/>
        <v>87.2340425531915</v>
      </c>
      <c r="I31" s="338"/>
      <c r="J31" s="341">
        <f t="shared" si="1"/>
        <v>282</v>
      </c>
      <c r="K31" s="488">
        <f t="shared" si="2"/>
        <v>5.3847622684743177</v>
      </c>
    </row>
    <row r="32" spans="2:11" x14ac:dyDescent="0.2">
      <c r="B32" s="456" t="s">
        <v>3</v>
      </c>
      <c r="C32" s="333">
        <f>SUM(C14:C31)</f>
        <v>2061372</v>
      </c>
      <c r="D32" s="333">
        <f>SUM(D14:D31)</f>
        <v>62365</v>
      </c>
      <c r="E32" s="486">
        <f>D32/$C32*100</f>
        <v>3.0254122011941562</v>
      </c>
      <c r="F32" s="349"/>
      <c r="G32" s="339">
        <f>SUM(G14:G31)</f>
        <v>133459</v>
      </c>
      <c r="H32" s="489">
        <f t="shared" si="0"/>
        <v>68.152524716071568</v>
      </c>
      <c r="I32" s="349"/>
      <c r="J32" s="333">
        <f>SUM(J14:J31)</f>
        <v>195824</v>
      </c>
      <c r="K32" s="489">
        <f t="shared" si="2"/>
        <v>9.4996924378520706</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tabSelected="1"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473</v>
      </c>
      <c r="C6" s="1182"/>
      <c r="D6" s="1182"/>
      <c r="E6" s="1182"/>
      <c r="F6" s="1182"/>
      <c r="G6" s="1182"/>
      <c r="H6" s="1182"/>
      <c r="I6" s="1182"/>
      <c r="J6" s="1182"/>
      <c r="K6" s="1182"/>
      <c r="L6" s="1182"/>
      <c r="M6" s="1182"/>
      <c r="N6" s="1182"/>
      <c r="O6" s="389"/>
    </row>
    <row r="7" spans="1:17" s="7" customFormat="1" ht="11.2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4" t="s">
        <v>3</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322158</v>
      </c>
      <c r="D13" s="392">
        <v>286600</v>
      </c>
      <c r="E13" s="392">
        <v>35558</v>
      </c>
      <c r="F13" s="393">
        <v>0.88962558744467002</v>
      </c>
      <c r="G13" s="393">
        <v>0.11037441255533</v>
      </c>
      <c r="I13" s="391">
        <v>12</v>
      </c>
      <c r="J13" s="391">
        <v>1</v>
      </c>
      <c r="K13" s="391">
        <v>8</v>
      </c>
      <c r="L13" s="390" t="s">
        <v>7</v>
      </c>
      <c r="M13" s="392">
        <v>122589</v>
      </c>
      <c r="N13" s="392">
        <v>157</v>
      </c>
      <c r="O13" s="393">
        <f t="shared" ref="M13:P28" si="0">INDEX($B$13:$G$32,$K13,O$11)</f>
        <v>0.9987209359164454</v>
      </c>
      <c r="P13" s="393">
        <f t="shared" si="0"/>
        <v>1.2790640835546577E-3</v>
      </c>
      <c r="Q13" s="393">
        <f>$F$32</f>
        <v>0.90093784278929268</v>
      </c>
    </row>
    <row r="14" spans="1:17" s="390" customFormat="1" ht="15" x14ac:dyDescent="0.25">
      <c r="B14" s="390" t="s">
        <v>10</v>
      </c>
      <c r="C14" s="392">
        <v>40520</v>
      </c>
      <c r="D14" s="392">
        <v>40334</v>
      </c>
      <c r="E14" s="392">
        <v>186</v>
      </c>
      <c r="F14" s="393">
        <v>0.99540967423494575</v>
      </c>
      <c r="G14" s="393">
        <v>4.5903257650542944E-3</v>
      </c>
      <c r="I14" s="391">
        <v>2</v>
      </c>
      <c r="J14" s="391">
        <v>2</v>
      </c>
      <c r="K14" s="391">
        <v>2</v>
      </c>
      <c r="L14" s="390" t="s">
        <v>10</v>
      </c>
      <c r="M14" s="392">
        <v>40334</v>
      </c>
      <c r="N14" s="392">
        <v>186</v>
      </c>
      <c r="O14" s="393">
        <f t="shared" si="0"/>
        <v>0.99540967423494575</v>
      </c>
      <c r="P14" s="393">
        <f t="shared" si="0"/>
        <v>4.5903257650542944E-3</v>
      </c>
      <c r="Q14" s="393">
        <f t="shared" ref="Q14:Q32" si="1">$F$32</f>
        <v>0.90093784278929268</v>
      </c>
    </row>
    <row r="15" spans="1:17" s="390" customFormat="1" ht="15" x14ac:dyDescent="0.25">
      <c r="B15" s="390" t="s">
        <v>40</v>
      </c>
      <c r="C15" s="392">
        <v>32560</v>
      </c>
      <c r="D15" s="392">
        <v>31214</v>
      </c>
      <c r="E15" s="392">
        <v>1346</v>
      </c>
      <c r="F15" s="393">
        <v>0.95866093366093363</v>
      </c>
      <c r="G15" s="393">
        <v>4.1339066339066338E-2</v>
      </c>
      <c r="I15" s="391">
        <v>7</v>
      </c>
      <c r="J15" s="391">
        <v>3</v>
      </c>
      <c r="K15" s="391">
        <v>13</v>
      </c>
      <c r="L15" s="390" t="s">
        <v>38</v>
      </c>
      <c r="M15" s="392">
        <v>73691</v>
      </c>
      <c r="N15" s="392">
        <v>1893</v>
      </c>
      <c r="O15" s="393">
        <f t="shared" si="0"/>
        <v>0.97495501693480102</v>
      </c>
      <c r="P15" s="393">
        <f t="shared" si="0"/>
        <v>2.5044983065198985E-2</v>
      </c>
      <c r="Q15" s="393">
        <f t="shared" si="1"/>
        <v>0.90093784278929268</v>
      </c>
    </row>
    <row r="16" spans="1:17" s="390" customFormat="1" ht="15" x14ac:dyDescent="0.25">
      <c r="B16" s="390" t="s">
        <v>41</v>
      </c>
      <c r="C16" s="392">
        <v>33350</v>
      </c>
      <c r="D16" s="392">
        <v>29233</v>
      </c>
      <c r="E16" s="392">
        <v>4117</v>
      </c>
      <c r="F16" s="393">
        <v>0.87655172413793103</v>
      </c>
      <c r="G16" s="393">
        <v>0.12344827586206897</v>
      </c>
      <c r="I16" s="391">
        <v>13</v>
      </c>
      <c r="J16" s="391">
        <v>4</v>
      </c>
      <c r="K16" s="391">
        <v>7</v>
      </c>
      <c r="L16" s="390" t="s">
        <v>43</v>
      </c>
      <c r="M16" s="392">
        <v>72357</v>
      </c>
      <c r="N16" s="392">
        <v>2478</v>
      </c>
      <c r="O16" s="393">
        <f t="shared" si="0"/>
        <v>0.96688715173381434</v>
      </c>
      <c r="P16" s="393">
        <f t="shared" si="0"/>
        <v>3.3112848266185609E-2</v>
      </c>
      <c r="Q16" s="393">
        <f t="shared" si="1"/>
        <v>0.90093784278929268</v>
      </c>
    </row>
    <row r="17" spans="2:17" s="390" customFormat="1" ht="15" x14ac:dyDescent="0.25">
      <c r="B17" s="390" t="s">
        <v>9</v>
      </c>
      <c r="C17" s="392">
        <v>46523</v>
      </c>
      <c r="D17" s="392">
        <v>40697</v>
      </c>
      <c r="E17" s="392">
        <v>5826</v>
      </c>
      <c r="F17" s="393">
        <v>0.87477161833931605</v>
      </c>
      <c r="G17" s="393">
        <v>0.12522838166068395</v>
      </c>
      <c r="I17" s="391">
        <v>15</v>
      </c>
      <c r="J17" s="391">
        <v>5</v>
      </c>
      <c r="K17" s="391">
        <v>10</v>
      </c>
      <c r="L17" s="390" t="s">
        <v>42</v>
      </c>
      <c r="M17" s="392">
        <v>1509</v>
      </c>
      <c r="N17" s="392">
        <v>52</v>
      </c>
      <c r="O17" s="393">
        <f t="shared" si="0"/>
        <v>0.96668802049967972</v>
      </c>
      <c r="P17" s="393">
        <f t="shared" si="0"/>
        <v>3.3311979500320305E-2</v>
      </c>
      <c r="Q17" s="393">
        <f t="shared" si="1"/>
        <v>0.90093784278929268</v>
      </c>
    </row>
    <row r="18" spans="2:17" s="390" customFormat="1" ht="15" x14ac:dyDescent="0.25">
      <c r="B18" s="390" t="s">
        <v>8</v>
      </c>
      <c r="C18" s="392">
        <v>18749</v>
      </c>
      <c r="D18" s="392">
        <v>17166</v>
      </c>
      <c r="E18" s="392">
        <v>1583</v>
      </c>
      <c r="F18" s="393">
        <v>0.91556883033761804</v>
      </c>
      <c r="G18" s="393">
        <v>8.4431169662381997E-2</v>
      </c>
      <c r="I18" s="391">
        <v>9</v>
      </c>
      <c r="J18" s="391">
        <v>6</v>
      </c>
      <c r="K18" s="391">
        <v>17</v>
      </c>
      <c r="L18" s="390" t="s">
        <v>47</v>
      </c>
      <c r="M18" s="392">
        <v>16142</v>
      </c>
      <c r="N18" s="392">
        <v>659</v>
      </c>
      <c r="O18" s="393">
        <f t="shared" si="0"/>
        <v>0.96077614427712632</v>
      </c>
      <c r="P18" s="393">
        <f t="shared" si="0"/>
        <v>3.9223855722873638E-2</v>
      </c>
      <c r="Q18" s="393">
        <f t="shared" si="1"/>
        <v>0.90093784278929268</v>
      </c>
    </row>
    <row r="19" spans="2:17" s="390" customFormat="1" ht="15" x14ac:dyDescent="0.25">
      <c r="B19" s="390" t="s">
        <v>43</v>
      </c>
      <c r="C19" s="392">
        <v>74835</v>
      </c>
      <c r="D19" s="392">
        <v>72357</v>
      </c>
      <c r="E19" s="392">
        <v>2478</v>
      </c>
      <c r="F19" s="393">
        <v>0.96688715173381434</v>
      </c>
      <c r="G19" s="393">
        <v>3.3112848266185609E-2</v>
      </c>
      <c r="I19" s="391">
        <v>4</v>
      </c>
      <c r="J19" s="391">
        <v>7</v>
      </c>
      <c r="K19" s="391">
        <v>3</v>
      </c>
      <c r="L19" s="390" t="s">
        <v>40</v>
      </c>
      <c r="M19" s="392">
        <v>31214</v>
      </c>
      <c r="N19" s="392">
        <v>1346</v>
      </c>
      <c r="O19" s="393">
        <f t="shared" si="0"/>
        <v>0.95866093366093363</v>
      </c>
      <c r="P19" s="393">
        <f t="shared" si="0"/>
        <v>4.1339066339066338E-2</v>
      </c>
      <c r="Q19" s="393">
        <f t="shared" si="1"/>
        <v>0.90093784278929268</v>
      </c>
    </row>
    <row r="20" spans="2:17" s="390" customFormat="1" ht="15" x14ac:dyDescent="0.25">
      <c r="B20" s="390" t="s">
        <v>7</v>
      </c>
      <c r="C20" s="392">
        <v>122746</v>
      </c>
      <c r="D20" s="392">
        <v>122589</v>
      </c>
      <c r="E20" s="392">
        <v>157</v>
      </c>
      <c r="F20" s="393">
        <v>0.9987209359164454</v>
      </c>
      <c r="G20" s="393">
        <v>1.2790640835546577E-3</v>
      </c>
      <c r="I20" s="391">
        <v>1</v>
      </c>
      <c r="J20" s="391">
        <v>8</v>
      </c>
      <c r="K20" s="391">
        <v>14</v>
      </c>
      <c r="L20" s="390" t="s">
        <v>45</v>
      </c>
      <c r="M20" s="392">
        <v>177795</v>
      </c>
      <c r="N20" s="392">
        <v>8062</v>
      </c>
      <c r="O20" s="393">
        <f t="shared" si="0"/>
        <v>0.95662256465992668</v>
      </c>
      <c r="P20" s="393">
        <f t="shared" si="0"/>
        <v>4.3377435340073281E-2</v>
      </c>
      <c r="Q20" s="393">
        <f t="shared" si="1"/>
        <v>0.90093784278929268</v>
      </c>
    </row>
    <row r="21" spans="2:17" s="390" customFormat="1" ht="15" x14ac:dyDescent="0.25">
      <c r="B21" s="390" t="s">
        <v>44</v>
      </c>
      <c r="C21" s="392">
        <v>250190</v>
      </c>
      <c r="D21" s="392">
        <v>201720</v>
      </c>
      <c r="E21" s="392">
        <v>48470</v>
      </c>
      <c r="F21" s="393">
        <v>0.80626723689995605</v>
      </c>
      <c r="G21" s="393">
        <v>0.19373276310004398</v>
      </c>
      <c r="I21" s="391">
        <v>20</v>
      </c>
      <c r="J21" s="391">
        <v>9</v>
      </c>
      <c r="K21" s="391">
        <v>6</v>
      </c>
      <c r="L21" s="390" t="s">
        <v>8</v>
      </c>
      <c r="M21" s="392">
        <v>17166</v>
      </c>
      <c r="N21" s="392">
        <v>1583</v>
      </c>
      <c r="O21" s="393">
        <f t="shared" si="0"/>
        <v>0.91556883033761804</v>
      </c>
      <c r="P21" s="393">
        <f t="shared" si="0"/>
        <v>8.4431169662381997E-2</v>
      </c>
      <c r="Q21" s="393">
        <f t="shared" si="1"/>
        <v>0.90093784278929268</v>
      </c>
    </row>
    <row r="22" spans="2:17" s="390" customFormat="1" ht="15" x14ac:dyDescent="0.25">
      <c r="B22" s="390" t="s">
        <v>42</v>
      </c>
      <c r="C22" s="392">
        <v>1561</v>
      </c>
      <c r="D22" s="392">
        <v>1509</v>
      </c>
      <c r="E22" s="392">
        <v>52</v>
      </c>
      <c r="F22" s="393">
        <v>0.96668802049967972</v>
      </c>
      <c r="G22" s="393">
        <v>3.3311979500320305E-2</v>
      </c>
      <c r="I22" s="391">
        <v>5</v>
      </c>
      <c r="J22" s="391">
        <v>10</v>
      </c>
      <c r="K22" s="391">
        <v>11</v>
      </c>
      <c r="L22" s="390" t="s">
        <v>6</v>
      </c>
      <c r="M22" s="392">
        <v>146290</v>
      </c>
      <c r="N22" s="392">
        <v>15501</v>
      </c>
      <c r="O22" s="393">
        <f t="shared" si="0"/>
        <v>0.90419120964701372</v>
      </c>
      <c r="P22" s="393">
        <f t="shared" si="0"/>
        <v>9.5808790352986256E-2</v>
      </c>
      <c r="Q22" s="393">
        <f t="shared" si="1"/>
        <v>0.90093784278929268</v>
      </c>
    </row>
    <row r="23" spans="2:17" s="390" customFormat="1" ht="15" x14ac:dyDescent="0.25">
      <c r="B23" s="390" t="s">
        <v>6</v>
      </c>
      <c r="C23" s="392">
        <v>161791</v>
      </c>
      <c r="D23" s="392">
        <v>146290</v>
      </c>
      <c r="E23" s="392">
        <v>15501</v>
      </c>
      <c r="F23" s="393">
        <v>0.90419120964701372</v>
      </c>
      <c r="G23" s="393">
        <v>9.5808790352986256E-2</v>
      </c>
      <c r="I23" s="391">
        <v>10</v>
      </c>
      <c r="J23" s="391">
        <v>11</v>
      </c>
      <c r="K23" s="391">
        <v>20</v>
      </c>
      <c r="L23" s="390" t="s">
        <v>114</v>
      </c>
      <c r="M23" s="392">
        <v>1411866</v>
      </c>
      <c r="N23" s="392">
        <v>155241</v>
      </c>
      <c r="O23" s="393">
        <f t="shared" si="0"/>
        <v>0.90093784278929268</v>
      </c>
      <c r="P23" s="393">
        <f t="shared" si="0"/>
        <v>9.906215721070738E-2</v>
      </c>
      <c r="Q23" s="393">
        <f t="shared" si="1"/>
        <v>0.90093784278929268</v>
      </c>
    </row>
    <row r="24" spans="2:17" s="390" customFormat="1" ht="15" x14ac:dyDescent="0.25">
      <c r="B24" s="390" t="s">
        <v>5</v>
      </c>
      <c r="C24" s="392">
        <v>41046</v>
      </c>
      <c r="D24" s="392">
        <v>35293</v>
      </c>
      <c r="E24" s="392">
        <v>5753</v>
      </c>
      <c r="F24" s="393">
        <v>0.85984017931101686</v>
      </c>
      <c r="G24" s="393">
        <v>0.14015982068898308</v>
      </c>
      <c r="I24" s="391">
        <v>17</v>
      </c>
      <c r="J24" s="391">
        <v>12</v>
      </c>
      <c r="K24" s="391">
        <v>1</v>
      </c>
      <c r="L24" s="390" t="s">
        <v>11</v>
      </c>
      <c r="M24" s="392">
        <v>286600</v>
      </c>
      <c r="N24" s="392">
        <v>35558</v>
      </c>
      <c r="O24" s="393">
        <f t="shared" si="0"/>
        <v>0.88962558744467002</v>
      </c>
      <c r="P24" s="393">
        <f t="shared" si="0"/>
        <v>0.11037441255533</v>
      </c>
      <c r="Q24" s="393">
        <f t="shared" si="1"/>
        <v>0.90093784278929268</v>
      </c>
    </row>
    <row r="25" spans="2:17" s="390" customFormat="1" ht="15" x14ac:dyDescent="0.25">
      <c r="B25" s="390" t="s">
        <v>38</v>
      </c>
      <c r="C25" s="392">
        <v>75584</v>
      </c>
      <c r="D25" s="392">
        <v>73691</v>
      </c>
      <c r="E25" s="392">
        <v>1893</v>
      </c>
      <c r="F25" s="393">
        <v>0.97495501693480102</v>
      </c>
      <c r="G25" s="393">
        <v>2.5044983065198985E-2</v>
      </c>
      <c r="I25" s="391">
        <v>3</v>
      </c>
      <c r="J25" s="391">
        <v>13</v>
      </c>
      <c r="K25" s="391">
        <v>4</v>
      </c>
      <c r="L25" s="390" t="s">
        <v>41</v>
      </c>
      <c r="M25" s="392">
        <v>29233</v>
      </c>
      <c r="N25" s="392">
        <v>4117</v>
      </c>
      <c r="O25" s="393">
        <f t="shared" si="0"/>
        <v>0.87655172413793103</v>
      </c>
      <c r="P25" s="393">
        <f t="shared" si="0"/>
        <v>0.12344827586206897</v>
      </c>
      <c r="Q25" s="393">
        <f t="shared" si="1"/>
        <v>0.90093784278929268</v>
      </c>
    </row>
    <row r="26" spans="2:17" s="390" customFormat="1" ht="15" x14ac:dyDescent="0.25">
      <c r="B26" s="390" t="s">
        <v>45</v>
      </c>
      <c r="C26" s="392">
        <v>185857</v>
      </c>
      <c r="D26" s="392">
        <v>177795</v>
      </c>
      <c r="E26" s="392">
        <v>8062</v>
      </c>
      <c r="F26" s="393">
        <v>0.95662256465992668</v>
      </c>
      <c r="G26" s="393">
        <v>4.3377435340073281E-2</v>
      </c>
      <c r="I26" s="391">
        <v>8</v>
      </c>
      <c r="J26" s="391">
        <v>14</v>
      </c>
      <c r="K26" s="391">
        <v>15</v>
      </c>
      <c r="L26" s="390" t="s">
        <v>50</v>
      </c>
      <c r="M26" s="392">
        <v>1898</v>
      </c>
      <c r="N26" s="392">
        <v>269</v>
      </c>
      <c r="O26" s="393">
        <f t="shared" si="0"/>
        <v>0.87586525149976924</v>
      </c>
      <c r="P26" s="393">
        <f t="shared" si="0"/>
        <v>0.12413474850023073</v>
      </c>
      <c r="Q26" s="393">
        <f t="shared" si="1"/>
        <v>0.90093784278929268</v>
      </c>
    </row>
    <row r="27" spans="2:17" s="390" customFormat="1" ht="15" x14ac:dyDescent="0.25">
      <c r="B27" s="390" t="s">
        <v>50</v>
      </c>
      <c r="C27" s="392">
        <v>2167</v>
      </c>
      <c r="D27" s="392">
        <v>1898</v>
      </c>
      <c r="E27" s="392">
        <v>269</v>
      </c>
      <c r="F27" s="393">
        <v>0.87586525149976924</v>
      </c>
      <c r="G27" s="393">
        <v>0.12413474850023073</v>
      </c>
      <c r="I27" s="391">
        <v>14</v>
      </c>
      <c r="J27" s="391">
        <v>15</v>
      </c>
      <c r="K27" s="391">
        <v>5</v>
      </c>
      <c r="L27" s="390" t="s">
        <v>9</v>
      </c>
      <c r="M27" s="392">
        <v>40697</v>
      </c>
      <c r="N27" s="392">
        <v>5826</v>
      </c>
      <c r="O27" s="393">
        <f t="shared" si="0"/>
        <v>0.87477161833931605</v>
      </c>
      <c r="P27" s="393">
        <f t="shared" si="0"/>
        <v>0.12522838166068395</v>
      </c>
      <c r="Q27" s="393">
        <f t="shared" si="1"/>
        <v>0.90093784278929268</v>
      </c>
    </row>
    <row r="28" spans="2:17" s="390" customFormat="1" ht="15" x14ac:dyDescent="0.25">
      <c r="B28" s="390" t="s">
        <v>46</v>
      </c>
      <c r="C28" s="392">
        <v>47580</v>
      </c>
      <c r="D28" s="392">
        <v>40484</v>
      </c>
      <c r="E28" s="392">
        <v>7096</v>
      </c>
      <c r="F28" s="393">
        <v>0.85086170659941152</v>
      </c>
      <c r="G28" s="393">
        <v>0.14913829340058848</v>
      </c>
      <c r="I28" s="391">
        <v>18</v>
      </c>
      <c r="J28" s="391">
        <v>16</v>
      </c>
      <c r="K28" s="391">
        <v>19</v>
      </c>
      <c r="L28" s="390" t="s">
        <v>49</v>
      </c>
      <c r="M28" s="392">
        <v>9180</v>
      </c>
      <c r="N28" s="392">
        <v>1466</v>
      </c>
      <c r="O28" s="393">
        <f t="shared" si="0"/>
        <v>0.86229569791470972</v>
      </c>
      <c r="P28" s="393">
        <f t="shared" si="0"/>
        <v>0.13770430208529025</v>
      </c>
      <c r="Q28" s="393">
        <f t="shared" si="1"/>
        <v>0.90093784278929268</v>
      </c>
    </row>
    <row r="29" spans="2:17" s="390" customFormat="1" ht="15" x14ac:dyDescent="0.25">
      <c r="B29" s="390" t="s">
        <v>47</v>
      </c>
      <c r="C29" s="392">
        <v>16801</v>
      </c>
      <c r="D29" s="392">
        <v>16142</v>
      </c>
      <c r="E29" s="392">
        <v>659</v>
      </c>
      <c r="F29" s="393">
        <v>0.96077614427712632</v>
      </c>
      <c r="G29" s="393">
        <v>3.9223855722873638E-2</v>
      </c>
      <c r="I29" s="391">
        <v>6</v>
      </c>
      <c r="J29" s="391">
        <v>17</v>
      </c>
      <c r="K29" s="391">
        <v>12</v>
      </c>
      <c r="L29" s="390" t="s">
        <v>5</v>
      </c>
      <c r="M29" s="392">
        <v>35293</v>
      </c>
      <c r="N29" s="392">
        <v>5753</v>
      </c>
      <c r="O29" s="393">
        <f t="shared" ref="M29:P32" si="2">INDEX($B$13:$G$32,$K29,O$11)</f>
        <v>0.85984017931101686</v>
      </c>
      <c r="P29" s="393">
        <f t="shared" si="2"/>
        <v>0.14015982068898308</v>
      </c>
      <c r="Q29" s="393">
        <f t="shared" si="1"/>
        <v>0.90093784278929268</v>
      </c>
    </row>
    <row r="30" spans="2:17" s="390" customFormat="1" ht="15" x14ac:dyDescent="0.25">
      <c r="B30" s="390" t="s">
        <v>48</v>
      </c>
      <c r="C30" s="392">
        <v>82443</v>
      </c>
      <c r="D30" s="392">
        <v>67674</v>
      </c>
      <c r="E30" s="392">
        <v>14769</v>
      </c>
      <c r="F30" s="393">
        <v>0.82085804737818857</v>
      </c>
      <c r="G30" s="393">
        <v>0.17914195262181143</v>
      </c>
      <c r="I30" s="391">
        <v>19</v>
      </c>
      <c r="J30" s="391">
        <v>18</v>
      </c>
      <c r="K30" s="391">
        <v>16</v>
      </c>
      <c r="L30" s="390" t="s">
        <v>46</v>
      </c>
      <c r="M30" s="392">
        <v>40484</v>
      </c>
      <c r="N30" s="392">
        <v>7096</v>
      </c>
      <c r="O30" s="393">
        <f t="shared" si="2"/>
        <v>0.85086170659941152</v>
      </c>
      <c r="P30" s="393">
        <f t="shared" si="2"/>
        <v>0.14913829340058848</v>
      </c>
      <c r="Q30" s="393">
        <f t="shared" si="1"/>
        <v>0.90093784278929268</v>
      </c>
    </row>
    <row r="31" spans="2:17" s="390" customFormat="1" ht="15" x14ac:dyDescent="0.25">
      <c r="B31" s="390" t="s">
        <v>49</v>
      </c>
      <c r="C31" s="392">
        <v>10646</v>
      </c>
      <c r="D31" s="392">
        <v>9180</v>
      </c>
      <c r="E31" s="392">
        <v>1466</v>
      </c>
      <c r="F31" s="393">
        <v>0.86229569791470972</v>
      </c>
      <c r="G31" s="393">
        <v>0.13770430208529025</v>
      </c>
      <c r="I31" s="391">
        <v>16</v>
      </c>
      <c r="J31" s="391">
        <v>19</v>
      </c>
      <c r="K31" s="391">
        <v>18</v>
      </c>
      <c r="L31" s="390" t="s">
        <v>48</v>
      </c>
      <c r="M31" s="392">
        <v>67674</v>
      </c>
      <c r="N31" s="392">
        <v>14769</v>
      </c>
      <c r="O31" s="393">
        <f t="shared" si="2"/>
        <v>0.82085804737818857</v>
      </c>
      <c r="P31" s="393">
        <f t="shared" si="2"/>
        <v>0.17914195262181143</v>
      </c>
      <c r="Q31" s="393">
        <f t="shared" si="1"/>
        <v>0.90093784278929268</v>
      </c>
    </row>
    <row r="32" spans="2:17" s="390" customFormat="1" ht="15" x14ac:dyDescent="0.25">
      <c r="B32" s="394" t="s">
        <v>114</v>
      </c>
      <c r="C32" s="395">
        <v>1567107</v>
      </c>
      <c r="D32" s="395">
        <v>1411866</v>
      </c>
      <c r="E32" s="395">
        <v>155241</v>
      </c>
      <c r="F32" s="396">
        <v>0.90093784278929268</v>
      </c>
      <c r="G32" s="396">
        <v>9.906215721070738E-2</v>
      </c>
      <c r="I32" s="391">
        <v>11</v>
      </c>
      <c r="J32" s="391">
        <v>20</v>
      </c>
      <c r="K32" s="391">
        <v>9</v>
      </c>
      <c r="L32" s="390" t="s">
        <v>44</v>
      </c>
      <c r="M32" s="392">
        <v>201720</v>
      </c>
      <c r="N32" s="392">
        <v>48470</v>
      </c>
      <c r="O32" s="393">
        <f t="shared" si="2"/>
        <v>0.80626723689995605</v>
      </c>
      <c r="P32" s="393">
        <f t="shared" si="2"/>
        <v>0.19373276310004398</v>
      </c>
      <c r="Q32" s="393">
        <f t="shared" si="1"/>
        <v>0.90093784278929268</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474</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84" t="s">
        <v>35</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85375</v>
      </c>
      <c r="D13" s="392">
        <v>79507</v>
      </c>
      <c r="E13" s="392">
        <v>5868</v>
      </c>
      <c r="F13" s="393">
        <v>0.93126793557833087</v>
      </c>
      <c r="G13" s="393">
        <v>6.8732064421669112E-2</v>
      </c>
      <c r="I13" s="391">
        <v>12</v>
      </c>
      <c r="J13" s="391">
        <v>1</v>
      </c>
      <c r="K13" s="391">
        <v>8</v>
      </c>
      <c r="L13" s="390" t="s">
        <v>7</v>
      </c>
      <c r="M13" s="392">
        <v>34945</v>
      </c>
      <c r="N13" s="392">
        <v>32</v>
      </c>
      <c r="O13" s="393">
        <v>0.99908511307430592</v>
      </c>
      <c r="P13" s="393">
        <v>9.1488692569402746E-4</v>
      </c>
      <c r="Q13" s="393">
        <v>0.94336069162502689</v>
      </c>
    </row>
    <row r="14" spans="1:17" s="390" customFormat="1" ht="15" x14ac:dyDescent="0.25">
      <c r="B14" s="390" t="s">
        <v>10</v>
      </c>
      <c r="C14" s="392">
        <v>11944</v>
      </c>
      <c r="D14" s="392">
        <v>11919</v>
      </c>
      <c r="E14" s="392">
        <v>25</v>
      </c>
      <c r="F14" s="393">
        <v>0.99790689886135298</v>
      </c>
      <c r="G14" s="393">
        <v>2.0931011386470196E-3</v>
      </c>
      <c r="I14" s="391">
        <v>2</v>
      </c>
      <c r="J14" s="391">
        <v>2</v>
      </c>
      <c r="K14" s="391">
        <v>2</v>
      </c>
      <c r="L14" s="390" t="s">
        <v>10</v>
      </c>
      <c r="M14" s="392">
        <v>11919</v>
      </c>
      <c r="N14" s="392">
        <v>25</v>
      </c>
      <c r="O14" s="393">
        <v>0.99790689886135298</v>
      </c>
      <c r="P14" s="393">
        <v>2.0931011386470196E-3</v>
      </c>
      <c r="Q14" s="393">
        <v>0.94336069162502689</v>
      </c>
    </row>
    <row r="15" spans="1:17" s="390" customFormat="1" ht="15" x14ac:dyDescent="0.25">
      <c r="B15" s="390" t="s">
        <v>40</v>
      </c>
      <c r="C15" s="392">
        <v>8017</v>
      </c>
      <c r="D15" s="392">
        <v>7771</v>
      </c>
      <c r="E15" s="392">
        <v>246</v>
      </c>
      <c r="F15" s="393">
        <v>0.96931520518897341</v>
      </c>
      <c r="G15" s="393">
        <v>3.068479481102657E-2</v>
      </c>
      <c r="I15" s="391">
        <v>8</v>
      </c>
      <c r="J15" s="391">
        <v>3</v>
      </c>
      <c r="K15" s="391">
        <v>13</v>
      </c>
      <c r="L15" s="390" t="s">
        <v>38</v>
      </c>
      <c r="M15" s="392">
        <v>26267</v>
      </c>
      <c r="N15" s="392">
        <v>149</v>
      </c>
      <c r="O15" s="393">
        <v>0.99435947910357358</v>
      </c>
      <c r="P15" s="393">
        <v>5.6405208964264084E-3</v>
      </c>
      <c r="Q15" s="393">
        <v>0.94336069162502689</v>
      </c>
    </row>
    <row r="16" spans="1:17" s="390" customFormat="1" ht="15" x14ac:dyDescent="0.25">
      <c r="B16" s="390" t="s">
        <v>41</v>
      </c>
      <c r="C16" s="392">
        <v>8395</v>
      </c>
      <c r="D16" s="392">
        <v>7700</v>
      </c>
      <c r="E16" s="392">
        <v>695</v>
      </c>
      <c r="F16" s="393">
        <v>0.91721262656343061</v>
      </c>
      <c r="G16" s="393">
        <v>8.2787373436569389E-2</v>
      </c>
      <c r="I16" s="391">
        <v>16</v>
      </c>
      <c r="J16" s="391">
        <v>4</v>
      </c>
      <c r="K16" s="391">
        <v>7</v>
      </c>
      <c r="L16" s="390" t="s">
        <v>43</v>
      </c>
      <c r="M16" s="392">
        <v>22161</v>
      </c>
      <c r="N16" s="392">
        <v>398</v>
      </c>
      <c r="O16" s="393">
        <v>0.98235737399707435</v>
      </c>
      <c r="P16" s="393">
        <v>1.7642626002925661E-2</v>
      </c>
      <c r="Q16" s="393">
        <v>0.94336069162502689</v>
      </c>
    </row>
    <row r="17" spans="2:17" s="390" customFormat="1" ht="15" x14ac:dyDescent="0.25">
      <c r="B17" s="390" t="s">
        <v>9</v>
      </c>
      <c r="C17" s="392">
        <v>15362</v>
      </c>
      <c r="D17" s="392">
        <v>13608</v>
      </c>
      <c r="E17" s="392">
        <v>1754</v>
      </c>
      <c r="F17" s="393">
        <v>0.88582215857310243</v>
      </c>
      <c r="G17" s="393">
        <v>0.11417784142689753</v>
      </c>
      <c r="I17" s="391">
        <v>19</v>
      </c>
      <c r="J17" s="391">
        <v>5</v>
      </c>
      <c r="K17" s="391">
        <v>14</v>
      </c>
      <c r="L17" s="390" t="s">
        <v>45</v>
      </c>
      <c r="M17" s="392">
        <v>60318</v>
      </c>
      <c r="N17" s="392">
        <v>1158</v>
      </c>
      <c r="O17" s="393">
        <v>0.98116338083154397</v>
      </c>
      <c r="P17" s="393">
        <v>1.8836619168455984E-2</v>
      </c>
      <c r="Q17" s="393">
        <v>0.94336069162502689</v>
      </c>
    </row>
    <row r="18" spans="2:17" s="390" customFormat="1" ht="15" x14ac:dyDescent="0.25">
      <c r="B18" s="390" t="s">
        <v>8</v>
      </c>
      <c r="C18" s="392">
        <v>5624</v>
      </c>
      <c r="D18" s="392">
        <v>5255</v>
      </c>
      <c r="E18" s="392">
        <v>369</v>
      </c>
      <c r="F18" s="393">
        <v>0.93438833570412516</v>
      </c>
      <c r="G18" s="393">
        <v>6.5611664295874825E-2</v>
      </c>
      <c r="I18" s="391">
        <v>10</v>
      </c>
      <c r="J18" s="391">
        <v>6</v>
      </c>
      <c r="K18" s="391">
        <v>17</v>
      </c>
      <c r="L18" s="390" t="s">
        <v>47</v>
      </c>
      <c r="M18" s="392">
        <v>3499</v>
      </c>
      <c r="N18" s="392">
        <v>86</v>
      </c>
      <c r="O18" s="393">
        <v>0.97601115760111579</v>
      </c>
      <c r="P18" s="393">
        <v>2.3988842398884241E-2</v>
      </c>
      <c r="Q18" s="393">
        <v>0.94336069162502689</v>
      </c>
    </row>
    <row r="19" spans="2:17" s="390" customFormat="1" ht="15" x14ac:dyDescent="0.25">
      <c r="B19" s="390" t="s">
        <v>43</v>
      </c>
      <c r="C19" s="392">
        <v>22559</v>
      </c>
      <c r="D19" s="392">
        <v>22161</v>
      </c>
      <c r="E19" s="392">
        <v>398</v>
      </c>
      <c r="F19" s="393">
        <v>0.98235737399707435</v>
      </c>
      <c r="G19" s="393">
        <v>1.7642626002925661E-2</v>
      </c>
      <c r="I19" s="391">
        <v>4</v>
      </c>
      <c r="J19" s="391">
        <v>7</v>
      </c>
      <c r="K19" s="391">
        <v>10</v>
      </c>
      <c r="L19" s="390" t="s">
        <v>42</v>
      </c>
      <c r="M19" s="392">
        <v>405</v>
      </c>
      <c r="N19" s="392">
        <v>12</v>
      </c>
      <c r="O19" s="393">
        <v>0.97122302158273377</v>
      </c>
      <c r="P19" s="393">
        <v>2.8776978417266189E-2</v>
      </c>
      <c r="Q19" s="393">
        <v>0.94336069162502689</v>
      </c>
    </row>
    <row r="20" spans="2:17" s="390" customFormat="1" ht="15" x14ac:dyDescent="0.25">
      <c r="B20" s="390" t="s">
        <v>7</v>
      </c>
      <c r="C20" s="392">
        <v>34977</v>
      </c>
      <c r="D20" s="392">
        <v>34945</v>
      </c>
      <c r="E20" s="392">
        <v>32</v>
      </c>
      <c r="F20" s="393">
        <v>0.99908511307430592</v>
      </c>
      <c r="G20" s="393">
        <v>9.1488692569402746E-4</v>
      </c>
      <c r="I20" s="391">
        <v>1</v>
      </c>
      <c r="J20" s="391">
        <v>8</v>
      </c>
      <c r="K20" s="391">
        <v>3</v>
      </c>
      <c r="L20" s="390" t="s">
        <v>40</v>
      </c>
      <c r="M20" s="392">
        <v>7771</v>
      </c>
      <c r="N20" s="392">
        <v>246</v>
      </c>
      <c r="O20" s="393">
        <v>0.96931520518897341</v>
      </c>
      <c r="P20" s="393">
        <v>3.068479481102657E-2</v>
      </c>
      <c r="Q20" s="393">
        <v>0.94336069162502689</v>
      </c>
    </row>
    <row r="21" spans="2:17" s="390" customFormat="1" ht="15" x14ac:dyDescent="0.25">
      <c r="B21" s="390" t="s">
        <v>44</v>
      </c>
      <c r="C21" s="392">
        <v>49481</v>
      </c>
      <c r="D21" s="392">
        <v>44671</v>
      </c>
      <c r="E21" s="392">
        <v>4810</v>
      </c>
      <c r="F21" s="393">
        <v>0.9027909702714173</v>
      </c>
      <c r="G21" s="393">
        <v>9.7209029728582683E-2</v>
      </c>
      <c r="I21" s="391">
        <v>17</v>
      </c>
      <c r="J21" s="391">
        <v>9</v>
      </c>
      <c r="K21" s="391">
        <v>20</v>
      </c>
      <c r="L21" s="390" t="s">
        <v>114</v>
      </c>
      <c r="M21" s="392">
        <v>407229</v>
      </c>
      <c r="N21" s="392">
        <v>24450</v>
      </c>
      <c r="O21" s="393">
        <v>0.94336069162502689</v>
      </c>
      <c r="P21" s="393">
        <v>5.6639308374973073E-2</v>
      </c>
      <c r="Q21" s="393">
        <v>0.94336069162502689</v>
      </c>
    </row>
    <row r="22" spans="2:17" s="390" customFormat="1" ht="15" x14ac:dyDescent="0.25">
      <c r="B22" s="390" t="s">
        <v>42</v>
      </c>
      <c r="C22" s="392">
        <v>417</v>
      </c>
      <c r="D22" s="392">
        <v>405</v>
      </c>
      <c r="E22" s="392">
        <v>12</v>
      </c>
      <c r="F22" s="393">
        <v>0.97122302158273377</v>
      </c>
      <c r="G22" s="393">
        <v>2.8776978417266189E-2</v>
      </c>
      <c r="I22" s="391">
        <v>7</v>
      </c>
      <c r="J22" s="391">
        <v>10</v>
      </c>
      <c r="K22" s="391">
        <v>6</v>
      </c>
      <c r="L22" s="390" t="s">
        <v>8</v>
      </c>
      <c r="M22" s="392">
        <v>5255</v>
      </c>
      <c r="N22" s="392">
        <v>369</v>
      </c>
      <c r="O22" s="393">
        <v>0.93438833570412516</v>
      </c>
      <c r="P22" s="393">
        <v>6.5611664295874825E-2</v>
      </c>
      <c r="Q22" s="393">
        <v>0.94336069162502689</v>
      </c>
    </row>
    <row r="23" spans="2:17" s="390" customFormat="1" ht="15" x14ac:dyDescent="0.25">
      <c r="B23" s="390" t="s">
        <v>6</v>
      </c>
      <c r="C23" s="392">
        <v>46861</v>
      </c>
      <c r="D23" s="392">
        <v>43540</v>
      </c>
      <c r="E23" s="392">
        <v>3321</v>
      </c>
      <c r="F23" s="393">
        <v>0.9291308337423444</v>
      </c>
      <c r="G23" s="393">
        <v>7.0869166257655616E-2</v>
      </c>
      <c r="I23" s="391">
        <v>13</v>
      </c>
      <c r="J23" s="391">
        <v>11</v>
      </c>
      <c r="K23" s="391">
        <v>19</v>
      </c>
      <c r="L23" s="390" t="s">
        <v>49</v>
      </c>
      <c r="M23" s="392">
        <v>2424</v>
      </c>
      <c r="N23" s="392">
        <v>177</v>
      </c>
      <c r="O23" s="393">
        <v>0.93194925028835063</v>
      </c>
      <c r="P23" s="393">
        <v>6.8050749711649372E-2</v>
      </c>
      <c r="Q23" s="393">
        <v>0.94336069162502689</v>
      </c>
    </row>
    <row r="24" spans="2:17" s="390" customFormat="1" ht="15" x14ac:dyDescent="0.25">
      <c r="B24" s="390" t="s">
        <v>5</v>
      </c>
      <c r="C24" s="392">
        <v>13245</v>
      </c>
      <c r="D24" s="392">
        <v>12166</v>
      </c>
      <c r="E24" s="392">
        <v>1079</v>
      </c>
      <c r="F24" s="393">
        <v>0.91853529633824083</v>
      </c>
      <c r="G24" s="393">
        <v>8.1464703661759161E-2</v>
      </c>
      <c r="I24" s="391">
        <v>15</v>
      </c>
      <c r="J24" s="391">
        <v>12</v>
      </c>
      <c r="K24" s="391">
        <v>1</v>
      </c>
      <c r="L24" s="390" t="s">
        <v>11</v>
      </c>
      <c r="M24" s="392">
        <v>79507</v>
      </c>
      <c r="N24" s="392">
        <v>5868</v>
      </c>
      <c r="O24" s="393">
        <v>0.93126793557833087</v>
      </c>
      <c r="P24" s="393">
        <v>6.8732064421669112E-2</v>
      </c>
      <c r="Q24" s="393">
        <v>0.94336069162502689</v>
      </c>
    </row>
    <row r="25" spans="2:17" s="390" customFormat="1" ht="15" x14ac:dyDescent="0.25">
      <c r="B25" s="390" t="s">
        <v>38</v>
      </c>
      <c r="C25" s="392">
        <v>26416</v>
      </c>
      <c r="D25" s="392">
        <v>26267</v>
      </c>
      <c r="E25" s="392">
        <v>149</v>
      </c>
      <c r="F25" s="393">
        <v>0.99435947910357358</v>
      </c>
      <c r="G25" s="393">
        <v>5.6405208964264084E-3</v>
      </c>
      <c r="I25" s="391">
        <v>3</v>
      </c>
      <c r="J25" s="391">
        <v>13</v>
      </c>
      <c r="K25" s="391">
        <v>11</v>
      </c>
      <c r="L25" s="390" t="s">
        <v>6</v>
      </c>
      <c r="M25" s="392">
        <v>43540</v>
      </c>
      <c r="N25" s="392">
        <v>3321</v>
      </c>
      <c r="O25" s="393">
        <v>0.9291308337423444</v>
      </c>
      <c r="P25" s="393">
        <v>7.0869166257655616E-2</v>
      </c>
      <c r="Q25" s="393">
        <v>0.94336069162502689</v>
      </c>
    </row>
    <row r="26" spans="2:17" s="390" customFormat="1" ht="15" x14ac:dyDescent="0.25">
      <c r="B26" s="390" t="s">
        <v>45</v>
      </c>
      <c r="C26" s="392">
        <v>61476</v>
      </c>
      <c r="D26" s="392">
        <v>60318</v>
      </c>
      <c r="E26" s="392">
        <v>1158</v>
      </c>
      <c r="F26" s="393">
        <v>0.98116338083154397</v>
      </c>
      <c r="G26" s="393">
        <v>1.8836619168455984E-2</v>
      </c>
      <c r="I26" s="391">
        <v>5</v>
      </c>
      <c r="J26" s="391">
        <v>14</v>
      </c>
      <c r="K26" s="391">
        <v>15</v>
      </c>
      <c r="L26" s="390" t="s">
        <v>50</v>
      </c>
      <c r="M26" s="392">
        <v>749</v>
      </c>
      <c r="N26" s="392">
        <v>63</v>
      </c>
      <c r="O26" s="393">
        <v>0.92241379310344829</v>
      </c>
      <c r="P26" s="393">
        <v>7.7586206896551727E-2</v>
      </c>
      <c r="Q26" s="393">
        <v>0.94336069162502689</v>
      </c>
    </row>
    <row r="27" spans="2:17" s="390" customFormat="1" ht="15" x14ac:dyDescent="0.25">
      <c r="B27" s="390" t="s">
        <v>50</v>
      </c>
      <c r="C27" s="392">
        <v>812</v>
      </c>
      <c r="D27" s="392">
        <v>749</v>
      </c>
      <c r="E27" s="392">
        <v>63</v>
      </c>
      <c r="F27" s="393">
        <v>0.92241379310344829</v>
      </c>
      <c r="G27" s="393">
        <v>7.7586206896551727E-2</v>
      </c>
      <c r="I27" s="391">
        <v>14</v>
      </c>
      <c r="J27" s="391">
        <v>15</v>
      </c>
      <c r="K27" s="391">
        <v>12</v>
      </c>
      <c r="L27" s="390" t="s">
        <v>5</v>
      </c>
      <c r="M27" s="392">
        <v>12166</v>
      </c>
      <c r="N27" s="392">
        <v>1079</v>
      </c>
      <c r="O27" s="393">
        <v>0.91853529633824083</v>
      </c>
      <c r="P27" s="393">
        <v>8.1464703661759161E-2</v>
      </c>
      <c r="Q27" s="393">
        <v>0.94336069162502689</v>
      </c>
    </row>
    <row r="28" spans="2:17" s="390" customFormat="1" ht="15" x14ac:dyDescent="0.25">
      <c r="B28" s="390" t="s">
        <v>46</v>
      </c>
      <c r="C28" s="392">
        <v>14781</v>
      </c>
      <c r="D28" s="392">
        <v>13184</v>
      </c>
      <c r="E28" s="392">
        <v>1597</v>
      </c>
      <c r="F28" s="393">
        <v>0.89195588931736691</v>
      </c>
      <c r="G28" s="393">
        <v>0.10804411068263312</v>
      </c>
      <c r="I28" s="391">
        <v>18</v>
      </c>
      <c r="J28" s="391">
        <v>16</v>
      </c>
      <c r="K28" s="391">
        <v>4</v>
      </c>
      <c r="L28" s="390" t="s">
        <v>41</v>
      </c>
      <c r="M28" s="392">
        <v>7700</v>
      </c>
      <c r="N28" s="392">
        <v>695</v>
      </c>
      <c r="O28" s="393">
        <v>0.91721262656343061</v>
      </c>
      <c r="P28" s="393">
        <v>8.2787373436569389E-2</v>
      </c>
      <c r="Q28" s="393">
        <v>0.94336069162502689</v>
      </c>
    </row>
    <row r="29" spans="2:17" s="390" customFormat="1" ht="15" x14ac:dyDescent="0.25">
      <c r="B29" s="390" t="s">
        <v>47</v>
      </c>
      <c r="C29" s="392">
        <v>3585</v>
      </c>
      <c r="D29" s="392">
        <v>3499</v>
      </c>
      <c r="E29" s="392">
        <v>86</v>
      </c>
      <c r="F29" s="393">
        <v>0.97601115760111579</v>
      </c>
      <c r="G29" s="393">
        <v>2.3988842398884241E-2</v>
      </c>
      <c r="I29" s="391">
        <v>6</v>
      </c>
      <c r="J29" s="391">
        <v>17</v>
      </c>
      <c r="K29" s="391">
        <v>9</v>
      </c>
      <c r="L29" s="390" t="s">
        <v>44</v>
      </c>
      <c r="M29" s="392">
        <v>44671</v>
      </c>
      <c r="N29" s="392">
        <v>4810</v>
      </c>
      <c r="O29" s="393">
        <v>0.9027909702714173</v>
      </c>
      <c r="P29" s="393">
        <v>9.7209029728582683E-2</v>
      </c>
      <c r="Q29" s="393">
        <v>0.94336069162502689</v>
      </c>
    </row>
    <row r="30" spans="2:17" s="390" customFormat="1" ht="15" x14ac:dyDescent="0.25">
      <c r="B30" s="390" t="s">
        <v>48</v>
      </c>
      <c r="C30" s="392">
        <v>19751</v>
      </c>
      <c r="D30" s="392">
        <v>17140</v>
      </c>
      <c r="E30" s="392">
        <v>2611</v>
      </c>
      <c r="F30" s="393">
        <v>0.86780416181459163</v>
      </c>
      <c r="G30" s="393">
        <v>0.13219583818540834</v>
      </c>
      <c r="I30" s="391">
        <v>20</v>
      </c>
      <c r="J30" s="391">
        <v>18</v>
      </c>
      <c r="K30" s="391">
        <v>16</v>
      </c>
      <c r="L30" s="390" t="s">
        <v>46</v>
      </c>
      <c r="M30" s="392">
        <v>13184</v>
      </c>
      <c r="N30" s="392">
        <v>1597</v>
      </c>
      <c r="O30" s="393">
        <v>0.89195588931736691</v>
      </c>
      <c r="P30" s="393">
        <v>0.10804411068263312</v>
      </c>
      <c r="Q30" s="393">
        <v>0.94336069162502689</v>
      </c>
    </row>
    <row r="31" spans="2:17" s="390" customFormat="1" ht="15" x14ac:dyDescent="0.25">
      <c r="B31" s="390" t="s">
        <v>49</v>
      </c>
      <c r="C31" s="392">
        <v>2601</v>
      </c>
      <c r="D31" s="392">
        <v>2424</v>
      </c>
      <c r="E31" s="392">
        <v>177</v>
      </c>
      <c r="F31" s="393">
        <v>0.93194925028835063</v>
      </c>
      <c r="G31" s="393">
        <v>6.8050749711649372E-2</v>
      </c>
      <c r="I31" s="391">
        <v>11</v>
      </c>
      <c r="J31" s="391">
        <v>19</v>
      </c>
      <c r="K31" s="391">
        <v>5</v>
      </c>
      <c r="L31" s="390" t="s">
        <v>9</v>
      </c>
      <c r="M31" s="392">
        <v>13608</v>
      </c>
      <c r="N31" s="392">
        <v>1754</v>
      </c>
      <c r="O31" s="393">
        <v>0.88582215857310243</v>
      </c>
      <c r="P31" s="393">
        <v>0.11417784142689753</v>
      </c>
      <c r="Q31" s="393">
        <v>0.94336069162502689</v>
      </c>
    </row>
    <row r="32" spans="2:17" s="390" customFormat="1" ht="15" x14ac:dyDescent="0.25">
      <c r="B32" s="394" t="s">
        <v>114</v>
      </c>
      <c r="C32" s="395">
        <v>431679</v>
      </c>
      <c r="D32" s="395">
        <v>407229</v>
      </c>
      <c r="E32" s="395">
        <v>24450</v>
      </c>
      <c r="F32" s="396">
        <v>0.94336069162502689</v>
      </c>
      <c r="G32" s="396">
        <v>5.6639308374973073E-2</v>
      </c>
      <c r="I32" s="391">
        <v>9</v>
      </c>
      <c r="J32" s="391">
        <v>20</v>
      </c>
      <c r="K32" s="391">
        <v>18</v>
      </c>
      <c r="L32" s="390" t="s">
        <v>48</v>
      </c>
      <c r="M32" s="392">
        <v>17140</v>
      </c>
      <c r="N32" s="392">
        <v>2611</v>
      </c>
      <c r="O32" s="393">
        <v>0.86780416181459163</v>
      </c>
      <c r="P32" s="393">
        <v>0.13219583818540834</v>
      </c>
      <c r="Q32" s="393">
        <v>0.94336069162502689</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44" t="s">
        <v>381</v>
      </c>
      <c r="C3" s="1044"/>
      <c r="D3" s="1044"/>
      <c r="E3" s="1044"/>
      <c r="F3" s="1044"/>
      <c r="G3" s="1044"/>
      <c r="H3" s="1044"/>
      <c r="I3" s="1044"/>
      <c r="J3" s="1044"/>
      <c r="K3" s="1044"/>
      <c r="L3" s="1044"/>
      <c r="M3" s="1044"/>
      <c r="N3" s="1044"/>
      <c r="O3" s="1044"/>
      <c r="P3" s="1044"/>
      <c r="Q3" s="1044"/>
      <c r="R3" s="1044"/>
      <c r="S3" s="1044"/>
    </row>
    <row r="5" spans="1:21" x14ac:dyDescent="0.25">
      <c r="B5" s="869"/>
      <c r="C5" s="1039" t="s">
        <v>377</v>
      </c>
      <c r="D5" s="1039"/>
      <c r="E5" s="1039"/>
      <c r="F5" s="1039"/>
      <c r="G5" s="1039"/>
      <c r="H5" s="1039"/>
      <c r="I5" s="1039"/>
      <c r="J5" s="1039" t="s">
        <v>351</v>
      </c>
      <c r="K5" s="1039"/>
      <c r="L5" s="1039"/>
      <c r="M5" s="1039"/>
      <c r="N5" s="1039"/>
      <c r="O5" s="1039"/>
      <c r="P5" s="1039"/>
      <c r="Q5" s="1039"/>
      <c r="R5" s="1039"/>
      <c r="S5" s="1039"/>
    </row>
    <row r="6" spans="1:21" ht="21" customHeight="1" x14ac:dyDescent="0.25">
      <c r="B6" s="869"/>
      <c r="C6" s="1040"/>
      <c r="D6" s="1040"/>
      <c r="E6" s="1040"/>
      <c r="F6" s="1040"/>
      <c r="G6" s="1040"/>
      <c r="H6" s="1040"/>
      <c r="I6" s="1040"/>
      <c r="J6" s="1040">
        <v>43830</v>
      </c>
      <c r="K6" s="1041"/>
      <c r="L6" s="1042">
        <v>44196</v>
      </c>
      <c r="M6" s="1042"/>
      <c r="N6" s="1042">
        <v>44561</v>
      </c>
      <c r="O6" s="1042"/>
      <c r="P6" s="1042">
        <v>44926</v>
      </c>
      <c r="Q6" s="1042"/>
      <c r="R6" s="1042">
        <f>EVO_sol!R6</f>
        <v>45291</v>
      </c>
      <c r="S6" s="1042"/>
    </row>
    <row r="7" spans="1:21" x14ac:dyDescent="0.25">
      <c r="B7" s="938"/>
      <c r="C7" s="871">
        <v>43465</v>
      </c>
      <c r="D7" s="871">
        <v>43830</v>
      </c>
      <c r="E7" s="871">
        <v>44196</v>
      </c>
      <c r="F7" s="871">
        <v>44561</v>
      </c>
      <c r="G7" s="871">
        <v>44926</v>
      </c>
      <c r="H7" s="871">
        <f>EVO!H7</f>
        <v>45291</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35558</v>
      </c>
      <c r="I8" s="882"/>
      <c r="J8" s="918">
        <v>-1.6325552285710532E-2</v>
      </c>
      <c r="K8" s="917">
        <v>-1226</v>
      </c>
      <c r="L8" s="919">
        <v>-0.23469291061444952</v>
      </c>
      <c r="M8" s="920">
        <v>-17337</v>
      </c>
      <c r="N8" s="919">
        <v>-0.32208936215374817</v>
      </c>
      <c r="O8" s="920">
        <v>-18209</v>
      </c>
      <c r="P8" s="919">
        <v>-4.4853228962817959E-2</v>
      </c>
      <c r="Q8" s="920">
        <f>G8-F8</f>
        <v>-1719</v>
      </c>
      <c r="R8" s="921">
        <f>[1]Cuadro_CCAA2!N105</f>
        <v>-2.862918647216306E-2</v>
      </c>
      <c r="S8" s="920">
        <f>[1]Cuadro_CCAA2!O105</f>
        <v>-1048</v>
      </c>
    </row>
    <row r="9" spans="1:21" x14ac:dyDescent="0.25">
      <c r="B9" s="939" t="s">
        <v>10</v>
      </c>
      <c r="C9" s="887">
        <v>6000</v>
      </c>
      <c r="D9" s="887">
        <v>6236</v>
      </c>
      <c r="E9" s="887">
        <v>4811</v>
      </c>
      <c r="F9" s="887">
        <v>2779</v>
      </c>
      <c r="G9" s="887">
        <v>1565</v>
      </c>
      <c r="H9" s="887">
        <v>186</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-0.88115015974440891</v>
      </c>
      <c r="S9" s="890">
        <f>[1]Cuadro_CCAA2!O106</f>
        <v>-1379</v>
      </c>
    </row>
    <row r="10" spans="1:21" x14ac:dyDescent="0.25">
      <c r="B10" s="939" t="s">
        <v>40</v>
      </c>
      <c r="C10" s="887">
        <v>3524</v>
      </c>
      <c r="D10" s="887">
        <v>5794</v>
      </c>
      <c r="E10" s="887">
        <v>3064</v>
      </c>
      <c r="F10" s="887">
        <v>2063</v>
      </c>
      <c r="G10" s="887">
        <v>2778</v>
      </c>
      <c r="H10" s="887">
        <v>1346</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-0.51547876169906415</v>
      </c>
      <c r="S10" s="890">
        <f>[1]Cuadro_CCAA2!O107</f>
        <v>-1432</v>
      </c>
    </row>
    <row r="11" spans="1:21" x14ac:dyDescent="0.25">
      <c r="B11" s="939" t="s">
        <v>41</v>
      </c>
      <c r="C11" s="887">
        <v>2811</v>
      </c>
      <c r="D11" s="887">
        <v>4317</v>
      </c>
      <c r="E11" s="887">
        <v>2454</v>
      </c>
      <c r="F11" s="887">
        <v>2514</v>
      </c>
      <c r="G11" s="887">
        <v>3293</v>
      </c>
      <c r="H11" s="887">
        <v>4117</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0.25022775584573331</v>
      </c>
      <c r="S11" s="890">
        <f>[1]Cuadro_CCAA2!O108</f>
        <v>824</v>
      </c>
    </row>
    <row r="12" spans="1:21" x14ac:dyDescent="0.25">
      <c r="B12" s="939" t="s">
        <v>9</v>
      </c>
      <c r="C12" s="887">
        <v>8956</v>
      </c>
      <c r="D12" s="887">
        <v>9040</v>
      </c>
      <c r="E12" s="887">
        <v>8082</v>
      </c>
      <c r="F12" s="887">
        <v>9950</v>
      </c>
      <c r="G12" s="887">
        <v>7071</v>
      </c>
      <c r="H12" s="887">
        <v>5826</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-0.1760712770470938</v>
      </c>
      <c r="S12" s="890">
        <f>[1]Cuadro_CCAA2!O109</f>
        <v>-1245</v>
      </c>
      <c r="U12" s="922"/>
    </row>
    <row r="13" spans="1:21" x14ac:dyDescent="0.25">
      <c r="B13" s="939" t="s">
        <v>8</v>
      </c>
      <c r="C13" s="887">
        <v>4667</v>
      </c>
      <c r="D13" s="887">
        <v>3990</v>
      </c>
      <c r="E13" s="887">
        <v>3899</v>
      </c>
      <c r="F13" s="887">
        <v>1365</v>
      </c>
      <c r="G13" s="887">
        <v>873</v>
      </c>
      <c r="H13" s="887">
        <v>1583</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0.81328751431844215</v>
      </c>
      <c r="S13" s="890">
        <f>[1]Cuadro_CCAA2!O110</f>
        <v>710</v>
      </c>
      <c r="U13" s="922"/>
    </row>
    <row r="14" spans="1:21" x14ac:dyDescent="0.25">
      <c r="B14" s="939" t="s">
        <v>7</v>
      </c>
      <c r="C14" s="887">
        <v>1471</v>
      </c>
      <c r="D14" s="887">
        <v>1593</v>
      </c>
      <c r="E14" s="887">
        <v>119</v>
      </c>
      <c r="F14" s="887">
        <v>186</v>
      </c>
      <c r="G14" s="887">
        <v>207</v>
      </c>
      <c r="H14" s="887">
        <v>157</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-0.24154589371980673</v>
      </c>
      <c r="S14" s="890">
        <f>[1]Cuadro_CCAA2!O111</f>
        <v>-50</v>
      </c>
      <c r="U14" s="922"/>
    </row>
    <row r="15" spans="1:21" x14ac:dyDescent="0.25">
      <c r="B15" s="939" t="s">
        <v>43</v>
      </c>
      <c r="C15" s="887">
        <v>7126</v>
      </c>
      <c r="D15" s="887">
        <v>5895</v>
      </c>
      <c r="E15" s="887">
        <v>4923</v>
      </c>
      <c r="F15" s="887">
        <v>3015</v>
      </c>
      <c r="G15" s="887">
        <v>2591</v>
      </c>
      <c r="H15" s="887">
        <v>2478</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-4.3612504824392162E-2</v>
      </c>
      <c r="S15" s="890">
        <f>[1]Cuadro_CCAA2!O112</f>
        <v>-113</v>
      </c>
      <c r="U15" s="922"/>
    </row>
    <row r="16" spans="1:21" x14ac:dyDescent="0.25">
      <c r="B16" s="939" t="s">
        <v>44</v>
      </c>
      <c r="C16" s="887">
        <v>75141</v>
      </c>
      <c r="D16" s="887">
        <v>76253</v>
      </c>
      <c r="E16" s="887">
        <v>73386</v>
      </c>
      <c r="F16" s="887">
        <v>78542</v>
      </c>
      <c r="G16" s="887">
        <v>69770</v>
      </c>
      <c r="H16" s="887">
        <v>48470</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-0.30528880607711051</v>
      </c>
      <c r="S16" s="890">
        <f>[1]Cuadro_CCAA2!O113</f>
        <v>-21300</v>
      </c>
      <c r="U16" s="922"/>
    </row>
    <row r="17" spans="2:23" x14ac:dyDescent="0.25">
      <c r="B17" s="939" t="s">
        <v>6</v>
      </c>
      <c r="C17" s="887">
        <v>10677</v>
      </c>
      <c r="D17" s="887">
        <v>14865</v>
      </c>
      <c r="E17" s="887">
        <v>13381</v>
      </c>
      <c r="F17" s="887">
        <v>11826</v>
      </c>
      <c r="G17" s="887">
        <v>10571</v>
      </c>
      <c r="H17" s="887">
        <v>15501</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0.46637025825371303</v>
      </c>
      <c r="S17" s="890">
        <f>[1]Cuadro_CCAA2!O114</f>
        <v>4930</v>
      </c>
      <c r="U17" s="922"/>
    </row>
    <row r="18" spans="2:23" x14ac:dyDescent="0.25">
      <c r="B18" s="939" t="s">
        <v>5</v>
      </c>
      <c r="C18" s="887">
        <v>4152</v>
      </c>
      <c r="D18" s="887">
        <v>7206</v>
      </c>
      <c r="E18" s="887">
        <v>5685</v>
      </c>
      <c r="F18" s="887">
        <v>5272</v>
      </c>
      <c r="G18" s="887">
        <v>6122</v>
      </c>
      <c r="H18" s="887">
        <v>5753</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-6.0274420124142414E-2</v>
      </c>
      <c r="S18" s="890">
        <f>[1]Cuadro_CCAA2!O115</f>
        <v>-369</v>
      </c>
      <c r="U18" s="922"/>
    </row>
    <row r="19" spans="2:23" x14ac:dyDescent="0.25">
      <c r="B19" s="939" t="s">
        <v>38</v>
      </c>
      <c r="C19" s="887">
        <v>7804</v>
      </c>
      <c r="D19" s="887">
        <v>8456</v>
      </c>
      <c r="E19" s="887">
        <v>4923</v>
      </c>
      <c r="F19" s="887">
        <v>4018</v>
      </c>
      <c r="G19" s="887">
        <v>3271</v>
      </c>
      <c r="H19" s="887">
        <v>1893</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-0.42127789666768567</v>
      </c>
      <c r="S19" s="890">
        <f>[1]Cuadro_CCAA2!O116</f>
        <v>-1378</v>
      </c>
      <c r="U19" s="922"/>
    </row>
    <row r="20" spans="2:23" x14ac:dyDescent="0.25">
      <c r="B20" s="939" t="s">
        <v>45</v>
      </c>
      <c r="C20" s="887">
        <v>19669</v>
      </c>
      <c r="D20" s="887">
        <v>28300</v>
      </c>
      <c r="E20" s="887">
        <v>28494</v>
      </c>
      <c r="F20" s="887">
        <v>10563</v>
      </c>
      <c r="G20" s="887">
        <v>9303</v>
      </c>
      <c r="H20" s="887">
        <v>8062</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-0.13339782865742233</v>
      </c>
      <c r="S20" s="890">
        <f>[1]Cuadro_CCAA2!O117</f>
        <v>-1241</v>
      </c>
      <c r="U20" s="922"/>
    </row>
    <row r="21" spans="2:23" x14ac:dyDescent="0.25">
      <c r="B21" s="939" t="s">
        <v>46</v>
      </c>
      <c r="C21" s="887">
        <v>4430</v>
      </c>
      <c r="D21" s="887">
        <v>6258</v>
      </c>
      <c r="E21" s="887">
        <v>4718</v>
      </c>
      <c r="F21" s="887">
        <v>5035</v>
      </c>
      <c r="G21" s="887">
        <v>6525</v>
      </c>
      <c r="H21" s="887">
        <v>7096</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8.7509578544061384E-2</v>
      </c>
      <c r="S21" s="890">
        <f>[1]Cuadro_CCAA2!O118</f>
        <v>571</v>
      </c>
      <c r="U21" s="922"/>
    </row>
    <row r="22" spans="2:23" x14ac:dyDescent="0.25">
      <c r="B22" s="939" t="s">
        <v>47</v>
      </c>
      <c r="C22" s="887">
        <v>1465</v>
      </c>
      <c r="D22" s="887">
        <v>836</v>
      </c>
      <c r="E22" s="887">
        <v>801</v>
      </c>
      <c r="F22" s="887">
        <v>1019</v>
      </c>
      <c r="G22" s="887">
        <v>768</v>
      </c>
      <c r="H22" s="887">
        <v>659</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-0.14192708333333337</v>
      </c>
      <c r="S22" s="890">
        <f>[1]Cuadro_CCAA2!O119</f>
        <v>-109</v>
      </c>
      <c r="U22" s="922"/>
    </row>
    <row r="23" spans="2:23" x14ac:dyDescent="0.25">
      <c r="B23" s="939" t="s">
        <v>48</v>
      </c>
      <c r="C23" s="887">
        <v>13794</v>
      </c>
      <c r="D23" s="887">
        <v>13680</v>
      </c>
      <c r="E23" s="887">
        <v>13558</v>
      </c>
      <c r="F23" s="887">
        <v>13090</v>
      </c>
      <c r="G23" s="887">
        <v>13861</v>
      </c>
      <c r="H23" s="887">
        <v>14769</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6.5507539138590198E-2</v>
      </c>
      <c r="S23" s="890">
        <f>[1]Cuadro_CCAA2!O120</f>
        <v>908</v>
      </c>
      <c r="U23" s="922"/>
    </row>
    <row r="24" spans="2:23" x14ac:dyDescent="0.25">
      <c r="B24" s="939" t="s">
        <v>49</v>
      </c>
      <c r="C24" s="887">
        <v>3067</v>
      </c>
      <c r="D24" s="887">
        <v>3116</v>
      </c>
      <c r="E24" s="887">
        <v>3168</v>
      </c>
      <c r="F24" s="887">
        <v>3686</v>
      </c>
      <c r="G24" s="887">
        <v>1997</v>
      </c>
      <c r="H24" s="887">
        <v>1466</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-0.26589884827240862</v>
      </c>
      <c r="S24" s="890">
        <f>[1]Cuadro_CCAA2!O121</f>
        <v>-531</v>
      </c>
      <c r="U24" s="922"/>
    </row>
    <row r="25" spans="2:23" x14ac:dyDescent="0.25">
      <c r="B25" s="940" t="s">
        <v>4</v>
      </c>
      <c r="C25" s="903">
        <v>186</v>
      </c>
      <c r="D25" s="903">
        <v>148</v>
      </c>
      <c r="E25" s="903">
        <v>243</v>
      </c>
      <c r="F25" s="903">
        <v>188</v>
      </c>
      <c r="G25" s="903">
        <v>251</v>
      </c>
      <c r="H25" s="903">
        <v>321</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0.2788844621513944</v>
      </c>
      <c r="S25" s="907">
        <f>[1]Cuadro_CCAA2!O122+[1]Cuadro_CCAA2!O123</f>
        <v>70</v>
      </c>
      <c r="U25" s="922"/>
      <c r="V25" s="922"/>
      <c r="W25" s="930"/>
    </row>
    <row r="26" spans="2:23" x14ac:dyDescent="0.25">
      <c r="B26" s="872" t="s">
        <v>3</v>
      </c>
      <c r="C26" s="873">
        <v>250037</v>
      </c>
      <c r="D26" s="873">
        <v>269854</v>
      </c>
      <c r="E26" s="873">
        <v>232243</v>
      </c>
      <c r="F26" s="873">
        <v>193436</v>
      </c>
      <c r="G26" s="873">
        <v>177423</v>
      </c>
      <c r="H26" s="873">
        <v>155241</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-0.12502324952232802</v>
      </c>
      <c r="S26" s="879">
        <f>[1]Cuadro_CCAA2!O124</f>
        <v>-22182</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475</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4" t="s">
        <v>36</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143653</v>
      </c>
      <c r="D13" s="392">
        <v>131388</v>
      </c>
      <c r="E13" s="392">
        <v>12265</v>
      </c>
      <c r="F13" s="393">
        <v>0.91462064836794221</v>
      </c>
      <c r="G13" s="393">
        <v>8.5379351632057801E-2</v>
      </c>
      <c r="I13" s="391">
        <v>11</v>
      </c>
      <c r="J13" s="391">
        <v>1</v>
      </c>
      <c r="K13" s="391">
        <v>8</v>
      </c>
      <c r="L13" s="390" t="s">
        <v>7</v>
      </c>
      <c r="M13" s="392">
        <v>40393</v>
      </c>
      <c r="N13" s="392">
        <v>64</v>
      </c>
      <c r="O13" s="393">
        <v>0.99841807351014655</v>
      </c>
      <c r="P13" s="393">
        <v>1.5819264898534245E-3</v>
      </c>
      <c r="Q13" s="393">
        <v>0.92007498353402128</v>
      </c>
    </row>
    <row r="14" spans="1:17" s="390" customFormat="1" ht="15" x14ac:dyDescent="0.25">
      <c r="B14" s="390" t="s">
        <v>10</v>
      </c>
      <c r="C14" s="392">
        <v>14697</v>
      </c>
      <c r="D14" s="392">
        <v>14649</v>
      </c>
      <c r="E14" s="392">
        <v>48</v>
      </c>
      <c r="F14" s="393">
        <v>0.99673402735252092</v>
      </c>
      <c r="G14" s="393">
        <v>3.2659726474790775E-3</v>
      </c>
      <c r="I14" s="391">
        <v>2</v>
      </c>
      <c r="J14" s="391">
        <v>2</v>
      </c>
      <c r="K14" s="391">
        <v>2</v>
      </c>
      <c r="L14" s="390" t="s">
        <v>10</v>
      </c>
      <c r="M14" s="392">
        <v>14649</v>
      </c>
      <c r="N14" s="392">
        <v>48</v>
      </c>
      <c r="O14" s="393">
        <v>0.99673402735252092</v>
      </c>
      <c r="P14" s="393">
        <v>3.2659726474790775E-3</v>
      </c>
      <c r="Q14" s="393">
        <v>0.92007498353402128</v>
      </c>
    </row>
    <row r="15" spans="1:17" s="390" customFormat="1" ht="15" x14ac:dyDescent="0.25">
      <c r="B15" s="390" t="s">
        <v>40</v>
      </c>
      <c r="C15" s="392">
        <v>10952</v>
      </c>
      <c r="D15" s="392">
        <v>10541</v>
      </c>
      <c r="E15" s="392">
        <v>411</v>
      </c>
      <c r="F15" s="393">
        <v>0.96247260774287802</v>
      </c>
      <c r="G15" s="393">
        <v>3.752739225712199E-2</v>
      </c>
      <c r="I15" s="391">
        <v>7</v>
      </c>
      <c r="J15" s="391">
        <v>3</v>
      </c>
      <c r="K15" s="391">
        <v>13</v>
      </c>
      <c r="L15" s="390" t="s">
        <v>38</v>
      </c>
      <c r="M15" s="392">
        <v>25578</v>
      </c>
      <c r="N15" s="392">
        <v>312</v>
      </c>
      <c r="O15" s="393">
        <v>0.98794901506373112</v>
      </c>
      <c r="P15" s="393">
        <v>1.2050984936268831E-2</v>
      </c>
      <c r="Q15" s="393">
        <v>0.92007498353402128</v>
      </c>
    </row>
    <row r="16" spans="1:17" s="390" customFormat="1" ht="15" x14ac:dyDescent="0.25">
      <c r="B16" s="390" t="s">
        <v>41</v>
      </c>
      <c r="C16" s="392">
        <v>11090</v>
      </c>
      <c r="D16" s="392">
        <v>9931</v>
      </c>
      <c r="E16" s="392">
        <v>1159</v>
      </c>
      <c r="F16" s="393">
        <v>0.89549143372407569</v>
      </c>
      <c r="G16" s="393">
        <v>0.10450856627592425</v>
      </c>
      <c r="I16" s="391">
        <v>14</v>
      </c>
      <c r="J16" s="391">
        <v>4</v>
      </c>
      <c r="K16" s="391">
        <v>10</v>
      </c>
      <c r="L16" s="390" t="s">
        <v>42</v>
      </c>
      <c r="M16" s="392">
        <v>526</v>
      </c>
      <c r="N16" s="392">
        <v>11</v>
      </c>
      <c r="O16" s="393">
        <v>0.97951582867783982</v>
      </c>
      <c r="P16" s="393">
        <v>2.0484171322160148E-2</v>
      </c>
      <c r="Q16" s="393">
        <v>0.92007498353402128</v>
      </c>
    </row>
    <row r="17" spans="2:17" s="390" customFormat="1" ht="15" x14ac:dyDescent="0.25">
      <c r="B17" s="390" t="s">
        <v>9</v>
      </c>
      <c r="C17" s="392">
        <v>16224</v>
      </c>
      <c r="D17" s="392">
        <v>14311</v>
      </c>
      <c r="E17" s="392">
        <v>1913</v>
      </c>
      <c r="F17" s="393">
        <v>0.8820882642998028</v>
      </c>
      <c r="G17" s="393">
        <v>0.11791173570019724</v>
      </c>
      <c r="I17" s="391">
        <v>16</v>
      </c>
      <c r="J17" s="391">
        <v>5</v>
      </c>
      <c r="K17" s="391">
        <v>17</v>
      </c>
      <c r="L17" s="390" t="s">
        <v>47</v>
      </c>
      <c r="M17" s="392">
        <v>6268</v>
      </c>
      <c r="N17" s="392">
        <v>159</v>
      </c>
      <c r="O17" s="393">
        <v>0.97526061926248642</v>
      </c>
      <c r="P17" s="393">
        <v>2.4739380737513614E-2</v>
      </c>
      <c r="Q17" s="393">
        <v>0.92007498353402128</v>
      </c>
    </row>
    <row r="18" spans="2:17" s="390" customFormat="1" ht="15" x14ac:dyDescent="0.25">
      <c r="B18" s="390" t="s">
        <v>8</v>
      </c>
      <c r="C18" s="392">
        <v>7921</v>
      </c>
      <c r="D18" s="392">
        <v>7403</v>
      </c>
      <c r="E18" s="392">
        <v>518</v>
      </c>
      <c r="F18" s="393">
        <v>0.93460421663931326</v>
      </c>
      <c r="G18" s="393">
        <v>6.5395783360686785E-2</v>
      </c>
      <c r="I18" s="391">
        <v>9</v>
      </c>
      <c r="J18" s="391">
        <v>6</v>
      </c>
      <c r="K18" s="391">
        <v>7</v>
      </c>
      <c r="L18" s="390" t="s">
        <v>43</v>
      </c>
      <c r="M18" s="392">
        <v>23757</v>
      </c>
      <c r="N18" s="392">
        <v>777</v>
      </c>
      <c r="O18" s="393">
        <v>0.9683296649547567</v>
      </c>
      <c r="P18" s="393">
        <v>3.1670335045243338E-2</v>
      </c>
      <c r="Q18" s="393">
        <v>0.92007498353402128</v>
      </c>
    </row>
    <row r="19" spans="2:17" s="390" customFormat="1" ht="15" x14ac:dyDescent="0.25">
      <c r="B19" s="390" t="s">
        <v>43</v>
      </c>
      <c r="C19" s="392">
        <v>24534</v>
      </c>
      <c r="D19" s="392">
        <v>23757</v>
      </c>
      <c r="E19" s="392">
        <v>777</v>
      </c>
      <c r="F19" s="393">
        <v>0.9683296649547567</v>
      </c>
      <c r="G19" s="393">
        <v>3.1670335045243338E-2</v>
      </c>
      <c r="I19" s="391">
        <v>6</v>
      </c>
      <c r="J19" s="391">
        <v>7</v>
      </c>
      <c r="K19" s="391">
        <v>3</v>
      </c>
      <c r="L19" s="390" t="s">
        <v>40</v>
      </c>
      <c r="M19" s="392">
        <v>10541</v>
      </c>
      <c r="N19" s="392">
        <v>411</v>
      </c>
      <c r="O19" s="393">
        <v>0.96247260774287802</v>
      </c>
      <c r="P19" s="393">
        <v>3.752739225712199E-2</v>
      </c>
      <c r="Q19" s="393">
        <v>0.92007498353402128</v>
      </c>
    </row>
    <row r="20" spans="2:17" s="390" customFormat="1" ht="15" x14ac:dyDescent="0.25">
      <c r="B20" s="390" t="s">
        <v>7</v>
      </c>
      <c r="C20" s="392">
        <v>40457</v>
      </c>
      <c r="D20" s="392">
        <v>40393</v>
      </c>
      <c r="E20" s="392">
        <v>64</v>
      </c>
      <c r="F20" s="393">
        <v>0.99841807351014655</v>
      </c>
      <c r="G20" s="393">
        <v>1.5819264898534245E-3</v>
      </c>
      <c r="I20" s="391">
        <v>1</v>
      </c>
      <c r="J20" s="391">
        <v>8</v>
      </c>
      <c r="K20" s="391">
        <v>14</v>
      </c>
      <c r="L20" s="390" t="s">
        <v>45</v>
      </c>
      <c r="M20" s="392">
        <v>66420</v>
      </c>
      <c r="N20" s="392">
        <v>2907</v>
      </c>
      <c r="O20" s="393">
        <v>0.95806828508373365</v>
      </c>
      <c r="P20" s="393">
        <v>4.1931714916266391E-2</v>
      </c>
      <c r="Q20" s="393">
        <v>0.92007498353402128</v>
      </c>
    </row>
    <row r="21" spans="2:17" s="390" customFormat="1" ht="15" x14ac:dyDescent="0.25">
      <c r="B21" s="390" t="s">
        <v>44</v>
      </c>
      <c r="C21" s="392">
        <v>96688</v>
      </c>
      <c r="D21" s="392">
        <v>83239</v>
      </c>
      <c r="E21" s="392">
        <v>13449</v>
      </c>
      <c r="F21" s="393">
        <v>0.86090311103756412</v>
      </c>
      <c r="G21" s="393">
        <v>0.13909688896243588</v>
      </c>
      <c r="I21" s="391">
        <v>20</v>
      </c>
      <c r="J21" s="391">
        <v>9</v>
      </c>
      <c r="K21" s="391">
        <v>6</v>
      </c>
      <c r="L21" s="390" t="s">
        <v>8</v>
      </c>
      <c r="M21" s="392">
        <v>7403</v>
      </c>
      <c r="N21" s="392">
        <v>518</v>
      </c>
      <c r="O21" s="393">
        <v>0.93460421663931326</v>
      </c>
      <c r="P21" s="393">
        <v>6.5395783360686785E-2</v>
      </c>
      <c r="Q21" s="393">
        <v>0.92007498353402128</v>
      </c>
    </row>
    <row r="22" spans="2:17" s="390" customFormat="1" ht="15" x14ac:dyDescent="0.25">
      <c r="B22" s="390" t="s">
        <v>42</v>
      </c>
      <c r="C22" s="392">
        <v>537</v>
      </c>
      <c r="D22" s="392">
        <v>526</v>
      </c>
      <c r="E22" s="392">
        <v>11</v>
      </c>
      <c r="F22" s="393">
        <v>0.97951582867783982</v>
      </c>
      <c r="G22" s="393">
        <v>2.0484171322160148E-2</v>
      </c>
      <c r="I22" s="391">
        <v>4</v>
      </c>
      <c r="J22" s="391">
        <v>10</v>
      </c>
      <c r="K22" s="391">
        <v>20</v>
      </c>
      <c r="L22" s="390" t="s">
        <v>114</v>
      </c>
      <c r="M22" s="392">
        <v>544804</v>
      </c>
      <c r="N22" s="392">
        <v>47326</v>
      </c>
      <c r="O22" s="393">
        <v>0.92007498353402128</v>
      </c>
      <c r="P22" s="393">
        <v>7.9925016465978757E-2</v>
      </c>
      <c r="Q22" s="393">
        <v>0.92007498353402128</v>
      </c>
    </row>
    <row r="23" spans="2:17" s="390" customFormat="1" ht="15" x14ac:dyDescent="0.25">
      <c r="B23" s="390" t="s">
        <v>6</v>
      </c>
      <c r="C23" s="392">
        <v>60220</v>
      </c>
      <c r="D23" s="392">
        <v>54906</v>
      </c>
      <c r="E23" s="392">
        <v>5314</v>
      </c>
      <c r="F23" s="393">
        <v>0.91175689139820659</v>
      </c>
      <c r="G23" s="393">
        <v>8.8243108601793421E-2</v>
      </c>
      <c r="I23" s="391">
        <v>12</v>
      </c>
      <c r="J23" s="391">
        <v>11</v>
      </c>
      <c r="K23" s="391">
        <v>1</v>
      </c>
      <c r="L23" s="390" t="s">
        <v>11</v>
      </c>
      <c r="M23" s="392">
        <v>131388</v>
      </c>
      <c r="N23" s="392">
        <v>12265</v>
      </c>
      <c r="O23" s="393">
        <v>0.91462064836794221</v>
      </c>
      <c r="P23" s="393">
        <v>8.5379351632057801E-2</v>
      </c>
      <c r="Q23" s="393">
        <v>0.92007498353402128</v>
      </c>
    </row>
    <row r="24" spans="2:17" s="390" customFormat="1" ht="15" x14ac:dyDescent="0.25">
      <c r="B24" s="390" t="s">
        <v>5</v>
      </c>
      <c r="C24" s="392">
        <v>13474</v>
      </c>
      <c r="D24" s="392">
        <v>11778</v>
      </c>
      <c r="E24" s="392">
        <v>1696</v>
      </c>
      <c r="F24" s="393">
        <v>0.87412795012616895</v>
      </c>
      <c r="G24" s="393">
        <v>0.12587204987383108</v>
      </c>
      <c r="I24" s="391">
        <v>17</v>
      </c>
      <c r="J24" s="391">
        <v>12</v>
      </c>
      <c r="K24" s="391">
        <v>11</v>
      </c>
      <c r="L24" s="390" t="s">
        <v>6</v>
      </c>
      <c r="M24" s="392">
        <v>54906</v>
      </c>
      <c r="N24" s="392">
        <v>5314</v>
      </c>
      <c r="O24" s="393">
        <v>0.91175689139820659</v>
      </c>
      <c r="P24" s="393">
        <v>8.8243108601793421E-2</v>
      </c>
      <c r="Q24" s="393">
        <v>0.92007498353402128</v>
      </c>
    </row>
    <row r="25" spans="2:17" s="390" customFormat="1" ht="15" x14ac:dyDescent="0.25">
      <c r="B25" s="390" t="s">
        <v>38</v>
      </c>
      <c r="C25" s="392">
        <v>25890</v>
      </c>
      <c r="D25" s="392">
        <v>25578</v>
      </c>
      <c r="E25" s="392">
        <v>312</v>
      </c>
      <c r="F25" s="393">
        <v>0.98794901506373112</v>
      </c>
      <c r="G25" s="393">
        <v>1.2050984936268831E-2</v>
      </c>
      <c r="I25" s="391">
        <v>3</v>
      </c>
      <c r="J25" s="391">
        <v>13</v>
      </c>
      <c r="K25" s="391">
        <v>19</v>
      </c>
      <c r="L25" s="390" t="s">
        <v>49</v>
      </c>
      <c r="M25" s="392">
        <v>3881</v>
      </c>
      <c r="N25" s="392">
        <v>425</v>
      </c>
      <c r="O25" s="393">
        <v>0.9013005109150023</v>
      </c>
      <c r="P25" s="393">
        <v>9.8699489084997677E-2</v>
      </c>
      <c r="Q25" s="393">
        <v>0.92007498353402128</v>
      </c>
    </row>
    <row r="26" spans="2:17" s="390" customFormat="1" ht="15" x14ac:dyDescent="0.25">
      <c r="B26" s="390" t="s">
        <v>45</v>
      </c>
      <c r="C26" s="392">
        <v>69327</v>
      </c>
      <c r="D26" s="392">
        <v>66420</v>
      </c>
      <c r="E26" s="392">
        <v>2907</v>
      </c>
      <c r="F26" s="393">
        <v>0.95806828508373365</v>
      </c>
      <c r="G26" s="393">
        <v>4.1931714916266391E-2</v>
      </c>
      <c r="I26" s="391">
        <v>8</v>
      </c>
      <c r="J26" s="391">
        <v>14</v>
      </c>
      <c r="K26" s="391">
        <v>4</v>
      </c>
      <c r="L26" s="390" t="s">
        <v>41</v>
      </c>
      <c r="M26" s="392">
        <v>9931</v>
      </c>
      <c r="N26" s="392">
        <v>1159</v>
      </c>
      <c r="O26" s="393">
        <v>0.89549143372407569</v>
      </c>
      <c r="P26" s="393">
        <v>0.10450856627592425</v>
      </c>
      <c r="Q26" s="393">
        <v>0.92007498353402128</v>
      </c>
    </row>
    <row r="27" spans="2:17" s="390" customFormat="1" ht="15" x14ac:dyDescent="0.25">
      <c r="B27" s="390" t="s">
        <v>50</v>
      </c>
      <c r="C27" s="392">
        <v>813</v>
      </c>
      <c r="D27" s="392">
        <v>723</v>
      </c>
      <c r="E27" s="392">
        <v>90</v>
      </c>
      <c r="F27" s="393">
        <v>0.88929889298892983</v>
      </c>
      <c r="G27" s="393">
        <v>0.11070110701107011</v>
      </c>
      <c r="I27" s="391">
        <v>15</v>
      </c>
      <c r="J27" s="391">
        <v>15</v>
      </c>
      <c r="K27" s="391">
        <v>15</v>
      </c>
      <c r="L27" s="390" t="s">
        <v>50</v>
      </c>
      <c r="M27" s="392">
        <v>723</v>
      </c>
      <c r="N27" s="392">
        <v>90</v>
      </c>
      <c r="O27" s="393">
        <v>0.88929889298892983</v>
      </c>
      <c r="P27" s="393">
        <v>0.11070110701107011</v>
      </c>
      <c r="Q27" s="393">
        <v>0.92007498353402128</v>
      </c>
    </row>
    <row r="28" spans="2:17" s="390" customFormat="1" ht="15" x14ac:dyDescent="0.25">
      <c r="B28" s="390" t="s">
        <v>46</v>
      </c>
      <c r="C28" s="392">
        <v>18474</v>
      </c>
      <c r="D28" s="392">
        <v>16120</v>
      </c>
      <c r="E28" s="392">
        <v>2354</v>
      </c>
      <c r="F28" s="393">
        <v>0.87257767673487063</v>
      </c>
      <c r="G28" s="393">
        <v>0.12742232326512937</v>
      </c>
      <c r="I28" s="391">
        <v>18</v>
      </c>
      <c r="J28" s="391">
        <v>16</v>
      </c>
      <c r="K28" s="391">
        <v>5</v>
      </c>
      <c r="L28" s="390" t="s">
        <v>9</v>
      </c>
      <c r="M28" s="392">
        <v>14311</v>
      </c>
      <c r="N28" s="392">
        <v>1913</v>
      </c>
      <c r="O28" s="393">
        <v>0.8820882642998028</v>
      </c>
      <c r="P28" s="393">
        <v>0.11791173570019724</v>
      </c>
      <c r="Q28" s="393">
        <v>0.92007498353402128</v>
      </c>
    </row>
    <row r="29" spans="2:17" s="390" customFormat="1" ht="15" x14ac:dyDescent="0.25">
      <c r="B29" s="390" t="s">
        <v>47</v>
      </c>
      <c r="C29" s="392">
        <v>6427</v>
      </c>
      <c r="D29" s="392">
        <v>6268</v>
      </c>
      <c r="E29" s="392">
        <v>159</v>
      </c>
      <c r="F29" s="393">
        <v>0.97526061926248642</v>
      </c>
      <c r="G29" s="393">
        <v>2.4739380737513614E-2</v>
      </c>
      <c r="I29" s="391">
        <v>5</v>
      </c>
      <c r="J29" s="391">
        <v>17</v>
      </c>
      <c r="K29" s="391">
        <v>12</v>
      </c>
      <c r="L29" s="390" t="s">
        <v>5</v>
      </c>
      <c r="M29" s="392">
        <v>11778</v>
      </c>
      <c r="N29" s="392">
        <v>1696</v>
      </c>
      <c r="O29" s="393">
        <v>0.87412795012616895</v>
      </c>
      <c r="P29" s="393">
        <v>0.12587204987383108</v>
      </c>
      <c r="Q29" s="393">
        <v>0.92007498353402128</v>
      </c>
    </row>
    <row r="30" spans="2:17" s="390" customFormat="1" ht="15" x14ac:dyDescent="0.25">
      <c r="B30" s="390" t="s">
        <v>48</v>
      </c>
      <c r="C30" s="392">
        <v>26446</v>
      </c>
      <c r="D30" s="392">
        <v>22992</v>
      </c>
      <c r="E30" s="392">
        <v>3454</v>
      </c>
      <c r="F30" s="393">
        <v>0.86939423731377141</v>
      </c>
      <c r="G30" s="393">
        <v>0.13060576268622853</v>
      </c>
      <c r="I30" s="391">
        <v>19</v>
      </c>
      <c r="J30" s="391">
        <v>18</v>
      </c>
      <c r="K30" s="391">
        <v>16</v>
      </c>
      <c r="L30" s="390" t="s">
        <v>46</v>
      </c>
      <c r="M30" s="392">
        <v>16120</v>
      </c>
      <c r="N30" s="392">
        <v>2354</v>
      </c>
      <c r="O30" s="393">
        <v>0.87257767673487063</v>
      </c>
      <c r="P30" s="393">
        <v>0.12742232326512937</v>
      </c>
      <c r="Q30" s="393">
        <v>0.92007498353402128</v>
      </c>
    </row>
    <row r="31" spans="2:17" s="390" customFormat="1" ht="15" x14ac:dyDescent="0.25">
      <c r="B31" s="390" t="s">
        <v>49</v>
      </c>
      <c r="C31" s="392">
        <v>4306</v>
      </c>
      <c r="D31" s="392">
        <v>3881</v>
      </c>
      <c r="E31" s="392">
        <v>425</v>
      </c>
      <c r="F31" s="393">
        <v>0.9013005109150023</v>
      </c>
      <c r="G31" s="393">
        <v>9.8699489084997677E-2</v>
      </c>
      <c r="I31" s="391">
        <v>13</v>
      </c>
      <c r="J31" s="391">
        <v>19</v>
      </c>
      <c r="K31" s="391">
        <v>18</v>
      </c>
      <c r="L31" s="390" t="s">
        <v>48</v>
      </c>
      <c r="M31" s="392">
        <v>22992</v>
      </c>
      <c r="N31" s="392">
        <v>3454</v>
      </c>
      <c r="O31" s="393">
        <v>0.86939423731377141</v>
      </c>
      <c r="P31" s="393">
        <v>0.13060576268622853</v>
      </c>
      <c r="Q31" s="393">
        <v>0.92007498353402128</v>
      </c>
    </row>
    <row r="32" spans="2:17" s="390" customFormat="1" ht="15" x14ac:dyDescent="0.25">
      <c r="B32" s="394" t="s">
        <v>114</v>
      </c>
      <c r="C32" s="395">
        <v>592130</v>
      </c>
      <c r="D32" s="395">
        <v>544804</v>
      </c>
      <c r="E32" s="395">
        <v>47326</v>
      </c>
      <c r="F32" s="396">
        <v>0.92007498353402128</v>
      </c>
      <c r="G32" s="396">
        <v>7.9925016465978757E-2</v>
      </c>
      <c r="I32" s="391">
        <v>10</v>
      </c>
      <c r="J32" s="391">
        <v>20</v>
      </c>
      <c r="K32" s="391">
        <v>9</v>
      </c>
      <c r="L32" s="390" t="s">
        <v>44</v>
      </c>
      <c r="M32" s="392">
        <v>83239</v>
      </c>
      <c r="N32" s="392">
        <v>13449</v>
      </c>
      <c r="O32" s="393">
        <v>0.86090311103756412</v>
      </c>
      <c r="P32" s="393">
        <v>0.13909688896243588</v>
      </c>
      <c r="Q32" s="393">
        <v>0.92007498353402128</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476</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4" t="s">
        <v>51</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93130</v>
      </c>
      <c r="D13" s="392">
        <v>75705</v>
      </c>
      <c r="E13" s="392">
        <v>17425</v>
      </c>
      <c r="F13" s="393">
        <v>0.81289595189520025</v>
      </c>
      <c r="G13" s="393">
        <v>0.18710404810479975</v>
      </c>
      <c r="I13" s="391">
        <v>14</v>
      </c>
      <c r="J13" s="391">
        <v>1</v>
      </c>
      <c r="K13" s="391">
        <v>8</v>
      </c>
      <c r="L13" s="390" t="s">
        <v>7</v>
      </c>
      <c r="M13" s="392">
        <v>47251</v>
      </c>
      <c r="N13" s="392">
        <v>61</v>
      </c>
      <c r="O13" s="393">
        <v>0.99871068650659456</v>
      </c>
      <c r="P13" s="393">
        <v>1.2893134934054786E-3</v>
      </c>
      <c r="Q13" s="393">
        <v>0.84637344514428547</v>
      </c>
    </row>
    <row r="14" spans="1:17" s="390" customFormat="1" ht="15" x14ac:dyDescent="0.25">
      <c r="B14" s="390" t="s">
        <v>10</v>
      </c>
      <c r="C14" s="392">
        <v>13879</v>
      </c>
      <c r="D14" s="392">
        <v>13766</v>
      </c>
      <c r="E14" s="392">
        <v>113</v>
      </c>
      <c r="F14" s="393">
        <v>0.99185820304056493</v>
      </c>
      <c r="G14" s="393">
        <v>8.1417969594351179E-3</v>
      </c>
      <c r="I14" s="391">
        <v>2</v>
      </c>
      <c r="J14" s="391">
        <v>2</v>
      </c>
      <c r="K14" s="391">
        <v>2</v>
      </c>
      <c r="L14" s="390" t="s">
        <v>10</v>
      </c>
      <c r="M14" s="392">
        <v>13766</v>
      </c>
      <c r="N14" s="392">
        <v>113</v>
      </c>
      <c r="O14" s="393">
        <v>0.99185820304056493</v>
      </c>
      <c r="P14" s="393">
        <v>8.1417969594351179E-3</v>
      </c>
      <c r="Q14" s="393">
        <v>0.84637344514428547</v>
      </c>
    </row>
    <row r="15" spans="1:17" s="390" customFormat="1" ht="15" x14ac:dyDescent="0.25">
      <c r="B15" s="390" t="s">
        <v>40</v>
      </c>
      <c r="C15" s="392">
        <v>13591</v>
      </c>
      <c r="D15" s="392">
        <v>12902</v>
      </c>
      <c r="E15" s="392">
        <v>689</v>
      </c>
      <c r="F15" s="393">
        <v>0.94930468692517112</v>
      </c>
      <c r="G15" s="393">
        <v>5.0695313074828934E-2</v>
      </c>
      <c r="I15" s="391">
        <v>5</v>
      </c>
      <c r="J15" s="391">
        <v>3</v>
      </c>
      <c r="K15" s="391">
        <v>7</v>
      </c>
      <c r="L15" s="390" t="s">
        <v>43</v>
      </c>
      <c r="M15" s="392">
        <v>26439</v>
      </c>
      <c r="N15" s="392">
        <v>1303</v>
      </c>
      <c r="O15" s="393">
        <v>0.95303150457789632</v>
      </c>
      <c r="P15" s="393">
        <v>4.696849542210367E-2</v>
      </c>
      <c r="Q15" s="393">
        <v>0.84637344514428547</v>
      </c>
    </row>
    <row r="16" spans="1:17" s="390" customFormat="1" ht="15" x14ac:dyDescent="0.25">
      <c r="B16" s="390" t="s">
        <v>41</v>
      </c>
      <c r="C16" s="392">
        <v>13865</v>
      </c>
      <c r="D16" s="392">
        <v>11602</v>
      </c>
      <c r="E16" s="392">
        <v>2263</v>
      </c>
      <c r="F16" s="393">
        <v>0.83678326721961771</v>
      </c>
      <c r="G16" s="393">
        <v>0.16321673278038226</v>
      </c>
      <c r="I16" s="391">
        <v>13</v>
      </c>
      <c r="J16" s="391">
        <v>4</v>
      </c>
      <c r="K16" s="391">
        <v>10</v>
      </c>
      <c r="L16" s="390" t="s">
        <v>42</v>
      </c>
      <c r="M16" s="392">
        <v>578</v>
      </c>
      <c r="N16" s="392">
        <v>29</v>
      </c>
      <c r="O16" s="393">
        <v>0.9522240527182867</v>
      </c>
      <c r="P16" s="393">
        <v>4.7775947281713346E-2</v>
      </c>
      <c r="Q16" s="393">
        <v>0.84637344514428547</v>
      </c>
    </row>
    <row r="17" spans="2:17" s="390" customFormat="1" ht="15" x14ac:dyDescent="0.25">
      <c r="B17" s="390" t="s">
        <v>9</v>
      </c>
      <c r="C17" s="392">
        <v>14937</v>
      </c>
      <c r="D17" s="392">
        <v>12778</v>
      </c>
      <c r="E17" s="392">
        <v>2159</v>
      </c>
      <c r="F17" s="393">
        <v>0.85545959697395724</v>
      </c>
      <c r="G17" s="393">
        <v>0.14454040302604271</v>
      </c>
      <c r="I17" s="391">
        <v>11</v>
      </c>
      <c r="J17" s="391">
        <v>5</v>
      </c>
      <c r="K17" s="391">
        <v>3</v>
      </c>
      <c r="L17" s="390" t="s">
        <v>40</v>
      </c>
      <c r="M17" s="392">
        <v>12902</v>
      </c>
      <c r="N17" s="392">
        <v>689</v>
      </c>
      <c r="O17" s="393">
        <v>0.94930468692517112</v>
      </c>
      <c r="P17" s="393">
        <v>5.0695313074828934E-2</v>
      </c>
      <c r="Q17" s="393">
        <v>0.84637344514428547</v>
      </c>
    </row>
    <row r="18" spans="2:17" s="390" customFormat="1" ht="15" x14ac:dyDescent="0.25">
      <c r="B18" s="390" t="s">
        <v>8</v>
      </c>
      <c r="C18" s="392">
        <v>5204</v>
      </c>
      <c r="D18" s="392">
        <v>4508</v>
      </c>
      <c r="E18" s="392">
        <v>696</v>
      </c>
      <c r="F18" s="393">
        <v>0.86625672559569566</v>
      </c>
      <c r="G18" s="393">
        <v>0.13374327440430439</v>
      </c>
      <c r="I18" s="391">
        <v>10</v>
      </c>
      <c r="J18" s="391">
        <v>6</v>
      </c>
      <c r="K18" s="391">
        <v>17</v>
      </c>
      <c r="L18" s="390" t="s">
        <v>47</v>
      </c>
      <c r="M18" s="392">
        <v>6375</v>
      </c>
      <c r="N18" s="392">
        <v>414</v>
      </c>
      <c r="O18" s="393">
        <v>0.93901900132567384</v>
      </c>
      <c r="P18" s="393">
        <v>6.0980998674326117E-2</v>
      </c>
      <c r="Q18" s="393">
        <v>0.84637344514428547</v>
      </c>
    </row>
    <row r="19" spans="2:17" s="390" customFormat="1" ht="15" x14ac:dyDescent="0.25">
      <c r="B19" s="390" t="s">
        <v>43</v>
      </c>
      <c r="C19" s="392">
        <v>27742</v>
      </c>
      <c r="D19" s="392">
        <v>26439</v>
      </c>
      <c r="E19" s="392">
        <v>1303</v>
      </c>
      <c r="F19" s="393">
        <v>0.95303150457789632</v>
      </c>
      <c r="G19" s="393">
        <v>4.696849542210367E-2</v>
      </c>
      <c r="I19" s="391">
        <v>3</v>
      </c>
      <c r="J19" s="391">
        <v>7</v>
      </c>
      <c r="K19" s="391">
        <v>13</v>
      </c>
      <c r="L19" s="390" t="s">
        <v>38</v>
      </c>
      <c r="M19" s="392">
        <v>21846</v>
      </c>
      <c r="N19" s="392">
        <v>1432</v>
      </c>
      <c r="O19" s="393">
        <v>0.93848268751610964</v>
      </c>
      <c r="P19" s="393">
        <v>6.151731248389037E-2</v>
      </c>
      <c r="Q19" s="393">
        <v>0.84637344514428547</v>
      </c>
    </row>
    <row r="20" spans="2:17" s="390" customFormat="1" ht="15" x14ac:dyDescent="0.25">
      <c r="B20" s="390" t="s">
        <v>7</v>
      </c>
      <c r="C20" s="392">
        <v>47312</v>
      </c>
      <c r="D20" s="392">
        <v>47251</v>
      </c>
      <c r="E20" s="392">
        <v>61</v>
      </c>
      <c r="F20" s="393">
        <v>0.99871068650659456</v>
      </c>
      <c r="G20" s="393">
        <v>1.2893134934054786E-3</v>
      </c>
      <c r="I20" s="391">
        <v>1</v>
      </c>
      <c r="J20" s="391">
        <v>8</v>
      </c>
      <c r="K20" s="391">
        <v>14</v>
      </c>
      <c r="L20" s="390" t="s">
        <v>45</v>
      </c>
      <c r="M20" s="392">
        <v>51057</v>
      </c>
      <c r="N20" s="392">
        <v>3997</v>
      </c>
      <c r="O20" s="393">
        <v>0.92739855414683769</v>
      </c>
      <c r="P20" s="393">
        <v>7.2601445853162347E-2</v>
      </c>
      <c r="Q20" s="393">
        <v>0.84637344514428547</v>
      </c>
    </row>
    <row r="21" spans="2:17" s="390" customFormat="1" ht="15" x14ac:dyDescent="0.25">
      <c r="B21" s="390" t="s">
        <v>44</v>
      </c>
      <c r="C21" s="392">
        <v>104021</v>
      </c>
      <c r="D21" s="392">
        <v>73810</v>
      </c>
      <c r="E21" s="392">
        <v>30211</v>
      </c>
      <c r="F21" s="393">
        <v>0.70956826025514075</v>
      </c>
      <c r="G21" s="393">
        <v>0.2904317397448592</v>
      </c>
      <c r="I21" s="391">
        <v>20</v>
      </c>
      <c r="J21" s="391">
        <v>9</v>
      </c>
      <c r="K21" s="391">
        <v>11</v>
      </c>
      <c r="L21" s="390" t="s">
        <v>6</v>
      </c>
      <c r="M21" s="392">
        <v>47844</v>
      </c>
      <c r="N21" s="392">
        <v>6866</v>
      </c>
      <c r="O21" s="393">
        <v>0.87450191921038201</v>
      </c>
      <c r="P21" s="393">
        <v>0.12549808078961799</v>
      </c>
      <c r="Q21" s="393">
        <v>0.84637344514428547</v>
      </c>
    </row>
    <row r="22" spans="2:17" s="390" customFormat="1" ht="15" x14ac:dyDescent="0.25">
      <c r="B22" s="390" t="s">
        <v>42</v>
      </c>
      <c r="C22" s="392">
        <v>607</v>
      </c>
      <c r="D22" s="392">
        <v>578</v>
      </c>
      <c r="E22" s="392">
        <v>29</v>
      </c>
      <c r="F22" s="393">
        <v>0.9522240527182867</v>
      </c>
      <c r="G22" s="393">
        <v>4.7775947281713346E-2</v>
      </c>
      <c r="I22" s="391">
        <v>4</v>
      </c>
      <c r="J22" s="391">
        <v>10</v>
      </c>
      <c r="K22" s="391">
        <v>6</v>
      </c>
      <c r="L22" s="390" t="s">
        <v>8</v>
      </c>
      <c r="M22" s="392">
        <v>4508</v>
      </c>
      <c r="N22" s="392">
        <v>696</v>
      </c>
      <c r="O22" s="393">
        <v>0.86625672559569566</v>
      </c>
      <c r="P22" s="393">
        <v>0.13374327440430439</v>
      </c>
      <c r="Q22" s="393">
        <v>0.84637344514428547</v>
      </c>
    </row>
    <row r="23" spans="2:17" s="390" customFormat="1" ht="15" x14ac:dyDescent="0.25">
      <c r="B23" s="390" t="s">
        <v>6</v>
      </c>
      <c r="C23" s="392">
        <v>54710</v>
      </c>
      <c r="D23" s="392">
        <v>47844</v>
      </c>
      <c r="E23" s="392">
        <v>6866</v>
      </c>
      <c r="F23" s="393">
        <v>0.87450191921038201</v>
      </c>
      <c r="G23" s="393">
        <v>0.12549808078961799</v>
      </c>
      <c r="I23" s="391">
        <v>9</v>
      </c>
      <c r="J23" s="391">
        <v>11</v>
      </c>
      <c r="K23" s="391">
        <v>5</v>
      </c>
      <c r="L23" s="390" t="s">
        <v>9</v>
      </c>
      <c r="M23" s="392">
        <v>12778</v>
      </c>
      <c r="N23" s="392">
        <v>2159</v>
      </c>
      <c r="O23" s="393">
        <v>0.85545959697395724</v>
      </c>
      <c r="P23" s="393">
        <v>0.14454040302604271</v>
      </c>
      <c r="Q23" s="393">
        <v>0.84637344514428547</v>
      </c>
    </row>
    <row r="24" spans="2:17" s="390" customFormat="1" ht="15" x14ac:dyDescent="0.25">
      <c r="B24" s="390" t="s">
        <v>5</v>
      </c>
      <c r="C24" s="392">
        <v>14327</v>
      </c>
      <c r="D24" s="392">
        <v>11349</v>
      </c>
      <c r="E24" s="392">
        <v>2978</v>
      </c>
      <c r="F24" s="393">
        <v>0.79214071333845193</v>
      </c>
      <c r="G24" s="393">
        <v>0.20785928666154813</v>
      </c>
      <c r="I24" s="391">
        <v>15</v>
      </c>
      <c r="J24" s="391">
        <v>12</v>
      </c>
      <c r="K24" s="391">
        <v>20</v>
      </c>
      <c r="L24" s="390" t="s">
        <v>114</v>
      </c>
      <c r="M24" s="392">
        <v>459833</v>
      </c>
      <c r="N24" s="392">
        <v>83465</v>
      </c>
      <c r="O24" s="393">
        <v>0.84637344514428547</v>
      </c>
      <c r="P24" s="393">
        <v>0.15362655485571455</v>
      </c>
      <c r="Q24" s="393">
        <v>0.84637344514428547</v>
      </c>
    </row>
    <row r="25" spans="2:17" s="390" customFormat="1" ht="15" x14ac:dyDescent="0.25">
      <c r="B25" s="390" t="s">
        <v>38</v>
      </c>
      <c r="C25" s="392">
        <v>23278</v>
      </c>
      <c r="D25" s="392">
        <v>21846</v>
      </c>
      <c r="E25" s="392">
        <v>1432</v>
      </c>
      <c r="F25" s="393">
        <v>0.93848268751610964</v>
      </c>
      <c r="G25" s="393">
        <v>6.151731248389037E-2</v>
      </c>
      <c r="I25" s="391">
        <v>7</v>
      </c>
      <c r="J25" s="391">
        <v>13</v>
      </c>
      <c r="K25" s="391">
        <v>4</v>
      </c>
      <c r="L25" s="390" t="s">
        <v>41</v>
      </c>
      <c r="M25" s="392">
        <v>11602</v>
      </c>
      <c r="N25" s="392">
        <v>2263</v>
      </c>
      <c r="O25" s="393">
        <v>0.83678326721961771</v>
      </c>
      <c r="P25" s="393">
        <v>0.16321673278038226</v>
      </c>
      <c r="Q25" s="393">
        <v>0.84637344514428547</v>
      </c>
    </row>
    <row r="26" spans="2:17" s="390" customFormat="1" ht="15" x14ac:dyDescent="0.25">
      <c r="B26" s="390" t="s">
        <v>45</v>
      </c>
      <c r="C26" s="392">
        <v>55054</v>
      </c>
      <c r="D26" s="392">
        <v>51057</v>
      </c>
      <c r="E26" s="392">
        <v>3997</v>
      </c>
      <c r="F26" s="393">
        <v>0.92739855414683769</v>
      </c>
      <c r="G26" s="393">
        <v>7.2601445853162347E-2</v>
      </c>
      <c r="I26" s="391">
        <v>8</v>
      </c>
      <c r="J26" s="391">
        <v>14</v>
      </c>
      <c r="K26" s="391">
        <v>1</v>
      </c>
      <c r="L26" s="390" t="s">
        <v>11</v>
      </c>
      <c r="M26" s="392">
        <v>75705</v>
      </c>
      <c r="N26" s="392">
        <v>17425</v>
      </c>
      <c r="O26" s="393">
        <v>0.81289595189520025</v>
      </c>
      <c r="P26" s="393">
        <v>0.18710404810479975</v>
      </c>
      <c r="Q26" s="393">
        <v>0.84637344514428547</v>
      </c>
    </row>
    <row r="27" spans="2:17" s="390" customFormat="1" ht="15" x14ac:dyDescent="0.25">
      <c r="B27" s="390" t="s">
        <v>50</v>
      </c>
      <c r="C27" s="392">
        <v>542</v>
      </c>
      <c r="D27" s="392">
        <v>426</v>
      </c>
      <c r="E27" s="392">
        <v>116</v>
      </c>
      <c r="F27" s="393">
        <v>0.7859778597785978</v>
      </c>
      <c r="G27" s="393">
        <v>0.2140221402214022</v>
      </c>
      <c r="I27" s="391">
        <v>16</v>
      </c>
      <c r="J27" s="391">
        <v>15</v>
      </c>
      <c r="K27" s="391">
        <v>12</v>
      </c>
      <c r="L27" s="390" t="s">
        <v>5</v>
      </c>
      <c r="M27" s="392">
        <v>11349</v>
      </c>
      <c r="N27" s="392">
        <v>2978</v>
      </c>
      <c r="O27" s="393">
        <v>0.79214071333845193</v>
      </c>
      <c r="P27" s="393">
        <v>0.20785928666154813</v>
      </c>
      <c r="Q27" s="393">
        <v>0.84637344514428547</v>
      </c>
    </row>
    <row r="28" spans="2:17" s="390" customFormat="1" ht="15" x14ac:dyDescent="0.25">
      <c r="B28" s="390" t="s">
        <v>46</v>
      </c>
      <c r="C28" s="392">
        <v>14325</v>
      </c>
      <c r="D28" s="392">
        <v>11180</v>
      </c>
      <c r="E28" s="392">
        <v>3145</v>
      </c>
      <c r="F28" s="393">
        <v>0.78045375218150093</v>
      </c>
      <c r="G28" s="393">
        <v>0.21954624781849913</v>
      </c>
      <c r="I28" s="391">
        <v>17</v>
      </c>
      <c r="J28" s="391">
        <v>16</v>
      </c>
      <c r="K28" s="391">
        <v>15</v>
      </c>
      <c r="L28" s="390" t="s">
        <v>50</v>
      </c>
      <c r="M28" s="392">
        <v>426</v>
      </c>
      <c r="N28" s="392">
        <v>116</v>
      </c>
      <c r="O28" s="393">
        <v>0.7859778597785978</v>
      </c>
      <c r="P28" s="393">
        <v>0.2140221402214022</v>
      </c>
      <c r="Q28" s="393">
        <v>0.84637344514428547</v>
      </c>
    </row>
    <row r="29" spans="2:17" s="390" customFormat="1" ht="15" x14ac:dyDescent="0.25">
      <c r="B29" s="390" t="s">
        <v>47</v>
      </c>
      <c r="C29" s="392">
        <v>6789</v>
      </c>
      <c r="D29" s="392">
        <v>6375</v>
      </c>
      <c r="E29" s="392">
        <v>414</v>
      </c>
      <c r="F29" s="393">
        <v>0.93901900132567384</v>
      </c>
      <c r="G29" s="393">
        <v>6.0980998674326117E-2</v>
      </c>
      <c r="I29" s="391">
        <v>6</v>
      </c>
      <c r="J29" s="391">
        <v>17</v>
      </c>
      <c r="K29" s="391">
        <v>16</v>
      </c>
      <c r="L29" s="390" t="s">
        <v>46</v>
      </c>
      <c r="M29" s="392">
        <v>11180</v>
      </c>
      <c r="N29" s="392">
        <v>3145</v>
      </c>
      <c r="O29" s="393">
        <v>0.78045375218150093</v>
      </c>
      <c r="P29" s="393">
        <v>0.21954624781849913</v>
      </c>
      <c r="Q29" s="393">
        <v>0.84637344514428547</v>
      </c>
    </row>
    <row r="30" spans="2:17" s="390" customFormat="1" ht="15" x14ac:dyDescent="0.25">
      <c r="B30" s="390" t="s">
        <v>48</v>
      </c>
      <c r="C30" s="392">
        <v>36246</v>
      </c>
      <c r="D30" s="392">
        <v>27542</v>
      </c>
      <c r="E30" s="392">
        <v>8704</v>
      </c>
      <c r="F30" s="393">
        <v>0.75986315731391052</v>
      </c>
      <c r="G30" s="393">
        <v>0.24013684268608951</v>
      </c>
      <c r="I30" s="391">
        <v>19</v>
      </c>
      <c r="J30" s="391">
        <v>18</v>
      </c>
      <c r="K30" s="391">
        <v>19</v>
      </c>
      <c r="L30" s="390" t="s">
        <v>49</v>
      </c>
      <c r="M30" s="392">
        <v>2875</v>
      </c>
      <c r="N30" s="392">
        <v>864</v>
      </c>
      <c r="O30" s="393">
        <v>0.76892217170366406</v>
      </c>
      <c r="P30" s="393">
        <v>0.23107782829633591</v>
      </c>
      <c r="Q30" s="393">
        <v>0.84637344514428547</v>
      </c>
    </row>
    <row r="31" spans="2:17" s="390" customFormat="1" ht="15" x14ac:dyDescent="0.25">
      <c r="B31" s="390" t="s">
        <v>49</v>
      </c>
      <c r="C31" s="392">
        <v>3739</v>
      </c>
      <c r="D31" s="392">
        <v>2875</v>
      </c>
      <c r="E31" s="392">
        <v>864</v>
      </c>
      <c r="F31" s="393">
        <v>0.76892217170366406</v>
      </c>
      <c r="G31" s="393">
        <v>0.23107782829633591</v>
      </c>
      <c r="I31" s="391">
        <v>18</v>
      </c>
      <c r="J31" s="391">
        <v>19</v>
      </c>
      <c r="K31" s="391">
        <v>18</v>
      </c>
      <c r="L31" s="390" t="s">
        <v>48</v>
      </c>
      <c r="M31" s="392">
        <v>27542</v>
      </c>
      <c r="N31" s="392">
        <v>8704</v>
      </c>
      <c r="O31" s="393">
        <v>0.75986315731391052</v>
      </c>
      <c r="P31" s="393">
        <v>0.24013684268608951</v>
      </c>
      <c r="Q31" s="393">
        <v>0.84637344514428547</v>
      </c>
    </row>
    <row r="32" spans="2:17" s="390" customFormat="1" ht="15" x14ac:dyDescent="0.25">
      <c r="B32" s="394" t="s">
        <v>114</v>
      </c>
      <c r="C32" s="395">
        <v>543298</v>
      </c>
      <c r="D32" s="395">
        <v>459833</v>
      </c>
      <c r="E32" s="395">
        <v>83465</v>
      </c>
      <c r="F32" s="396">
        <v>0.84637344514428547</v>
      </c>
      <c r="G32" s="396">
        <v>0.15362655485571455</v>
      </c>
      <c r="I32" s="391">
        <v>12</v>
      </c>
      <c r="J32" s="391">
        <v>20</v>
      </c>
      <c r="K32" s="391">
        <v>9</v>
      </c>
      <c r="L32" s="390" t="s">
        <v>44</v>
      </c>
      <c r="M32" s="392">
        <v>73810</v>
      </c>
      <c r="N32" s="392">
        <v>30211</v>
      </c>
      <c r="O32" s="393">
        <v>0.70956826025514075</v>
      </c>
      <c r="P32" s="393">
        <v>0.2904317397448592</v>
      </c>
      <c r="Q32" s="393">
        <v>0.84637344514428547</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zoomScale="80" zoomScaleNormal="80" workbookViewId="0">
      <selection activeCell="P30" sqref="P30"/>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21"/>
      <c r="C2" s="1221"/>
      <c r="D2" s="808"/>
      <c r="E2" s="809"/>
      <c r="F2" s="810"/>
      <c r="G2" s="809"/>
    </row>
    <row r="3" spans="1:19" s="633" customFormat="1" ht="38.25" customHeight="1" x14ac:dyDescent="0.2">
      <c r="B3" s="810"/>
      <c r="C3" s="810"/>
      <c r="D3" s="810"/>
      <c r="E3" s="809"/>
      <c r="F3" s="810"/>
      <c r="G3" s="809"/>
    </row>
    <row r="4" spans="1:19" s="635" customFormat="1" ht="37.5" customHeight="1" x14ac:dyDescent="0.2">
      <c r="B4" s="1233" t="s">
        <v>348</v>
      </c>
      <c r="C4" s="1233"/>
      <c r="D4" s="1233"/>
      <c r="E4" s="1233"/>
      <c r="F4" s="1233"/>
      <c r="G4" s="1233"/>
      <c r="H4" s="1233"/>
      <c r="I4" s="1233"/>
      <c r="J4" s="1233"/>
      <c r="K4" s="1233"/>
      <c r="L4" s="1233"/>
      <c r="M4" s="1233"/>
      <c r="N4" s="1233"/>
      <c r="O4" s="1233"/>
      <c r="P4" s="1233"/>
      <c r="Q4" s="1233"/>
    </row>
    <row r="5" spans="1:19" s="811" customFormat="1" ht="18" x14ac:dyDescent="0.2">
      <c r="B5" s="1047" t="str">
        <f>porsaad!B6</f>
        <v>Situación a 31 de diciembre de 2023</v>
      </c>
      <c r="C5" s="1047"/>
      <c r="D5" s="1047"/>
      <c r="E5" s="1047"/>
      <c r="F5" s="1047"/>
      <c r="G5" s="1047"/>
      <c r="H5" s="1047"/>
      <c r="I5" s="1047"/>
      <c r="J5" s="1047"/>
      <c r="K5" s="1047"/>
      <c r="L5" s="1047"/>
      <c r="M5" s="1047"/>
      <c r="N5" s="1047"/>
      <c r="O5" s="1047"/>
      <c r="P5" s="1047"/>
    </row>
    <row r="6" spans="1:19" s="635" customFormat="1" ht="6" customHeight="1" x14ac:dyDescent="0.2">
      <c r="D6" s="812"/>
      <c r="E6" s="812"/>
      <c r="F6" s="812"/>
      <c r="G6" s="812"/>
    </row>
    <row r="7" spans="1:19" s="816" customFormat="1" ht="12.75" customHeight="1" x14ac:dyDescent="0.2">
      <c r="A7" s="813"/>
      <c r="B7" s="1222" t="s">
        <v>15</v>
      </c>
      <c r="C7" s="814"/>
      <c r="D7" s="1225" t="s">
        <v>285</v>
      </c>
      <c r="E7" s="815"/>
      <c r="F7" s="1227" t="s">
        <v>477</v>
      </c>
      <c r="G7" s="1228"/>
      <c r="I7" s="1227" t="s">
        <v>286</v>
      </c>
      <c r="J7" s="1231"/>
      <c r="K7" s="956"/>
      <c r="L7" s="956"/>
      <c r="M7" s="956"/>
      <c r="N7" s="956"/>
      <c r="O7" s="956"/>
      <c r="P7" s="956"/>
      <c r="Q7" s="957"/>
    </row>
    <row r="8" spans="1:19" s="816" customFormat="1" ht="15" customHeight="1" x14ac:dyDescent="0.2">
      <c r="A8" s="813"/>
      <c r="B8" s="1223"/>
      <c r="C8" s="814"/>
      <c r="D8" s="1226"/>
      <c r="E8" s="815"/>
      <c r="F8" s="1229"/>
      <c r="G8" s="1230"/>
      <c r="I8" s="1229"/>
      <c r="J8" s="1232"/>
      <c r="K8" s="958"/>
      <c r="L8" s="1211" t="s">
        <v>141</v>
      </c>
      <c r="M8" s="1212"/>
      <c r="N8" s="1215" t="s">
        <v>142</v>
      </c>
      <c r="O8" s="1216"/>
      <c r="P8" s="1216"/>
      <c r="Q8" s="1217"/>
    </row>
    <row r="9" spans="1:19" s="816" customFormat="1" ht="44.25" customHeight="1" x14ac:dyDescent="0.2">
      <c r="A9" s="813"/>
      <c r="B9" s="1223"/>
      <c r="C9" s="814"/>
      <c r="D9" s="1226"/>
      <c r="E9" s="815"/>
      <c r="F9" s="1229"/>
      <c r="G9" s="1230"/>
      <c r="I9" s="1229"/>
      <c r="J9" s="1232"/>
      <c r="K9" s="958"/>
      <c r="L9" s="1213"/>
      <c r="M9" s="1214"/>
      <c r="N9" s="1215" t="s">
        <v>483</v>
      </c>
      <c r="O9" s="1217"/>
      <c r="P9" s="1215" t="s">
        <v>484</v>
      </c>
      <c r="Q9" s="1217"/>
    </row>
    <row r="10" spans="1:19" s="818" customFormat="1" ht="56.25" x14ac:dyDescent="0.2">
      <c r="A10" s="817"/>
      <c r="B10" s="1224"/>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286600</v>
      </c>
      <c r="E12" s="830">
        <v>53364</v>
      </c>
      <c r="F12" s="968">
        <f>D12-I12</f>
        <v>285983</v>
      </c>
      <c r="G12" s="969">
        <f>F12*100/D12</f>
        <v>99.784717376133983</v>
      </c>
      <c r="I12" s="968">
        <f>L12+N12+P12</f>
        <v>617</v>
      </c>
      <c r="J12" s="969">
        <f t="shared" ref="J12:J29" si="0">I12*100/D12</f>
        <v>0.21528262386601535</v>
      </c>
      <c r="L12" s="968">
        <v>0</v>
      </c>
      <c r="M12" s="964">
        <f>L12/$I12*100</f>
        <v>0</v>
      </c>
      <c r="N12" s="968">
        <v>211</v>
      </c>
      <c r="O12" s="623">
        <f>N12/$I12*100</f>
        <v>34.197730956239866</v>
      </c>
      <c r="P12" s="968">
        <v>406</v>
      </c>
      <c r="Q12" s="623">
        <f>P12/$I12*100</f>
        <v>65.802269043760134</v>
      </c>
      <c r="R12" s="992"/>
      <c r="S12" s="992"/>
    </row>
    <row r="13" spans="1:19" s="829" customFormat="1" x14ac:dyDescent="0.2">
      <c r="A13" s="827"/>
      <c r="B13" s="831" t="s">
        <v>10</v>
      </c>
      <c r="D13" s="977">
        <f>'41benpresaad'!D11</f>
        <v>40334</v>
      </c>
      <c r="E13" s="830">
        <v>5161</v>
      </c>
      <c r="F13" s="970">
        <f t="shared" ref="F13:F29" si="1">D13-I13</f>
        <v>39675</v>
      </c>
      <c r="G13" s="971">
        <f t="shared" ref="G13:G29" si="2">F13*100/D13</f>
        <v>98.366142708384984</v>
      </c>
      <c r="I13" s="970">
        <f t="shared" ref="I13:I29" si="3">L13+N13+P13</f>
        <v>659</v>
      </c>
      <c r="J13" s="971">
        <f t="shared" si="0"/>
        <v>1.6338572916150147</v>
      </c>
      <c r="L13" s="970">
        <v>0</v>
      </c>
      <c r="M13" s="965">
        <f>L13/$I13*100</f>
        <v>0</v>
      </c>
      <c r="N13" s="970">
        <v>380</v>
      </c>
      <c r="O13" s="624">
        <f>N13/$I13*100</f>
        <v>57.66312594840668</v>
      </c>
      <c r="P13" s="970">
        <v>279</v>
      </c>
      <c r="Q13" s="624">
        <f>P13/$I13*100</f>
        <v>42.33687405159332</v>
      </c>
      <c r="R13" s="992"/>
      <c r="S13" s="992"/>
    </row>
    <row r="14" spans="1:19" s="829" customFormat="1" x14ac:dyDescent="0.2">
      <c r="A14" s="827"/>
      <c r="B14" s="831" t="s">
        <v>40</v>
      </c>
      <c r="D14" s="977">
        <f>'41benpresaad'!D12</f>
        <v>31214</v>
      </c>
      <c r="E14" s="830">
        <v>3593</v>
      </c>
      <c r="F14" s="970">
        <f t="shared" si="1"/>
        <v>30328</v>
      </c>
      <c r="G14" s="971">
        <f t="shared" si="2"/>
        <v>97.161530082655219</v>
      </c>
      <c r="I14" s="970">
        <f t="shared" si="3"/>
        <v>886</v>
      </c>
      <c r="J14" s="971">
        <f t="shared" si="0"/>
        <v>2.8384699173447814</v>
      </c>
      <c r="L14" s="970">
        <v>2</v>
      </c>
      <c r="M14" s="965">
        <f>L14/$I14*100</f>
        <v>0.22573363431151239</v>
      </c>
      <c r="N14" s="970">
        <v>240</v>
      </c>
      <c r="O14" s="624">
        <f>N14/$I14*100</f>
        <v>27.088036117381492</v>
      </c>
      <c r="P14" s="970">
        <v>644</v>
      </c>
      <c r="Q14" s="624">
        <f>P14/$I14*100</f>
        <v>72.686230248306998</v>
      </c>
      <c r="R14" s="992"/>
      <c r="S14" s="992"/>
    </row>
    <row r="15" spans="1:19" s="829" customFormat="1" x14ac:dyDescent="0.2">
      <c r="A15" s="827"/>
      <c r="B15" s="831" t="s">
        <v>41</v>
      </c>
      <c r="D15" s="977">
        <f>'41benpresaad'!D13</f>
        <v>29233</v>
      </c>
      <c r="E15" s="830">
        <v>2742</v>
      </c>
      <c r="F15" s="970">
        <f t="shared" si="1"/>
        <v>29233</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40697</v>
      </c>
      <c r="E16" s="830">
        <v>7296</v>
      </c>
      <c r="F16" s="970">
        <f t="shared" si="1"/>
        <v>34358</v>
      </c>
      <c r="G16" s="971">
        <f t="shared" si="2"/>
        <v>84.423913310563435</v>
      </c>
      <c r="I16" s="970">
        <f t="shared" si="3"/>
        <v>6339</v>
      </c>
      <c r="J16" s="971">
        <f t="shared" si="0"/>
        <v>15.576086689436568</v>
      </c>
      <c r="L16" s="970">
        <v>3</v>
      </c>
      <c r="M16" s="965">
        <f>L16/$I16*100</f>
        <v>4.7326076668244205E-2</v>
      </c>
      <c r="N16" s="970">
        <v>2153</v>
      </c>
      <c r="O16" s="624">
        <f>N16/$I16*100</f>
        <v>33.964347688909925</v>
      </c>
      <c r="P16" s="970">
        <v>4183</v>
      </c>
      <c r="Q16" s="624">
        <f>P16/$I16*100</f>
        <v>65.988326234421834</v>
      </c>
      <c r="R16" s="992"/>
      <c r="S16" s="992"/>
    </row>
    <row r="17" spans="1:19" s="829" customFormat="1" x14ac:dyDescent="0.2">
      <c r="A17" s="827"/>
      <c r="B17" s="831" t="s">
        <v>8</v>
      </c>
      <c r="D17" s="977">
        <f>'41benpresaad'!D15</f>
        <v>17166</v>
      </c>
      <c r="E17" s="830">
        <v>3462</v>
      </c>
      <c r="F17" s="970">
        <f t="shared" si="1"/>
        <v>17165</v>
      </c>
      <c r="G17" s="971">
        <f t="shared" si="2"/>
        <v>99.994174531049751</v>
      </c>
      <c r="I17" s="970">
        <f t="shared" si="3"/>
        <v>1</v>
      </c>
      <c r="J17" s="971">
        <f t="shared" si="0"/>
        <v>5.8254689502504949E-3</v>
      </c>
      <c r="L17" s="970">
        <v>0</v>
      </c>
      <c r="M17" s="965" t="s">
        <v>375</v>
      </c>
      <c r="N17" s="970">
        <v>0</v>
      </c>
      <c r="O17" s="624" t="s">
        <v>375</v>
      </c>
      <c r="P17" s="970">
        <v>1</v>
      </c>
      <c r="Q17" s="624" t="s">
        <v>375</v>
      </c>
      <c r="R17" s="992"/>
      <c r="S17" s="992"/>
    </row>
    <row r="18" spans="1:19" s="829" customFormat="1" x14ac:dyDescent="0.2">
      <c r="A18" s="827"/>
      <c r="B18" s="831" t="s">
        <v>7</v>
      </c>
      <c r="D18" s="977">
        <f>'41benpresaad'!D16</f>
        <v>122589</v>
      </c>
      <c r="E18" s="830">
        <v>14325</v>
      </c>
      <c r="F18" s="970">
        <f t="shared" si="1"/>
        <v>113213</v>
      </c>
      <c r="G18" s="971">
        <f t="shared" si="2"/>
        <v>92.351679188181649</v>
      </c>
      <c r="I18" s="970">
        <f t="shared" si="3"/>
        <v>9376</v>
      </c>
      <c r="J18" s="971">
        <f>I18*100/D18</f>
        <v>7.6483208118183521</v>
      </c>
      <c r="L18" s="970">
        <v>5897</v>
      </c>
      <c r="M18" s="965">
        <f>L18/$I18*100</f>
        <v>62.894624573378842</v>
      </c>
      <c r="N18" s="970">
        <v>3479</v>
      </c>
      <c r="O18" s="624">
        <f>N18/$I18*100</f>
        <v>37.105375426621166</v>
      </c>
      <c r="P18" s="970">
        <v>0</v>
      </c>
      <c r="Q18" s="624">
        <f>P18/$I18*100</f>
        <v>0</v>
      </c>
      <c r="R18" s="992"/>
      <c r="S18" s="992"/>
    </row>
    <row r="19" spans="1:19" s="829" customFormat="1" x14ac:dyDescent="0.2">
      <c r="A19" s="827"/>
      <c r="B19" s="831" t="s">
        <v>43</v>
      </c>
      <c r="D19" s="977">
        <f>'41benpresaad'!D17</f>
        <v>72357</v>
      </c>
      <c r="E19" s="830">
        <v>9188</v>
      </c>
      <c r="F19" s="970">
        <f t="shared" si="1"/>
        <v>70335</v>
      </c>
      <c r="G19" s="971">
        <f t="shared" si="2"/>
        <v>97.205522617023917</v>
      </c>
      <c r="I19" s="970">
        <f t="shared" si="3"/>
        <v>2022</v>
      </c>
      <c r="J19" s="971">
        <f t="shared" si="0"/>
        <v>2.7944773829760772</v>
      </c>
      <c r="L19" s="970">
        <v>1</v>
      </c>
      <c r="M19" s="965">
        <f>L19/$I19*100</f>
        <v>4.945598417408506E-2</v>
      </c>
      <c r="N19" s="970">
        <v>956</v>
      </c>
      <c r="O19" s="624">
        <f>N19/$I19*100</f>
        <v>47.279920870425322</v>
      </c>
      <c r="P19" s="970">
        <v>1065</v>
      </c>
      <c r="Q19" s="624">
        <f>P19/$I19*100</f>
        <v>52.670623145400597</v>
      </c>
      <c r="R19" s="992"/>
      <c r="S19" s="992"/>
    </row>
    <row r="20" spans="1:19" s="829" customFormat="1" x14ac:dyDescent="0.2">
      <c r="A20" s="827"/>
      <c r="B20" s="831" t="s">
        <v>44</v>
      </c>
      <c r="D20" s="977">
        <f>'41benpresaad'!D18</f>
        <v>201720</v>
      </c>
      <c r="E20" s="830">
        <v>34612</v>
      </c>
      <c r="F20" s="970">
        <f t="shared" si="1"/>
        <v>201720</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146290</v>
      </c>
      <c r="E21" s="830">
        <v>13397</v>
      </c>
      <c r="F21" s="970">
        <f t="shared" si="1"/>
        <v>144482</v>
      </c>
      <c r="G21" s="971">
        <f t="shared" si="2"/>
        <v>98.764098708045665</v>
      </c>
      <c r="I21" s="970">
        <f t="shared" si="3"/>
        <v>1808</v>
      </c>
      <c r="J21" s="971">
        <f t="shared" si="0"/>
        <v>1.2359012919543373</v>
      </c>
      <c r="L21" s="970">
        <v>77</v>
      </c>
      <c r="M21" s="965">
        <f>L21/$I21*100</f>
        <v>4.2588495575221232</v>
      </c>
      <c r="N21" s="970">
        <v>1244</v>
      </c>
      <c r="O21" s="624">
        <f>N21/$I21*100</f>
        <v>68.805309734513273</v>
      </c>
      <c r="P21" s="970">
        <v>487</v>
      </c>
      <c r="Q21" s="624">
        <f>P21/$I21*100</f>
        <v>26.935840707964605</v>
      </c>
      <c r="R21" s="992"/>
      <c r="S21" s="992"/>
    </row>
    <row r="22" spans="1:19" s="829" customFormat="1" x14ac:dyDescent="0.2">
      <c r="A22" s="827"/>
      <c r="B22" s="831" t="s">
        <v>5</v>
      </c>
      <c r="D22" s="977">
        <f>'41benpresaad'!D20</f>
        <v>35293</v>
      </c>
      <c r="E22" s="830">
        <v>6540</v>
      </c>
      <c r="F22" s="970">
        <f t="shared" si="1"/>
        <v>34974</v>
      </c>
      <c r="G22" s="971">
        <f t="shared" si="2"/>
        <v>99.096138044371401</v>
      </c>
      <c r="I22" s="970">
        <f t="shared" si="3"/>
        <v>319</v>
      </c>
      <c r="J22" s="971">
        <f t="shared" si="0"/>
        <v>0.90386195562859495</v>
      </c>
      <c r="L22" s="970">
        <v>0</v>
      </c>
      <c r="M22" s="965">
        <f>L22/$I22*100</f>
        <v>0</v>
      </c>
      <c r="N22" s="970">
        <v>134</v>
      </c>
      <c r="O22" s="624">
        <f>N22/$I22*100</f>
        <v>42.006269592476492</v>
      </c>
      <c r="P22" s="970">
        <v>185</v>
      </c>
      <c r="Q22" s="624">
        <f>P22/$I22*100</f>
        <v>57.993730407523515</v>
      </c>
      <c r="R22" s="992"/>
      <c r="S22" s="992"/>
    </row>
    <row r="23" spans="1:19" s="829" customFormat="1" x14ac:dyDescent="0.2">
      <c r="A23" s="827"/>
      <c r="B23" s="831" t="s">
        <v>38</v>
      </c>
      <c r="D23" s="977">
        <f>'41benpresaad'!D21</f>
        <v>73691</v>
      </c>
      <c r="E23" s="830">
        <v>13798</v>
      </c>
      <c r="F23" s="970">
        <f t="shared" si="1"/>
        <v>72047</v>
      </c>
      <c r="G23" s="971">
        <f t="shared" si="2"/>
        <v>97.769062707793353</v>
      </c>
      <c r="I23" s="970">
        <f t="shared" si="3"/>
        <v>1644</v>
      </c>
      <c r="J23" s="971">
        <f t="shared" si="0"/>
        <v>2.2309372922066468</v>
      </c>
      <c r="L23" s="970">
        <v>23</v>
      </c>
      <c r="M23" s="965">
        <f>L23/$I23*100</f>
        <v>1.3990267639902676</v>
      </c>
      <c r="N23" s="970">
        <v>41</v>
      </c>
      <c r="O23" s="624">
        <f>N23/$I23*100</f>
        <v>2.4939172749391729</v>
      </c>
      <c r="P23" s="970">
        <v>1580</v>
      </c>
      <c r="Q23" s="624">
        <f>P23/$I23*100</f>
        <v>96.107055961070557</v>
      </c>
      <c r="R23" s="992"/>
      <c r="S23" s="992"/>
    </row>
    <row r="24" spans="1:19" s="829" customFormat="1" x14ac:dyDescent="0.2">
      <c r="A24" s="827"/>
      <c r="B24" s="831" t="s">
        <v>45</v>
      </c>
      <c r="D24" s="977">
        <f>'41benpresaad'!D22</f>
        <v>177795</v>
      </c>
      <c r="E24" s="830">
        <v>24812</v>
      </c>
      <c r="F24" s="970">
        <f t="shared" si="1"/>
        <v>177795</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40484</v>
      </c>
      <c r="E25" s="830">
        <v>10064</v>
      </c>
      <c r="F25" s="970">
        <f t="shared" si="1"/>
        <v>40232</v>
      </c>
      <c r="G25" s="971">
        <f t="shared" si="2"/>
        <v>99.377531864440272</v>
      </c>
      <c r="I25" s="970">
        <f t="shared" si="3"/>
        <v>252</v>
      </c>
      <c r="J25" s="971">
        <f t="shared" si="0"/>
        <v>0.62246813555972735</v>
      </c>
      <c r="L25" s="970">
        <v>0</v>
      </c>
      <c r="M25" s="965">
        <f>L25/$I25*100</f>
        <v>0</v>
      </c>
      <c r="N25" s="970">
        <v>213</v>
      </c>
      <c r="O25" s="624">
        <f>N25/$I25*100</f>
        <v>84.523809523809518</v>
      </c>
      <c r="P25" s="970">
        <v>39</v>
      </c>
      <c r="Q25" s="624">
        <f>P25/$I25*100</f>
        <v>15.476190476190476</v>
      </c>
      <c r="R25" s="992"/>
      <c r="S25" s="992"/>
    </row>
    <row r="26" spans="1:19" s="829" customFormat="1" x14ac:dyDescent="0.2">
      <c r="B26" s="831" t="s">
        <v>47</v>
      </c>
      <c r="D26" s="977">
        <f>'41benpresaad'!D24</f>
        <v>16142</v>
      </c>
      <c r="E26" s="830">
        <v>1275</v>
      </c>
      <c r="F26" s="974">
        <f t="shared" si="1"/>
        <v>16142</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67674</v>
      </c>
      <c r="E27" s="830">
        <v>8030</v>
      </c>
      <c r="F27" s="974">
        <f t="shared" si="1"/>
        <v>67674</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9180</v>
      </c>
      <c r="E28" s="832">
        <v>1753</v>
      </c>
      <c r="F28" s="974">
        <f t="shared" si="1"/>
        <v>9180</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3407</v>
      </c>
      <c r="E29" s="832">
        <v>384</v>
      </c>
      <c r="F29" s="975">
        <f t="shared" si="1"/>
        <v>3327</v>
      </c>
      <c r="G29" s="973">
        <f t="shared" si="2"/>
        <v>97.65189316113883</v>
      </c>
      <c r="I29" s="975">
        <f t="shared" si="3"/>
        <v>80</v>
      </c>
      <c r="J29" s="973">
        <f t="shared" si="0"/>
        <v>2.3481068388611681</v>
      </c>
      <c r="L29" s="975">
        <v>0</v>
      </c>
      <c r="M29" s="965">
        <f>L29/$I29*100</f>
        <v>0</v>
      </c>
      <c r="N29" s="975">
        <v>18</v>
      </c>
      <c r="O29" s="624">
        <f>N29/$I29*100</f>
        <v>22.5</v>
      </c>
      <c r="P29" s="975">
        <v>62</v>
      </c>
      <c r="Q29" s="624">
        <f>P29/$I29*100</f>
        <v>77.5</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1411866</v>
      </c>
      <c r="E31" s="836"/>
      <c r="F31" s="841">
        <f>SUM(F12:F29)</f>
        <v>1387863</v>
      </c>
      <c r="G31" s="842">
        <f>F31*100/D31</f>
        <v>98.299909481494709</v>
      </c>
      <c r="I31" s="843">
        <f>SUM(I12:I29)</f>
        <v>24003</v>
      </c>
      <c r="J31" s="842">
        <f>I31*100/D31</f>
        <v>1.7000905185052972</v>
      </c>
      <c r="L31" s="843">
        <f>SUM(L12:L29)</f>
        <v>6003</v>
      </c>
      <c r="M31" s="842">
        <f>L31/$I31*100</f>
        <v>25.009373828271464</v>
      </c>
      <c r="N31" s="843">
        <f>SUM(N12:N29)</f>
        <v>9069</v>
      </c>
      <c r="O31" s="842">
        <f>N31/$I31*100</f>
        <v>37.782777152855893</v>
      </c>
      <c r="P31" s="843">
        <f>SUM(P12:P29)</f>
        <v>8931</v>
      </c>
      <c r="Q31" s="842">
        <f>P31/$I31*100</f>
        <v>37.207849018872643</v>
      </c>
    </row>
    <row r="32" spans="1:19" s="844" customFormat="1" ht="15" x14ac:dyDescent="0.2">
      <c r="B32" s="845" t="s">
        <v>42</v>
      </c>
      <c r="C32" s="846"/>
    </row>
    <row r="33" spans="2:16" ht="33" customHeight="1" x14ac:dyDescent="0.2">
      <c r="B33" s="1220" t="s">
        <v>288</v>
      </c>
      <c r="C33" s="1220"/>
      <c r="D33" s="1220"/>
      <c r="E33" s="1220"/>
      <c r="F33" s="1220"/>
      <c r="G33" s="1220"/>
      <c r="H33" s="1220"/>
      <c r="I33" s="1220"/>
      <c r="J33" s="1220"/>
      <c r="K33" s="1220"/>
      <c r="L33" s="1220"/>
      <c r="M33" s="1220"/>
      <c r="N33" s="1220"/>
      <c r="O33" s="1220"/>
      <c r="P33" s="1220"/>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2024-01-02T12:46:32Z</cp:lastPrinted>
  <dcterms:created xsi:type="dcterms:W3CDTF">2023-11-02T11:23:22Z</dcterms:created>
  <dcterms:modified xsi:type="dcterms:W3CDTF">2024-01-02T12:47:09Z</dcterms:modified>
</cp:coreProperties>
</file>