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5\Informes especiales a 30 de abril de 2025\"/>
    </mc:Choice>
  </mc:AlternateContent>
  <xr:revisionPtr revIDLastSave="0" documentId="13_ncr:1_{A9D748CD-929A-4CEB-8DF0-92C06BE29942}" xr6:coauthVersionLast="47" xr6:coauthVersionMax="47" xr10:uidLastSave="{00000000-0000-0000-0000-000000000000}"/>
  <bookViews>
    <workbookView xWindow="-48120" yWindow="-120" windowWidth="19440" windowHeight="14880" xr2:uid="{4413077B-0E6D-44E2-9930-A834F13D7529}"/>
  </bookViews>
  <sheets>
    <sheet name="Cuadro_fallecidos" sheetId="2" r:id="rId1"/>
    <sheet name="Cuadro_fallecidos_porCCAA" sheetId="3" r:id="rId2"/>
  </sheets>
  <externalReferences>
    <externalReference r:id="rId3"/>
  </externalReferences>
  <definedNames>
    <definedName name="_xlnm.Print_Area" localSheetId="0">Cuadro_fallecidos!$B$1:$S$26</definedName>
    <definedName name="_xlnm.Print_Area" localSheetId="1">Cuadro_fallecidos_porCCAA!$C$1:$S$32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2" i="3"/>
  <c r="D4" i="2"/>
  <c r="D2" i="2"/>
  <c r="R25" i="3"/>
  <c r="J25" i="3"/>
  <c r="R23" i="3"/>
  <c r="J23" i="3"/>
  <c r="R21" i="3"/>
  <c r="J21" i="3"/>
  <c r="R19" i="3"/>
  <c r="J19" i="3"/>
  <c r="R17" i="3"/>
  <c r="J17" i="3"/>
  <c r="R15" i="3"/>
  <c r="J15" i="3"/>
  <c r="R13" i="3"/>
  <c r="J13" i="3"/>
  <c r="R11" i="3"/>
  <c r="J11" i="3"/>
  <c r="R9" i="3"/>
  <c r="J9" i="3"/>
  <c r="F26" i="3"/>
  <c r="I25" i="3"/>
  <c r="I23" i="3"/>
  <c r="I21" i="3"/>
  <c r="I19" i="3"/>
  <c r="I17" i="3"/>
  <c r="I15" i="3"/>
  <c r="I13" i="3"/>
  <c r="I11" i="3"/>
  <c r="I9" i="3"/>
  <c r="L23" i="3"/>
  <c r="L19" i="3"/>
  <c r="F22" i="3"/>
  <c r="F16" i="3"/>
  <c r="F12" i="3"/>
  <c r="L26" i="3"/>
  <c r="L24" i="3"/>
  <c r="L22" i="3"/>
  <c r="L20" i="3"/>
  <c r="L18" i="3"/>
  <c r="L16" i="3"/>
  <c r="L14" i="3"/>
  <c r="L12" i="3"/>
  <c r="L10" i="3"/>
  <c r="L8" i="3"/>
  <c r="L25" i="3"/>
  <c r="F24" i="3"/>
  <c r="F8" i="3"/>
  <c r="F25" i="3"/>
  <c r="F23" i="3"/>
  <c r="F21" i="3"/>
  <c r="F19" i="3"/>
  <c r="F17" i="3"/>
  <c r="F15" i="3"/>
  <c r="F13" i="3"/>
  <c r="F11" i="3"/>
  <c r="F9" i="3"/>
  <c r="L13" i="3"/>
  <c r="F18" i="3"/>
  <c r="R26" i="3"/>
  <c r="J26" i="3"/>
  <c r="R24" i="3"/>
  <c r="J24" i="3"/>
  <c r="R22" i="3"/>
  <c r="J22" i="3"/>
  <c r="R20" i="3"/>
  <c r="J20" i="3"/>
  <c r="R18" i="3"/>
  <c r="J18" i="3"/>
  <c r="R16" i="3"/>
  <c r="J16" i="3"/>
  <c r="R14" i="3"/>
  <c r="J14" i="3"/>
  <c r="R12" i="3"/>
  <c r="J12" i="3"/>
  <c r="R10" i="3"/>
  <c r="J10" i="3"/>
  <c r="R8" i="3"/>
  <c r="J8" i="3"/>
  <c r="L17" i="3"/>
  <c r="L9" i="3"/>
  <c r="I26" i="3"/>
  <c r="I24" i="3"/>
  <c r="I22" i="3"/>
  <c r="I20" i="3"/>
  <c r="I18" i="3"/>
  <c r="I16" i="3"/>
  <c r="I14" i="3"/>
  <c r="I12" i="3"/>
  <c r="I10" i="3"/>
  <c r="I8" i="3"/>
  <c r="L21" i="3"/>
  <c r="L15" i="3"/>
  <c r="L11" i="3"/>
  <c r="F20" i="3"/>
  <c r="F14" i="3"/>
  <c r="F10" i="3"/>
  <c r="R18" i="2"/>
  <c r="J18" i="2"/>
  <c r="R16" i="2"/>
  <c r="J16" i="2"/>
  <c r="R14" i="2"/>
  <c r="J14" i="2"/>
  <c r="R12" i="2"/>
  <c r="J12" i="2"/>
  <c r="R10" i="2"/>
  <c r="J10" i="2"/>
  <c r="R8" i="2"/>
  <c r="J8" i="2"/>
  <c r="F17" i="2"/>
  <c r="I18" i="2"/>
  <c r="I16" i="2"/>
  <c r="I14" i="2"/>
  <c r="I12" i="2"/>
  <c r="I10" i="2"/>
  <c r="I8" i="2"/>
  <c r="L19" i="2"/>
  <c r="L17" i="2"/>
  <c r="L15" i="2"/>
  <c r="L13" i="2"/>
  <c r="L11" i="2"/>
  <c r="L9" i="2"/>
  <c r="F18" i="2"/>
  <c r="F16" i="2"/>
  <c r="F14" i="2"/>
  <c r="F12" i="2"/>
  <c r="F10" i="2"/>
  <c r="F8" i="2"/>
  <c r="R19" i="2"/>
  <c r="J19" i="2"/>
  <c r="R17" i="2"/>
  <c r="J17" i="2"/>
  <c r="R15" i="2"/>
  <c r="J15" i="2"/>
  <c r="R13" i="2"/>
  <c r="J13" i="2"/>
  <c r="R11" i="2"/>
  <c r="J11" i="2"/>
  <c r="R9" i="2"/>
  <c r="J9" i="2"/>
  <c r="F19" i="2"/>
  <c r="I19" i="2"/>
  <c r="I17" i="2"/>
  <c r="I15" i="2"/>
  <c r="I13" i="2"/>
  <c r="I11" i="2"/>
  <c r="I9" i="2"/>
  <c r="F11" i="2"/>
  <c r="L18" i="2"/>
  <c r="L16" i="2"/>
  <c r="L14" i="2"/>
  <c r="L12" i="2"/>
  <c r="L10" i="2"/>
  <c r="L8" i="2"/>
  <c r="F15" i="2"/>
  <c r="F13" i="2"/>
  <c r="F9" i="2"/>
  <c r="H10" i="3" l="1"/>
  <c r="H14" i="3"/>
  <c r="H20" i="3"/>
  <c r="M11" i="3"/>
  <c r="M15" i="3"/>
  <c r="M21" i="3"/>
  <c r="I27" i="3"/>
  <c r="P8" i="3"/>
  <c r="P10" i="3"/>
  <c r="Q10" i="3" s="1"/>
  <c r="P12" i="3"/>
  <c r="Q12" i="3" s="1"/>
  <c r="P14" i="3"/>
  <c r="Q14" i="3" s="1"/>
  <c r="P16" i="3"/>
  <c r="Q16" i="3" s="1"/>
  <c r="P18" i="3"/>
  <c r="Q18" i="3" s="1"/>
  <c r="P20" i="3"/>
  <c r="Q20" i="3" s="1"/>
  <c r="P22" i="3"/>
  <c r="Q22" i="3" s="1"/>
  <c r="P24" i="3"/>
  <c r="Q24" i="3" s="1"/>
  <c r="P26" i="3"/>
  <c r="Q26" i="3" s="1"/>
  <c r="M9" i="3"/>
  <c r="M17" i="3"/>
  <c r="J27" i="3"/>
  <c r="K27" i="3" s="1"/>
  <c r="N8" i="3"/>
  <c r="K8" i="3"/>
  <c r="R27" i="3"/>
  <c r="N10" i="3"/>
  <c r="O10" i="3" s="1"/>
  <c r="K10" i="3"/>
  <c r="N12" i="3"/>
  <c r="O12" i="3" s="1"/>
  <c r="K12" i="3"/>
  <c r="N14" i="3"/>
  <c r="O14" i="3" s="1"/>
  <c r="K14" i="3"/>
  <c r="N16" i="3"/>
  <c r="O16" i="3" s="1"/>
  <c r="K16" i="3"/>
  <c r="N18" i="3"/>
  <c r="O18" i="3" s="1"/>
  <c r="K18" i="3"/>
  <c r="N20" i="3"/>
  <c r="O20" i="3" s="1"/>
  <c r="K20" i="3"/>
  <c r="N22" i="3"/>
  <c r="O22" i="3" s="1"/>
  <c r="K22" i="3"/>
  <c r="N24" i="3"/>
  <c r="O24" i="3" s="1"/>
  <c r="K24" i="3"/>
  <c r="N26" i="3"/>
  <c r="O26" i="3" s="1"/>
  <c r="K26" i="3"/>
  <c r="H18" i="3"/>
  <c r="M13" i="3"/>
  <c r="H9" i="3"/>
  <c r="H11" i="3"/>
  <c r="H13" i="3"/>
  <c r="H15" i="3"/>
  <c r="H17" i="3"/>
  <c r="H19" i="3"/>
  <c r="H21" i="3"/>
  <c r="H23" i="3"/>
  <c r="H25" i="3"/>
  <c r="H8" i="3"/>
  <c r="F27" i="3"/>
  <c r="H24" i="3"/>
  <c r="M25" i="3"/>
  <c r="M8" i="3"/>
  <c r="L27" i="3"/>
  <c r="M10" i="3"/>
  <c r="M12" i="3"/>
  <c r="M14" i="3"/>
  <c r="M16" i="3"/>
  <c r="M18" i="3"/>
  <c r="M20" i="3"/>
  <c r="M22" i="3"/>
  <c r="M24" i="3"/>
  <c r="M26" i="3"/>
  <c r="H12" i="3"/>
  <c r="H16" i="3"/>
  <c r="H22" i="3"/>
  <c r="M19" i="3"/>
  <c r="M23" i="3"/>
  <c r="P9" i="3"/>
  <c r="Q9" i="3" s="1"/>
  <c r="P11" i="3"/>
  <c r="Q11" i="3" s="1"/>
  <c r="P13" i="3"/>
  <c r="Q13" i="3" s="1"/>
  <c r="P15" i="3"/>
  <c r="Q15" i="3" s="1"/>
  <c r="P17" i="3"/>
  <c r="Q17" i="3" s="1"/>
  <c r="P19" i="3"/>
  <c r="Q19" i="3" s="1"/>
  <c r="P21" i="3"/>
  <c r="Q21" i="3" s="1"/>
  <c r="P23" i="3"/>
  <c r="Q23" i="3" s="1"/>
  <c r="P25" i="3"/>
  <c r="Q25" i="3" s="1"/>
  <c r="H26" i="3"/>
  <c r="K9" i="3"/>
  <c r="N9" i="3"/>
  <c r="O9" i="3" s="1"/>
  <c r="K11" i="3"/>
  <c r="N11" i="3"/>
  <c r="O11" i="3" s="1"/>
  <c r="N13" i="3"/>
  <c r="O13" i="3" s="1"/>
  <c r="K13" i="3"/>
  <c r="N15" i="3"/>
  <c r="O15" i="3" s="1"/>
  <c r="K15" i="3"/>
  <c r="N17" i="3"/>
  <c r="O17" i="3" s="1"/>
  <c r="K17" i="3"/>
  <c r="K19" i="3"/>
  <c r="N19" i="3"/>
  <c r="O19" i="3" s="1"/>
  <c r="N21" i="3"/>
  <c r="O21" i="3" s="1"/>
  <c r="K21" i="3"/>
  <c r="N23" i="3"/>
  <c r="O23" i="3" s="1"/>
  <c r="K23" i="3"/>
  <c r="N25" i="3"/>
  <c r="O25" i="3" s="1"/>
  <c r="K25" i="3"/>
  <c r="H9" i="2"/>
  <c r="H13" i="2"/>
  <c r="H15" i="2"/>
  <c r="M8" i="2"/>
  <c r="L20" i="2"/>
  <c r="M10" i="2"/>
  <c r="M12" i="2"/>
  <c r="M14" i="2"/>
  <c r="M16" i="2"/>
  <c r="M18" i="2"/>
  <c r="H11" i="2"/>
  <c r="P9" i="2"/>
  <c r="Q9" i="2" s="1"/>
  <c r="P11" i="2"/>
  <c r="Q11" i="2" s="1"/>
  <c r="P13" i="2"/>
  <c r="Q13" i="2" s="1"/>
  <c r="P15" i="2"/>
  <c r="Q15" i="2" s="1"/>
  <c r="P17" i="2"/>
  <c r="Q17" i="2" s="1"/>
  <c r="P19" i="2"/>
  <c r="Q19" i="2" s="1"/>
  <c r="H19" i="2"/>
  <c r="N9" i="2"/>
  <c r="O9" i="2" s="1"/>
  <c r="K9" i="2"/>
  <c r="N11" i="2"/>
  <c r="O11" i="2" s="1"/>
  <c r="K11" i="2"/>
  <c r="N13" i="2"/>
  <c r="O13" i="2" s="1"/>
  <c r="K13" i="2"/>
  <c r="N15" i="2"/>
  <c r="O15" i="2" s="1"/>
  <c r="K15" i="2"/>
  <c r="N17" i="2"/>
  <c r="O17" i="2" s="1"/>
  <c r="K17" i="2"/>
  <c r="N19" i="2"/>
  <c r="O19" i="2" s="1"/>
  <c r="K19" i="2"/>
  <c r="H8" i="2"/>
  <c r="H20" i="2" s="1"/>
  <c r="F20" i="2"/>
  <c r="H10" i="2"/>
  <c r="H12" i="2"/>
  <c r="H14" i="2"/>
  <c r="H16" i="2"/>
  <c r="H18" i="2"/>
  <c r="M9" i="2"/>
  <c r="M11" i="2"/>
  <c r="M13" i="2"/>
  <c r="M15" i="2"/>
  <c r="M17" i="2"/>
  <c r="M19" i="2"/>
  <c r="I20" i="2"/>
  <c r="P8" i="2"/>
  <c r="P10" i="2"/>
  <c r="Q10" i="2" s="1"/>
  <c r="P12" i="2"/>
  <c r="Q12" i="2" s="1"/>
  <c r="P14" i="2"/>
  <c r="Q14" i="2" s="1"/>
  <c r="P16" i="2"/>
  <c r="Q16" i="2" s="1"/>
  <c r="P18" i="2"/>
  <c r="Q18" i="2" s="1"/>
  <c r="H17" i="2"/>
  <c r="J20" i="2"/>
  <c r="K20" i="2" s="1"/>
  <c r="N8" i="2"/>
  <c r="K8" i="2"/>
  <c r="R20" i="2"/>
  <c r="N10" i="2"/>
  <c r="O10" i="2" s="1"/>
  <c r="K10" i="2"/>
  <c r="N12" i="2"/>
  <c r="O12" i="2" s="1"/>
  <c r="K12" i="2"/>
  <c r="N14" i="2"/>
  <c r="O14" i="2" s="1"/>
  <c r="K14" i="2"/>
  <c r="K16" i="2"/>
  <c r="N16" i="2"/>
  <c r="O16" i="2" s="1"/>
  <c r="K18" i="2"/>
  <c r="N18" i="2"/>
  <c r="O18" i="2" s="1"/>
  <c r="P27" i="3" l="1"/>
  <c r="Q27" i="3" s="1"/>
  <c r="Q8" i="3"/>
  <c r="H27" i="3"/>
  <c r="N27" i="3"/>
  <c r="O27" i="3" s="1"/>
  <c r="O8" i="3"/>
  <c r="M27" i="3"/>
  <c r="O8" i="2"/>
  <c r="N20" i="2"/>
  <c r="O20" i="2" s="1"/>
  <c r="Q8" i="2"/>
  <c r="P20" i="2"/>
  <c r="Q20" i="2" s="1"/>
  <c r="M20" i="2"/>
</calcChain>
</file>

<file path=xl/sharedStrings.xml><?xml version="1.0" encoding="utf-8"?>
<sst xmlns="http://schemas.openxmlformats.org/spreadsheetml/2006/main" count="89" uniqueCount="51">
  <si>
    <t>Suma de Sol_Fallecidos</t>
  </si>
  <si>
    <t>Suma de Resol_Fallecidos</t>
  </si>
  <si>
    <t>Suma de Benef_Fallecidos</t>
  </si>
  <si>
    <t>Suma de Prest_Fallecidos</t>
  </si>
  <si>
    <t>(1)
TOTAL SOLICITUDES</t>
  </si>
  <si>
    <t>(2)
SOLICITUDES SIN VALORAR</t>
  </si>
  <si>
    <t>(3)
PERSONAS CON RESOLUCIÓN DE GRADO Y NIVEL</t>
  </si>
  <si>
    <t>(4) PERSONAS VALORADAS EN SITUACIÓN DE DEPENDENCIA</t>
  </si>
  <si>
    <t>(5)
RESOLUCIONES DE PERSONAS VALORADAS SIN GRADO (GRADO 0) NO DEPENDIENTES</t>
  </si>
  <si>
    <t>(6)
Nº PRESTACIONES ASOCIADAS A BENEFICIARIOS FALLECIDOS</t>
  </si>
  <si>
    <t>RESOLUCIONES PERSONAS VALORADAS EN SITUACIÓN DE DEPENDENCIA</t>
  </si>
  <si>
    <t xml:space="preserve">PERSONAS CON PRESTACIÓN RECONOCIDA </t>
  </si>
  <si>
    <t>PERSONAS PENDIENTES DE RECIBIR PRESTACIÓN</t>
  </si>
  <si>
    <t>Nº</t>
  </si>
  <si>
    <t>% (sobre 3)</t>
  </si>
  <si>
    <t>%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</si>
  <si>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</si>
  <si>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</si>
  <si>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</si>
  <si>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</si>
  <si>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</si>
  <si>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</si>
  <si>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</si>
  <si>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</si>
  <si>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</si>
  <si>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</si>
  <si>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</si>
  <si>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</si>
  <si>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</si>
  <si>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Las "Personas con resolución de grado y nivel " vienen referidas a todas las  personas sobre las que se ha emitido una resolución de valoración, con independencia de su resultado</t>
  </si>
  <si>
    <t>* A partir del 1 de Julio de 2015 todos los dependientes tienen derecho a prestación</t>
  </si>
  <si>
    <t>Las "Personas con resolución de reconocimiento de la prestación" se relacionan con las personas que ya tienen reconocida una prestación de manera efectiva.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</si>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</sst>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name val="Arial"/>
      <family val="2"/>
    </font>
    <font>
      <sz val="10"/>
      <color theme="0"/>
      <name val="Arial"/>
      <family val="2"/>
    </font>
    <font>
      <i/>
      <sz val="8"/>
      <color theme="0"/>
      <name val="Arial"/>
      <family val="2"/>
    </font>
    <font>
      <sz val="11"/>
      <color indexed="8"/>
      <name val="Calibri"/>
      <family val="2"/>
    </font>
    <font>
      <sz val="11"/>
      <color theme="1"/>
      <name val="Aptos Narrow"/>
      <family val="2"/>
      <scheme val="minor"/>
    </font>
    <font>
      <b/>
      <sz val="14"/>
      <color theme="0"/>
      <name val="Verdana"/>
      <family val="2"/>
    </font>
    <font>
      <b/>
      <sz val="8"/>
      <color theme="0"/>
      <name val="Verdana"/>
      <family val="2"/>
    </font>
    <font>
      <b/>
      <sz val="10"/>
      <color theme="4" tint="-0.249977111117893"/>
      <name val="Arial"/>
      <family val="2"/>
    </font>
    <font>
      <sz val="9"/>
      <color theme="4" tint="-0.249977111117893"/>
      <name val="Calibri"/>
      <family val="2"/>
    </font>
    <font>
      <sz val="10"/>
      <color theme="4" tint="-0.249977111117893"/>
      <name val="Calibri"/>
      <family val="2"/>
    </font>
    <font>
      <b/>
      <sz val="8"/>
      <color theme="4" tint="-0.249977111117893"/>
      <name val="Arial"/>
      <family val="2"/>
    </font>
    <font>
      <sz val="10"/>
      <color theme="1"/>
      <name val="Calibri"/>
      <family val="2"/>
    </font>
    <font>
      <sz val="10"/>
      <color indexed="17"/>
      <name val="Calibri"/>
      <family val="2"/>
    </font>
    <font>
      <sz val="12"/>
      <name val="Calibri"/>
      <family val="2"/>
    </font>
    <font>
      <sz val="12"/>
      <name val="Aptos Narrow"/>
      <family val="2"/>
      <scheme val="minor"/>
    </font>
    <font>
      <sz val="10"/>
      <color theme="1"/>
      <name val="Arial"/>
      <family val="2"/>
    </font>
    <font>
      <sz val="10"/>
      <color rgb="FF0099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6" fillId="0" borderId="0"/>
  </cellStyleXfs>
  <cellXfs count="56">
    <xf numFmtId="0" fontId="0" fillId="0" borderId="0" xfId="0"/>
    <xf numFmtId="0" fontId="3" fillId="0" borderId="0" xfId="1" applyFont="1"/>
    <xf numFmtId="0" fontId="4" fillId="0" borderId="0" xfId="1" applyFont="1"/>
    <xf numFmtId="0" fontId="1" fillId="0" borderId="0" xfId="2" applyFont="1"/>
    <xf numFmtId="0" fontId="2" fillId="0" borderId="0" xfId="1"/>
    <xf numFmtId="0" fontId="7" fillId="2" borderId="0" xfId="3" applyFont="1" applyFill="1" applyAlignment="1">
      <alignment horizontal="center" vertical="center" wrapText="1"/>
    </xf>
    <xf numFmtId="0" fontId="5" fillId="0" borderId="0" xfId="2"/>
    <xf numFmtId="0" fontId="3" fillId="3" borderId="0" xfId="1" applyFont="1" applyFill="1"/>
    <xf numFmtId="0" fontId="2" fillId="3" borderId="0" xfId="1" applyFill="1"/>
    <xf numFmtId="0" fontId="7" fillId="3" borderId="0" xfId="3" applyFont="1" applyFill="1" applyAlignment="1">
      <alignment horizontal="center" vertical="center" wrapText="1"/>
    </xf>
    <xf numFmtId="0" fontId="5" fillId="3" borderId="0" xfId="2" applyFill="1"/>
    <xf numFmtId="0" fontId="8" fillId="2" borderId="0" xfId="3" applyFont="1" applyFill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8" fillId="2" borderId="7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/>
    </xf>
    <xf numFmtId="0" fontId="12" fillId="3" borderId="0" xfId="2" applyFont="1" applyFill="1" applyAlignment="1">
      <alignment horizontal="center" vertical="center" wrapText="1"/>
    </xf>
    <xf numFmtId="0" fontId="13" fillId="0" borderId="11" xfId="1" applyFont="1" applyBorder="1"/>
    <xf numFmtId="0" fontId="14" fillId="0" borderId="0" xfId="1" applyFont="1"/>
    <xf numFmtId="3" fontId="15" fillId="0" borderId="11" xfId="1" applyNumberFormat="1" applyFont="1" applyBorder="1" applyAlignment="1">
      <alignment horizontal="center"/>
    </xf>
    <xf numFmtId="3" fontId="15" fillId="0" borderId="0" xfId="1" applyNumberFormat="1" applyFont="1" applyAlignment="1">
      <alignment horizontal="center"/>
    </xf>
    <xf numFmtId="0" fontId="13" fillId="0" borderId="12" xfId="1" applyFont="1" applyBorder="1"/>
    <xf numFmtId="3" fontId="15" fillId="0" borderId="12" xfId="1" applyNumberFormat="1" applyFont="1" applyBorder="1" applyAlignment="1">
      <alignment horizontal="center"/>
    </xf>
    <xf numFmtId="10" fontId="16" fillId="0" borderId="12" xfId="1" applyNumberFormat="1" applyFont="1" applyBorder="1" applyAlignment="1">
      <alignment horizontal="center"/>
    </xf>
    <xf numFmtId="3" fontId="2" fillId="0" borderId="0" xfId="1" applyNumberFormat="1"/>
    <xf numFmtId="0" fontId="13" fillId="0" borderId="13" xfId="1" applyFont="1" applyBorder="1"/>
    <xf numFmtId="3" fontId="15" fillId="0" borderId="13" xfId="1" applyNumberFormat="1" applyFont="1" applyBorder="1" applyAlignment="1">
      <alignment horizontal="center"/>
    </xf>
    <xf numFmtId="0" fontId="13" fillId="0" borderId="14" xfId="1" applyFont="1" applyBorder="1"/>
    <xf numFmtId="3" fontId="15" fillId="0" borderId="14" xfId="1" applyNumberFormat="1" applyFont="1" applyBorder="1" applyAlignment="1">
      <alignment horizontal="center"/>
    </xf>
    <xf numFmtId="0" fontId="13" fillId="0" borderId="0" xfId="1" applyFont="1"/>
    <xf numFmtId="10" fontId="16" fillId="0" borderId="0" xfId="1" applyNumberFormat="1" applyFont="1" applyAlignment="1">
      <alignment horizontal="center"/>
    </xf>
    <xf numFmtId="0" fontId="13" fillId="0" borderId="0" xfId="1" applyFont="1" applyAlignment="1">
      <alignment horizontal="left"/>
    </xf>
    <xf numFmtId="0" fontId="14" fillId="0" borderId="0" xfId="1" applyFont="1" applyAlignment="1">
      <alignment horizontal="right"/>
    </xf>
    <xf numFmtId="10" fontId="2" fillId="0" borderId="0" xfId="1" applyNumberFormat="1"/>
    <xf numFmtId="0" fontId="17" fillId="0" borderId="0" xfId="1" applyFont="1" applyAlignment="1">
      <alignment vertical="center" wrapText="1"/>
    </xf>
    <xf numFmtId="0" fontId="17" fillId="0" borderId="0" xfId="1" applyFont="1" applyAlignment="1">
      <alignment horizontal="left"/>
    </xf>
    <xf numFmtId="0" fontId="17" fillId="0" borderId="0" xfId="1" applyFont="1" applyAlignment="1">
      <alignment horizontal="left" vertical="center" wrapText="1"/>
    </xf>
    <xf numFmtId="0" fontId="18" fillId="0" borderId="0" xfId="1" applyFont="1" applyAlignment="1">
      <alignment horizontal="left" wrapText="1"/>
    </xf>
    <xf numFmtId="10" fontId="15" fillId="0" borderId="11" xfId="1" applyNumberFormat="1" applyFont="1" applyBorder="1" applyAlignment="1">
      <alignment horizontal="center"/>
    </xf>
    <xf numFmtId="10" fontId="15" fillId="0" borderId="12" xfId="1" applyNumberFormat="1" applyFont="1" applyBorder="1" applyAlignment="1">
      <alignment horizontal="center"/>
    </xf>
    <xf numFmtId="0" fontId="13" fillId="0" borderId="14" xfId="1" applyFont="1" applyBorder="1" applyAlignment="1">
      <alignment horizontal="left"/>
    </xf>
    <xf numFmtId="10" fontId="15" fillId="0" borderId="13" xfId="1" applyNumberFormat="1" applyFont="1" applyBorder="1" applyAlignment="1">
      <alignment horizontal="center"/>
    </xf>
    <xf numFmtId="10" fontId="15" fillId="0" borderId="14" xfId="1" applyNumberFormat="1" applyFont="1" applyBorder="1" applyAlignment="1">
      <alignment horizontal="center"/>
    </xf>
  </cellXfs>
  <cellStyles count="4">
    <cellStyle name="Normal" xfId="0" builtinId="0"/>
    <cellStyle name="Normal 2" xfId="2" xr:uid="{6BA64256-8EAE-4ED0-96A1-D0E1D879D491}"/>
    <cellStyle name="Normal 3" xfId="3" xr:uid="{1B4DF64D-8539-4AC4-B45E-95C0012F7F31}"/>
    <cellStyle name="Normal_CRUCE INE  A 1 11 2012" xfId="1" xr:uid="{F086036D-A79A-41CB-9A91-1104C05537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imser02\Nsisaad\AREA%20DE%20ESTAD&#205;STICA\ESTAD&#205;STICA\Estadistica\PLANTILLAS\CRUCE_INE_plantilla%20-%20pruebas.xlsm" TargetMode="External"/><Relationship Id="rId1" Type="http://schemas.openxmlformats.org/officeDocument/2006/relationships/externalLinkPath" Target="file:///\\fsimser02\Nsisaad\AREA%20DE%20ESTAD&#205;STICA\ESTAD&#205;STICA\Estadistica\PLANTILLAS\CRUCE_INE_plantilla%20-%20prueb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cio"/>
      <sheetName val="bd"/>
      <sheetName val="bd_sexoedad"/>
      <sheetName val="bd_prestaciones"/>
      <sheetName val="bd_prestaciones_grado"/>
      <sheetName val="bd_prestVinc"/>
      <sheetName val="bd_prestVincgrado"/>
      <sheetName val="DatosEstadistica"/>
      <sheetName val="bd_MoMo"/>
      <sheetName val="bd_MoMo_resol_benef"/>
      <sheetName val="bd_MoMo_resolCCAA"/>
      <sheetName val="bd_MoMo_sexoedad"/>
      <sheetName val="bd_MoMo_prest"/>
      <sheetName val="bd_MoMo_prestGrado"/>
      <sheetName val="bd_MoMo_prestGradoCCAA"/>
      <sheetName val="bd_MoMo_prestVinc"/>
      <sheetName val="bd_MoMo_prestVincGrado"/>
      <sheetName val="td"/>
      <sheetName val="td_prestCCAA"/>
      <sheetName val="td_MoMo"/>
      <sheetName val="td_MoMo_resol_benef"/>
      <sheetName val="td_MoMo_resolCCAA"/>
      <sheetName val="td_MoMo_benefGradoCCAA"/>
      <sheetName val="td_MoMo_sexoedad"/>
      <sheetName val="tb_Esperadas"/>
      <sheetName val="td_Esperadas"/>
      <sheetName val="td_MoMo_prest"/>
      <sheetName val="td_MoMo_prestgrado"/>
      <sheetName val="td_MoMo_prestVinc"/>
      <sheetName val="td_MoMo_prestVincgrado"/>
      <sheetName val="td_datosestadistica"/>
      <sheetName val="Cuadro_fallecidos"/>
      <sheetName val="Cuadro_fallecidos_CCAA"/>
      <sheetName val="Cuadro_fallecidos_porCCAA"/>
      <sheetName val="Calculo_SolCCAA"/>
      <sheetName val="Calculo_ResolCCAA"/>
      <sheetName val="Calculo_BenefCCAA"/>
      <sheetName val="Calculo_BenefResCCAA"/>
      <sheetName val="Calculo_BenefDomCCAA"/>
      <sheetName val="Calculo_tasasCCAA"/>
      <sheetName val="Calculo_tasas"/>
      <sheetName val="Calculo_tasasacu"/>
      <sheetName val="td_CalculoSolCCAA1"/>
      <sheetName val="td_CalculoSolCCAA2"/>
      <sheetName val="td_CalculoResolCCAA"/>
      <sheetName val="td_CalculoBenefCCAA"/>
      <sheetName val="td_CalculoBenefResCCAA"/>
      <sheetName val="td_CalculoBenefDomCCAA"/>
      <sheetName val="td_tasasCCAA"/>
      <sheetName val="td_tasas"/>
      <sheetName val="MoMoResumen"/>
      <sheetName val="GraficoResumen"/>
      <sheetName val="FallecidosMoMo_SolBenef"/>
      <sheetName val="FallecidosMoMo_Resol"/>
      <sheetName val="CCAAEvo"/>
      <sheetName val="LugarCCAAEvo"/>
      <sheetName val="graficos_iniciales"/>
      <sheetName val="graficosTotal"/>
      <sheetName val="grafTipoPrest"/>
      <sheetName val="graf_CCAA_Tasas"/>
      <sheetName val="graf_CCAA_Exc"/>
      <sheetName val="graf_ataqueCovid"/>
      <sheetName val="FallecidosMoMo_CCAA01"/>
      <sheetName val="FallecidosMoMo_CCAA02"/>
      <sheetName val="FallecidosMoMo_CCAA03"/>
      <sheetName val="FallecidosMoMo_CCAA04"/>
      <sheetName val="FallecidosMoMo_CCAA05"/>
      <sheetName val="FallecidosMoMo_CCAA06"/>
      <sheetName val="FallecidosMoMo_CCAA07"/>
      <sheetName val="FallecidosMoMo_CCAA08"/>
      <sheetName val="FallecidosMoMo_CCAA09"/>
      <sheetName val="FallecidosMoMo_CCAA10"/>
      <sheetName val="FallecidosMoMo_CCAA11"/>
      <sheetName val="FallecidosMoMo_CCAA12"/>
      <sheetName val="FallecidosMoMo_CCAA13"/>
      <sheetName val="FallecidosMoMo_CCAA14"/>
      <sheetName val="FallecidosMoMo_CCAA15"/>
      <sheetName val="FallecidosMoMo_CCAA16"/>
      <sheetName val="FallecidosMoMo_CCAA17"/>
      <sheetName val="FallecidosMoMo_CCAA18"/>
      <sheetName val="FallecidosMoMo_CCAA19"/>
      <sheetName val="ref"/>
    </sheetNames>
    <sheetDataSet>
      <sheetData sheetId="0">
        <row r="3">
          <cell r="B3" t="str">
            <v>Abril</v>
          </cell>
        </row>
        <row r="5">
          <cell r="B5">
            <v>2025</v>
          </cell>
        </row>
        <row r="6">
          <cell r="B6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CF06C-AC6F-480E-A92D-2A70D1471A54}">
  <sheetPr codeName="Hoja4">
    <tabColor theme="8"/>
    <pageSetUpPr fitToPage="1"/>
  </sheetPr>
  <dimension ref="A1:W35"/>
  <sheetViews>
    <sheetView tabSelected="1" zoomScaleNormal="100" workbookViewId="0">
      <selection activeCell="K27" sqref="K27"/>
    </sheetView>
  </sheetViews>
  <sheetFormatPr baseColWidth="10" defaultColWidth="11.453125" defaultRowHeight="14.5" x14ac:dyDescent="0.35"/>
  <cols>
    <col min="1" max="2" width="3.54296875" style="1" customWidth="1"/>
    <col min="3" max="3" width="1.453125" style="4" customWidth="1"/>
    <col min="4" max="4" width="24.81640625" style="4" customWidth="1"/>
    <col min="5" max="5" width="0.81640625" style="4" customWidth="1"/>
    <col min="6" max="6" width="12.36328125" style="4" customWidth="1"/>
    <col min="7" max="7" width="0.81640625" style="4" customWidth="1"/>
    <col min="8" max="8" width="10.26953125" style="4" customWidth="1"/>
    <col min="9" max="9" width="13.453125" style="4" customWidth="1"/>
    <col min="10" max="10" width="9" style="4" customWidth="1"/>
    <col min="11" max="11" width="12.1796875" style="4" customWidth="1"/>
    <col min="12" max="12" width="8.54296875" style="4" customWidth="1"/>
    <col min="13" max="13" width="9.7265625" style="4" customWidth="1"/>
    <col min="14" max="14" width="8.453125" style="4" customWidth="1"/>
    <col min="15" max="15" width="9.7265625" style="4" customWidth="1"/>
    <col min="16" max="16" width="8.7265625" style="4" customWidth="1"/>
    <col min="17" max="17" width="11.54296875" style="4" customWidth="1"/>
    <col min="18" max="18" width="16.08984375" style="4" customWidth="1"/>
    <col min="19" max="19" width="1.81640625" style="4" customWidth="1"/>
    <col min="20" max="20" width="11.453125" style="4"/>
    <col min="21" max="22" width="11.54296875" style="6" customWidth="1"/>
    <col min="23" max="16384" width="11.453125" style="4"/>
  </cols>
  <sheetData>
    <row r="1" spans="1:22" s="1" customFormat="1" x14ac:dyDescent="0.35">
      <c r="F1" s="2" t="s">
        <v>0</v>
      </c>
      <c r="G1" s="2"/>
      <c r="H1" s="2"/>
      <c r="I1" s="2" t="s">
        <v>1</v>
      </c>
      <c r="J1" s="2"/>
      <c r="K1" s="2"/>
      <c r="L1" s="2" t="s">
        <v>2</v>
      </c>
      <c r="M1" s="2"/>
      <c r="N1" s="2"/>
      <c r="O1" s="2"/>
      <c r="P1" s="2"/>
      <c r="Q1" s="2"/>
      <c r="R1" s="2" t="s">
        <v>3</v>
      </c>
      <c r="U1" s="3"/>
      <c r="V1" s="3"/>
    </row>
    <row r="2" spans="1:22" ht="34" customHeight="1" x14ac:dyDescent="0.35">
      <c r="D2" s="5" t="str">
        <f>IF([1]inicio!$B$6=1,CONCATENATE("EVOLUCIÓN DE PERSONAS FALLECIDAS RELACIONADAS CON LAS DISTINTAS FASES DEL PROCESO DE RECONOCIMIENTO DE LA SITUACIÓN DE DEPENDENCIA - ENERO ",[1]inicio!$B$5),CONCATENATE("EVOLUCIÓN DE PERSONAS FALLECIDAS RELACIONADAS CON LAS DISTINTAS FASES DEL PROCESO DE RECONOCIMIENTO DE LA SITUACIÓN DE DEPENDENCIA - ENERO A ",UPPER([1]inicio!$B$3)," ",[1]inicio!$B$5))</f>
        <v>EVOLUCIÓN DE PERSONAS FALLECIDAS RELACIONADAS CON LAS DISTINTAS FASES DEL PROCESO DE RECONOCIMIENTO DE LA SITUACIÓN DE DEPENDENCIA - ENERO A ABRIL 2025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2" s="8" customFormat="1" ht="2.5" customHeight="1" thickBot="1" x14ac:dyDescent="0.4">
      <c r="A3" s="7"/>
      <c r="B3" s="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U3" s="10"/>
      <c r="V3" s="10"/>
    </row>
    <row r="4" spans="1:22" ht="16.5" customHeight="1" thickBot="1" x14ac:dyDescent="0.4">
      <c r="D4" s="11" t="str">
        <f>CONCATENATE("AÑO ",[1]inicio!$B$5)</f>
        <v>AÑO 2025</v>
      </c>
      <c r="E4" s="12"/>
      <c r="F4" s="11" t="s">
        <v>4</v>
      </c>
      <c r="G4" s="13"/>
      <c r="H4" s="14" t="s">
        <v>5</v>
      </c>
      <c r="I4" s="14" t="s">
        <v>6</v>
      </c>
      <c r="J4" s="15" t="s">
        <v>7</v>
      </c>
      <c r="K4" s="16"/>
      <c r="L4" s="16"/>
      <c r="M4" s="16"/>
      <c r="N4" s="16"/>
      <c r="O4" s="17"/>
      <c r="P4" s="18" t="s">
        <v>8</v>
      </c>
      <c r="Q4" s="19"/>
      <c r="R4" s="14" t="s">
        <v>9</v>
      </c>
    </row>
    <row r="5" spans="1:22" ht="51" customHeight="1" thickBot="1" x14ac:dyDescent="0.4">
      <c r="D5" s="11"/>
      <c r="E5" s="20"/>
      <c r="F5" s="11"/>
      <c r="G5" s="13"/>
      <c r="H5" s="21"/>
      <c r="I5" s="21"/>
      <c r="J5" s="15" t="s">
        <v>10</v>
      </c>
      <c r="K5" s="17"/>
      <c r="L5" s="15" t="s">
        <v>11</v>
      </c>
      <c r="M5" s="17"/>
      <c r="N5" s="15" t="s">
        <v>12</v>
      </c>
      <c r="O5" s="17"/>
      <c r="P5" s="22"/>
      <c r="Q5" s="23"/>
      <c r="R5" s="21"/>
      <c r="V5" s="4"/>
    </row>
    <row r="6" spans="1:22" ht="18.5" customHeight="1" thickBot="1" x14ac:dyDescent="0.4">
      <c r="D6" s="11"/>
      <c r="E6" s="20"/>
      <c r="F6" s="24" t="s">
        <v>13</v>
      </c>
      <c r="G6" s="25"/>
      <c r="H6" s="26" t="s">
        <v>13</v>
      </c>
      <c r="I6" s="24" t="s">
        <v>13</v>
      </c>
      <c r="J6" s="24" t="s">
        <v>13</v>
      </c>
      <c r="K6" s="24" t="s">
        <v>14</v>
      </c>
      <c r="L6" s="24" t="s">
        <v>13</v>
      </c>
      <c r="M6" s="24" t="s">
        <v>15</v>
      </c>
      <c r="N6" s="24" t="s">
        <v>13</v>
      </c>
      <c r="O6" s="24" t="s">
        <v>15</v>
      </c>
      <c r="P6" s="24" t="s">
        <v>13</v>
      </c>
      <c r="Q6" s="24" t="s">
        <v>14</v>
      </c>
      <c r="R6" s="24" t="s">
        <v>13</v>
      </c>
      <c r="V6" s="4"/>
    </row>
    <row r="7" spans="1:22" s="8" customFormat="1" ht="4" customHeight="1" thickBot="1" x14ac:dyDescent="0.4">
      <c r="A7" s="7"/>
      <c r="B7" s="7"/>
      <c r="D7" s="27"/>
      <c r="E7" s="28"/>
      <c r="F7" s="27"/>
      <c r="G7" s="29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U7" s="10"/>
    </row>
    <row r="8" spans="1:22" ht="15.5" x14ac:dyDescent="0.35">
      <c r="A8" s="2">
        <v>1</v>
      </c>
      <c r="B8" s="2">
        <v>31</v>
      </c>
      <c r="D8" s="30" t="s">
        <v>16</v>
      </c>
      <c r="E8" s="31"/>
      <c r="F8" s="32">
        <f>IFERROR(GETPIVOTDATA(TRIM(F$1),[1]td!$A$30,"Fecha",DATE([1]inicio!$B$5,$A8,$B8)),"")</f>
        <v>18927</v>
      </c>
      <c r="G8" s="33"/>
      <c r="H8" s="32">
        <f>IFERROR(F8-I8,"")</f>
        <v>1142</v>
      </c>
      <c r="I8" s="32">
        <f>IFERROR(GETPIVOTDATA(TRIM(I$1),[1]td!$A$30,"Fecha",DATE([1]inicio!$B$5,$A8,$B8)),"")</f>
        <v>17785</v>
      </c>
      <c r="J8" s="32">
        <f>IFERROR(GETPIVOTDATA("Suma de Resol_Fallecidos_GIT",[1]td!$A$30,"Fecha",DATE([1]inicio!$B$5,$A8,$B8))+GETPIVOTDATA("Suma de Resol_Fallecidos_GIIT",[1]td!$A$30,"Fecha",DATE([1]inicio!$B$5,$A8,$B8))+GETPIVOTDATA("Suma de Resol_Fallecidos_GIIIT",[1]td!$A$30,"Fecha",DATE([1]inicio!$B$5,$A8,$B8)),"")</f>
        <v>16470</v>
      </c>
      <c r="K8" s="51">
        <f>IFERROR(J8/I8,"")</f>
        <v>0.92606128760191175</v>
      </c>
      <c r="L8" s="32">
        <f>IFERROR(GETPIVOTDATA(TRIM(L$1),[1]td!$A$30,"Fecha",DATE([1]inicio!$B$5,$A8,$B8)),"")</f>
        <v>15389</v>
      </c>
      <c r="M8" s="51">
        <f>IFERROR(L8/J8,"")</f>
        <v>0.9343655130540377</v>
      </c>
      <c r="N8" s="32">
        <f>IFERROR(J8-L8,"")</f>
        <v>1081</v>
      </c>
      <c r="O8" s="51">
        <f>IFERROR(N8/J8,"")</f>
        <v>6.5634486945962356E-2</v>
      </c>
      <c r="P8" s="32">
        <f>IFERROR(I8-J8,"")</f>
        <v>1315</v>
      </c>
      <c r="Q8" s="51">
        <f>IFERROR(P8/I8,"")</f>
        <v>7.3938712398088274E-2</v>
      </c>
      <c r="R8" s="32">
        <f>IFERROR(GETPIVOTDATA(TRIM(R$1),[1]td!$A$30,"Fecha",DATE([1]inicio!$B$5,$A8,$B8)),"")</f>
        <v>21038</v>
      </c>
    </row>
    <row r="9" spans="1:22" ht="15.5" x14ac:dyDescent="0.35">
      <c r="A9" s="2">
        <v>2</v>
      </c>
      <c r="B9" s="2">
        <v>28</v>
      </c>
      <c r="D9" s="34" t="s">
        <v>17</v>
      </c>
      <c r="E9" s="31"/>
      <c r="F9" s="35">
        <f>IFERROR(GETPIVOTDATA(TRIM(F$1),[1]td!$A$30,"Fecha",DATE([1]inicio!$B$5,$A9,$B9)),"")</f>
        <v>25168</v>
      </c>
      <c r="G9" s="33"/>
      <c r="H9" s="35">
        <f>IFERROR(F9-I9,"")</f>
        <v>1545</v>
      </c>
      <c r="I9" s="35">
        <f>IFERROR(GETPIVOTDATA(TRIM(I$1),[1]td!$A$30,"Fecha",DATE([1]inicio!$B$5,$A9,$B9)),"")</f>
        <v>23623</v>
      </c>
      <c r="J9" s="35">
        <f>IFERROR(GETPIVOTDATA("Suma de Resol_Fallecidos_GIT",[1]td!$A$30,"Fecha",DATE([1]inicio!$B$5,$A9,$B9))+GETPIVOTDATA("Suma de Resol_Fallecidos_GIIT",[1]td!$A$30,"Fecha",DATE([1]inicio!$B$5,$A9,$B9))+GETPIVOTDATA("Suma de Resol_Fallecidos_GIIIT",[1]td!$A$30,"Fecha",DATE([1]inicio!$B$5,$A9,$B9)),"")</f>
        <v>21767</v>
      </c>
      <c r="K9" s="52">
        <f>IFERROR(J9/I9,"")</f>
        <v>0.92143250222241035</v>
      </c>
      <c r="L9" s="35">
        <f>IFERROR(GETPIVOTDATA(TRIM(L$1),[1]td!$A$30,"Fecha",DATE([1]inicio!$B$5,$A9,$B9)),"")</f>
        <v>20123</v>
      </c>
      <c r="M9" s="52">
        <f>IFERROR(L9/J9,"")</f>
        <v>0.92447282583727663</v>
      </c>
      <c r="N9" s="35">
        <f>IFERROR(J9-L9,"")</f>
        <v>1644</v>
      </c>
      <c r="O9" s="52">
        <f>IFERROR(N9/J9,"")</f>
        <v>7.5527174162723393E-2</v>
      </c>
      <c r="P9" s="35">
        <f>IFERROR(I9-J9,"")</f>
        <v>1856</v>
      </c>
      <c r="Q9" s="52">
        <f>IFERROR(P9/I9,"")</f>
        <v>7.8567497777589632E-2</v>
      </c>
      <c r="R9" s="35">
        <f>IFERROR(GETPIVOTDATA(TRIM(R$1),[1]td!$A$30,"Fecha",DATE([1]inicio!$B$5,$A9,$B9)),"")</f>
        <v>27559</v>
      </c>
    </row>
    <row r="10" spans="1:22" ht="15.5" x14ac:dyDescent="0.35">
      <c r="A10" s="2">
        <v>3</v>
      </c>
      <c r="B10" s="2">
        <v>31</v>
      </c>
      <c r="D10" s="34" t="s">
        <v>18</v>
      </c>
      <c r="E10" s="31"/>
      <c r="F10" s="35">
        <f>IFERROR(GETPIVOTDATA(TRIM(F$1),[1]td!$A$30,"Fecha",DATE([1]inicio!$B$5,$A10,$B10)),"")</f>
        <v>19865</v>
      </c>
      <c r="G10" s="33"/>
      <c r="H10" s="35">
        <f t="shared" ref="H10:H19" si="0">IFERROR(F10-I10,"")</f>
        <v>1273</v>
      </c>
      <c r="I10" s="35">
        <f>IFERROR(GETPIVOTDATA(TRIM(I$1),[1]td!$A$30,"Fecha",DATE([1]inicio!$B$5,$A10,$B10)),"")</f>
        <v>18592</v>
      </c>
      <c r="J10" s="35">
        <f>IFERROR(GETPIVOTDATA("Suma de Resol_Fallecidos_GIT",[1]td!$A$30,"Fecha",DATE([1]inicio!$B$5,$A10,$B10))+GETPIVOTDATA("Suma de Resol_Fallecidos_GIIT",[1]td!$A$30,"Fecha",DATE([1]inicio!$B$5,$A10,$B10))+GETPIVOTDATA("Suma de Resol_Fallecidos_GIIIT",[1]td!$A$30,"Fecha",DATE([1]inicio!$B$5,$A10,$B10)),"")</f>
        <v>17181</v>
      </c>
      <c r="K10" s="52">
        <f t="shared" ref="K10:K19" si="1">IFERROR(J10/I10,"")</f>
        <v>0.9241071428571429</v>
      </c>
      <c r="L10" s="35">
        <f>IFERROR(GETPIVOTDATA(TRIM(L$1),[1]td!$A$30,"Fecha",DATE([1]inicio!$B$5,$A10,$B10)),"")</f>
        <v>15862</v>
      </c>
      <c r="M10" s="52">
        <f t="shared" ref="M10:M19" si="2">IFERROR(L10/J10,"")</f>
        <v>0.92322914847796989</v>
      </c>
      <c r="N10" s="35">
        <f t="shared" ref="N10:N19" si="3">IFERROR(J10-L10,"")</f>
        <v>1319</v>
      </c>
      <c r="O10" s="52">
        <f t="shared" ref="O10:O19" si="4">IFERROR(N10/J10,"")</f>
        <v>7.6770851522030156E-2</v>
      </c>
      <c r="P10" s="35">
        <f t="shared" ref="P10:P19" si="5">IFERROR(I10-J10,"")</f>
        <v>1411</v>
      </c>
      <c r="Q10" s="52">
        <f t="shared" ref="Q10:Q19" si="6">IFERROR(P10/I10,"")</f>
        <v>7.5892857142857137E-2</v>
      </c>
      <c r="R10" s="35">
        <f>IFERROR(GETPIVOTDATA(TRIM(R$1),[1]td!$A$30,"Fecha",DATE([1]inicio!$B$5,$A10,$B10)),"")</f>
        <v>21726</v>
      </c>
    </row>
    <row r="11" spans="1:22" ht="15.5" x14ac:dyDescent="0.35">
      <c r="A11" s="2">
        <v>4</v>
      </c>
      <c r="B11" s="2">
        <v>30</v>
      </c>
      <c r="D11" s="34" t="s">
        <v>19</v>
      </c>
      <c r="E11" s="31"/>
      <c r="F11" s="35">
        <f>IFERROR(GETPIVOTDATA(TRIM(F$1),[1]td!$A$30,"Fecha",DATE([1]inicio!$B$5,$A11,$B11)),"")</f>
        <v>21405</v>
      </c>
      <c r="G11" s="33"/>
      <c r="H11" s="35">
        <f t="shared" si="0"/>
        <v>2588</v>
      </c>
      <c r="I11" s="35">
        <f>IFERROR(GETPIVOTDATA(TRIM(I$1),[1]td!$A$30,"Fecha",DATE([1]inicio!$B$5,$A11,$B11)),"")</f>
        <v>18817</v>
      </c>
      <c r="J11" s="35">
        <f>IFERROR(GETPIVOTDATA("Suma de Resol_Fallecidos_GIT",[1]td!$A$30,"Fecha",DATE([1]inicio!$B$5,$A11,$B11))+GETPIVOTDATA("Suma de Resol_Fallecidos_GIIT",[1]td!$A$30,"Fecha",DATE([1]inicio!$B$5,$A11,$B11))+GETPIVOTDATA("Suma de Resol_Fallecidos_GIIIT",[1]td!$A$30,"Fecha",DATE([1]inicio!$B$5,$A11,$B11)),"")</f>
        <v>17384</v>
      </c>
      <c r="K11" s="52">
        <f t="shared" si="1"/>
        <v>0.92384545889355374</v>
      </c>
      <c r="L11" s="35">
        <f>IFERROR(GETPIVOTDATA(TRIM(L$1),[1]td!$A$30,"Fecha",DATE([1]inicio!$B$5,$A11,$B11)),"")</f>
        <v>15995</v>
      </c>
      <c r="M11" s="52">
        <f t="shared" si="2"/>
        <v>0.92009894155545324</v>
      </c>
      <c r="N11" s="35">
        <f t="shared" si="3"/>
        <v>1389</v>
      </c>
      <c r="O11" s="52">
        <f t="shared" si="4"/>
        <v>7.9901058444546716E-2</v>
      </c>
      <c r="P11" s="35">
        <f t="shared" si="5"/>
        <v>1433</v>
      </c>
      <c r="Q11" s="52">
        <f t="shared" si="6"/>
        <v>7.6154541106446302E-2</v>
      </c>
      <c r="R11" s="35">
        <f>IFERROR(GETPIVOTDATA(TRIM(R$1),[1]td!$A$30,"Fecha",DATE([1]inicio!$B$5,$A11,$B11)),"")</f>
        <v>21905</v>
      </c>
    </row>
    <row r="12" spans="1:22" ht="16" x14ac:dyDescent="0.4">
      <c r="A12" s="2">
        <v>5</v>
      </c>
      <c r="B12" s="2">
        <v>31</v>
      </c>
      <c r="D12" s="34" t="s">
        <v>20</v>
      </c>
      <c r="E12" s="31"/>
      <c r="F12" s="35" t="str">
        <f>IFERROR(GETPIVOTDATA(TRIM(F$1),[1]td!$A$30,"Fecha",DATE([1]inicio!$B$5,$A12,$B12)),"")</f>
        <v/>
      </c>
      <c r="G12" s="33"/>
      <c r="H12" s="35" t="str">
        <f t="shared" si="0"/>
        <v/>
      </c>
      <c r="I12" s="35" t="str">
        <f>IFERROR(GETPIVOTDATA(TRIM(I$1),[1]td!$A$30,"Fecha",DATE([1]inicio!$B$5,$A12,$B12)),"")</f>
        <v/>
      </c>
      <c r="J12" s="35" t="str">
        <f>IFERROR(GETPIVOTDATA("Suma de Resol_Fallecidos_GIT",[1]td!$A$30,"Fecha",DATE([1]inicio!$B$5,$A12,$B12))+GETPIVOTDATA("Suma de Resol_Fallecidos_GIIT",[1]td!$A$30,"Fecha",DATE([1]inicio!$B$5,$A12,$B12))+GETPIVOTDATA("Suma de Resol_Fallecidos_GIIIT",[1]td!$A$30,"Fecha",DATE([1]inicio!$B$5,$A12,$B12)),"")</f>
        <v/>
      </c>
      <c r="K12" s="36" t="str">
        <f t="shared" si="1"/>
        <v/>
      </c>
      <c r="L12" s="35" t="str">
        <f>IFERROR(GETPIVOTDATA(TRIM(L$1),[1]td!$A$30,"Fecha",DATE([1]inicio!$B$5,$A12,$B12)),"")</f>
        <v/>
      </c>
      <c r="M12" s="36" t="str">
        <f t="shared" si="2"/>
        <v/>
      </c>
      <c r="N12" s="35" t="str">
        <f t="shared" si="3"/>
        <v/>
      </c>
      <c r="O12" s="36" t="str">
        <f t="shared" si="4"/>
        <v/>
      </c>
      <c r="P12" s="35" t="str">
        <f t="shared" si="5"/>
        <v/>
      </c>
      <c r="Q12" s="36" t="str">
        <f t="shared" si="6"/>
        <v/>
      </c>
      <c r="R12" s="35" t="str">
        <f>IFERROR(GETPIVOTDATA(TRIM(R$1),[1]td!$A$30,"Fecha",DATE([1]inicio!$B$5,$A12,$B12)),"")</f>
        <v/>
      </c>
    </row>
    <row r="13" spans="1:22" ht="16" x14ac:dyDescent="0.4">
      <c r="A13" s="2">
        <v>6</v>
      </c>
      <c r="B13" s="2">
        <v>30</v>
      </c>
      <c r="D13" s="34" t="s">
        <v>21</v>
      </c>
      <c r="E13" s="31"/>
      <c r="F13" s="35" t="str">
        <f>IFERROR(GETPIVOTDATA(TRIM(F$1),[1]td!$A$30,"Fecha",DATE([1]inicio!$B$5,$A13,$B13)),"")</f>
        <v/>
      </c>
      <c r="G13" s="33"/>
      <c r="H13" s="35" t="str">
        <f t="shared" si="0"/>
        <v/>
      </c>
      <c r="I13" s="35" t="str">
        <f>IFERROR(GETPIVOTDATA(TRIM(I$1),[1]td!$A$30,"Fecha",DATE([1]inicio!$B$5,$A13,$B13)),"")</f>
        <v/>
      </c>
      <c r="J13" s="35" t="str">
        <f>IFERROR(GETPIVOTDATA("Suma de Resol_Fallecidos_GIT",[1]td!$A$30,"Fecha",DATE([1]inicio!$B$5,$A13,$B13))+GETPIVOTDATA("Suma de Resol_Fallecidos_GIIT",[1]td!$A$30,"Fecha",DATE([1]inicio!$B$5,$A13,$B13))+GETPIVOTDATA("Suma de Resol_Fallecidos_GIIIT",[1]td!$A$30,"Fecha",DATE([1]inicio!$B$5,$A13,$B13)),"")</f>
        <v/>
      </c>
      <c r="K13" s="36" t="str">
        <f t="shared" si="1"/>
        <v/>
      </c>
      <c r="L13" s="35" t="str">
        <f>IFERROR(GETPIVOTDATA(TRIM(L$1),[1]td!$A$30,"Fecha",DATE([1]inicio!$B$5,$A13,$B13)),"")</f>
        <v/>
      </c>
      <c r="M13" s="36" t="str">
        <f t="shared" si="2"/>
        <v/>
      </c>
      <c r="N13" s="35" t="str">
        <f t="shared" si="3"/>
        <v/>
      </c>
      <c r="O13" s="36" t="str">
        <f t="shared" si="4"/>
        <v/>
      </c>
      <c r="P13" s="35" t="str">
        <f t="shared" si="5"/>
        <v/>
      </c>
      <c r="Q13" s="36" t="str">
        <f t="shared" si="6"/>
        <v/>
      </c>
      <c r="R13" s="35" t="str">
        <f>IFERROR(GETPIVOTDATA(TRIM(R$1),[1]td!$A$30,"Fecha",DATE([1]inicio!$B$5,$A13,$B13)),"")</f>
        <v/>
      </c>
    </row>
    <row r="14" spans="1:22" ht="16" x14ac:dyDescent="0.4">
      <c r="A14" s="2">
        <v>7</v>
      </c>
      <c r="B14" s="2">
        <v>31</v>
      </c>
      <c r="D14" s="34" t="s">
        <v>22</v>
      </c>
      <c r="E14" s="31"/>
      <c r="F14" s="35" t="str">
        <f>IFERROR(GETPIVOTDATA(TRIM(F$1),[1]td!$A$30,"Fecha",DATE([1]inicio!$B$5,$A14,$B14)),"")</f>
        <v/>
      </c>
      <c r="G14" s="33"/>
      <c r="H14" s="35" t="str">
        <f t="shared" si="0"/>
        <v/>
      </c>
      <c r="I14" s="35" t="str">
        <f>IFERROR(GETPIVOTDATA(TRIM(I$1),[1]td!$A$30,"Fecha",DATE([1]inicio!$B$5,$A14,$B14)),"")</f>
        <v/>
      </c>
      <c r="J14" s="35" t="str">
        <f>IFERROR(GETPIVOTDATA("Suma de Resol_Fallecidos_GIT",[1]td!$A$30,"Fecha",DATE([1]inicio!$B$5,$A14,$B14))+GETPIVOTDATA("Suma de Resol_Fallecidos_GIIT",[1]td!$A$30,"Fecha",DATE([1]inicio!$B$5,$A14,$B14))+GETPIVOTDATA("Suma de Resol_Fallecidos_GIIIT",[1]td!$A$30,"Fecha",DATE([1]inicio!$B$5,$A14,$B14)),"")</f>
        <v/>
      </c>
      <c r="K14" s="36" t="str">
        <f t="shared" si="1"/>
        <v/>
      </c>
      <c r="L14" s="35" t="str">
        <f>IFERROR(GETPIVOTDATA(TRIM(L$1),[1]td!$A$30,"Fecha",DATE([1]inicio!$B$5,$A14,$B14)),"")</f>
        <v/>
      </c>
      <c r="M14" s="36" t="str">
        <f>IFERROR(L14/J14,"")</f>
        <v/>
      </c>
      <c r="N14" s="35" t="str">
        <f t="shared" si="3"/>
        <v/>
      </c>
      <c r="O14" s="36" t="str">
        <f t="shared" si="4"/>
        <v/>
      </c>
      <c r="P14" s="35" t="str">
        <f t="shared" si="5"/>
        <v/>
      </c>
      <c r="Q14" s="36" t="str">
        <f t="shared" si="6"/>
        <v/>
      </c>
      <c r="R14" s="35" t="str">
        <f>IFERROR(GETPIVOTDATA(TRIM(R$1),[1]td!$A$30,"Fecha",DATE([1]inicio!$B$5,$A14,$B14)),"")</f>
        <v/>
      </c>
    </row>
    <row r="15" spans="1:22" ht="16" x14ac:dyDescent="0.4">
      <c r="A15" s="2">
        <v>8</v>
      </c>
      <c r="B15" s="2">
        <v>31</v>
      </c>
      <c r="D15" s="34" t="s">
        <v>23</v>
      </c>
      <c r="E15" s="31"/>
      <c r="F15" s="35" t="str">
        <f>IFERROR(GETPIVOTDATA(TRIM(F$1),[1]td!$A$30,"Fecha",DATE([1]inicio!$B$5,$A15,$B15)),"")</f>
        <v/>
      </c>
      <c r="G15" s="33"/>
      <c r="H15" s="35" t="str">
        <f t="shared" si="0"/>
        <v/>
      </c>
      <c r="I15" s="35" t="str">
        <f>IFERROR(GETPIVOTDATA(TRIM(I$1),[1]td!$A$30,"Fecha",DATE([1]inicio!$B$5,$A15,$B15)),"")</f>
        <v/>
      </c>
      <c r="J15" s="35" t="str">
        <f>IFERROR(GETPIVOTDATA("Suma de Resol_Fallecidos_GIT",[1]td!$A$30,"Fecha",DATE([1]inicio!$B$5,$A15,$B15))+GETPIVOTDATA("Suma de Resol_Fallecidos_GIIT",[1]td!$A$30,"Fecha",DATE([1]inicio!$B$5,$A15,$B15))+GETPIVOTDATA("Suma de Resol_Fallecidos_GIIIT",[1]td!$A$30,"Fecha",DATE([1]inicio!$B$5,$A15,$B15)),"")</f>
        <v/>
      </c>
      <c r="K15" s="36" t="str">
        <f t="shared" si="1"/>
        <v/>
      </c>
      <c r="L15" s="35" t="str">
        <f>IFERROR(GETPIVOTDATA(TRIM(L$1),[1]td!$A$30,"Fecha",DATE([1]inicio!$B$5,$A15,$B15)),"")</f>
        <v/>
      </c>
      <c r="M15" s="36" t="str">
        <f t="shared" si="2"/>
        <v/>
      </c>
      <c r="N15" s="35" t="str">
        <f t="shared" si="3"/>
        <v/>
      </c>
      <c r="O15" s="36" t="str">
        <f t="shared" si="4"/>
        <v/>
      </c>
      <c r="P15" s="35" t="str">
        <f t="shared" si="5"/>
        <v/>
      </c>
      <c r="Q15" s="36" t="str">
        <f t="shared" si="6"/>
        <v/>
      </c>
      <c r="R15" s="35" t="str">
        <f>IFERROR(GETPIVOTDATA(TRIM(R$1),[1]td!$A$30,"Fecha",DATE([1]inicio!$B$5,$A15,$B15)),"")</f>
        <v/>
      </c>
    </row>
    <row r="16" spans="1:22" ht="16" x14ac:dyDescent="0.4">
      <c r="A16" s="2">
        <v>9</v>
      </c>
      <c r="B16" s="2">
        <v>30</v>
      </c>
      <c r="D16" s="34" t="s">
        <v>24</v>
      </c>
      <c r="E16" s="31"/>
      <c r="F16" s="35" t="str">
        <f>IFERROR(GETPIVOTDATA(TRIM(F$1),[1]td!$A$30,"Fecha",DATE([1]inicio!$B$5,$A16,$B16)),"")</f>
        <v/>
      </c>
      <c r="G16" s="33"/>
      <c r="H16" s="35" t="str">
        <f t="shared" si="0"/>
        <v/>
      </c>
      <c r="I16" s="35" t="str">
        <f>IFERROR(GETPIVOTDATA(TRIM(I$1),[1]td!$A$30,"Fecha",DATE([1]inicio!$B$5,$A16,$B16)),"")</f>
        <v/>
      </c>
      <c r="J16" s="35" t="str">
        <f>IFERROR(GETPIVOTDATA("Suma de Resol_Fallecidos_GIT",[1]td!$A$30,"Fecha",DATE([1]inicio!$B$5,$A16,$B16))+GETPIVOTDATA("Suma de Resol_Fallecidos_GIIT",[1]td!$A$30,"Fecha",DATE([1]inicio!$B$5,$A16,$B16))+GETPIVOTDATA("Suma de Resol_Fallecidos_GIIIT",[1]td!$A$30,"Fecha",DATE([1]inicio!$B$5,$A16,$B16)),"")</f>
        <v/>
      </c>
      <c r="K16" s="36" t="str">
        <f t="shared" si="1"/>
        <v/>
      </c>
      <c r="L16" s="35" t="str">
        <f>IFERROR(GETPIVOTDATA(TRIM(L$1),[1]td!$A$30,"Fecha",DATE([1]inicio!$B$5,$A16,$B16)),"")</f>
        <v/>
      </c>
      <c r="M16" s="36" t="str">
        <f t="shared" si="2"/>
        <v/>
      </c>
      <c r="N16" s="35" t="str">
        <f t="shared" si="3"/>
        <v/>
      </c>
      <c r="O16" s="36" t="str">
        <f t="shared" si="4"/>
        <v/>
      </c>
      <c r="P16" s="35" t="str">
        <f t="shared" si="5"/>
        <v/>
      </c>
      <c r="Q16" s="36" t="str">
        <f t="shared" si="6"/>
        <v/>
      </c>
      <c r="R16" s="35" t="str">
        <f>IFERROR(GETPIVOTDATA(TRIM(R$1),[1]td!$A$30,"Fecha",DATE([1]inicio!$B$5,$A16,$B16)),"")</f>
        <v/>
      </c>
      <c r="T16" s="37"/>
    </row>
    <row r="17" spans="1:23" ht="16" x14ac:dyDescent="0.4">
      <c r="A17" s="2">
        <v>10</v>
      </c>
      <c r="B17" s="2">
        <v>31</v>
      </c>
      <c r="D17" s="34" t="s">
        <v>25</v>
      </c>
      <c r="E17" s="31"/>
      <c r="F17" s="35" t="str">
        <f>IFERROR(GETPIVOTDATA(TRIM(F$1),[1]td!$A$30,"Fecha",DATE([1]inicio!$B$5,$A17,$B17)),"")</f>
        <v/>
      </c>
      <c r="G17" s="33"/>
      <c r="H17" s="35" t="str">
        <f t="shared" si="0"/>
        <v/>
      </c>
      <c r="I17" s="35" t="str">
        <f>IFERROR(GETPIVOTDATA(TRIM(I$1),[1]td!$A$30,"Fecha",DATE([1]inicio!$B$5,$A17,$B17)),"")</f>
        <v/>
      </c>
      <c r="J17" s="35" t="str">
        <f>IFERROR(GETPIVOTDATA("Suma de Resol_Fallecidos_GIT",[1]td!$A$30,"Fecha",DATE([1]inicio!$B$5,$A17,$B17))+GETPIVOTDATA("Suma de Resol_Fallecidos_GIIT",[1]td!$A$30,"Fecha",DATE([1]inicio!$B$5,$A17,$B17))+GETPIVOTDATA("Suma de Resol_Fallecidos_GIIIT",[1]td!$A$30,"Fecha",DATE([1]inicio!$B$5,$A17,$B17)),"")</f>
        <v/>
      </c>
      <c r="K17" s="36" t="str">
        <f t="shared" si="1"/>
        <v/>
      </c>
      <c r="L17" s="35" t="str">
        <f>IFERROR(GETPIVOTDATA(TRIM(L$1),[1]td!$A$30,"Fecha",DATE([1]inicio!$B$5,$A17,$B17)),"")</f>
        <v/>
      </c>
      <c r="M17" s="36" t="str">
        <f t="shared" si="2"/>
        <v/>
      </c>
      <c r="N17" s="35" t="str">
        <f t="shared" si="3"/>
        <v/>
      </c>
      <c r="O17" s="36" t="str">
        <f t="shared" si="4"/>
        <v/>
      </c>
      <c r="P17" s="35" t="str">
        <f t="shared" si="5"/>
        <v/>
      </c>
      <c r="Q17" s="36" t="str">
        <f t="shared" si="6"/>
        <v/>
      </c>
      <c r="R17" s="35" t="str">
        <f>IFERROR(GETPIVOTDATA(TRIM(R$1),[1]td!$A$30,"Fecha",DATE([1]inicio!$B$5,$A17,$B17)),"")</f>
        <v/>
      </c>
      <c r="T17" s="37"/>
    </row>
    <row r="18" spans="1:23" ht="16" x14ac:dyDescent="0.4">
      <c r="A18" s="2">
        <v>11</v>
      </c>
      <c r="B18" s="2">
        <v>30</v>
      </c>
      <c r="D18" s="34" t="s">
        <v>26</v>
      </c>
      <c r="E18" s="31"/>
      <c r="F18" s="35" t="str">
        <f>IFERROR(GETPIVOTDATA(TRIM(F$1),[1]td!$A$30,"Fecha",DATE([1]inicio!$B$5,$A18,$B18)),"")</f>
        <v/>
      </c>
      <c r="G18" s="33"/>
      <c r="H18" s="35" t="str">
        <f t="shared" si="0"/>
        <v/>
      </c>
      <c r="I18" s="35" t="str">
        <f>IFERROR(GETPIVOTDATA(TRIM(I$1),[1]td!$A$30,"Fecha",DATE([1]inicio!$B$5,$A18,$B18)),"")</f>
        <v/>
      </c>
      <c r="J18" s="35" t="str">
        <f>IFERROR(GETPIVOTDATA("Suma de Resol_Fallecidos_GIT",[1]td!$A$30,"Fecha",DATE([1]inicio!$B$5,$A18,$B18))+GETPIVOTDATA("Suma de Resol_Fallecidos_GIIT",[1]td!$A$30,"Fecha",DATE([1]inicio!$B$5,$A18,$B18))+GETPIVOTDATA("Suma de Resol_Fallecidos_GIIIT",[1]td!$A$30,"Fecha",DATE([1]inicio!$B$5,$A18,$B18)),"")</f>
        <v/>
      </c>
      <c r="K18" s="36" t="str">
        <f t="shared" si="1"/>
        <v/>
      </c>
      <c r="L18" s="35" t="str">
        <f>IFERROR(GETPIVOTDATA(TRIM(L$1),[1]td!$A$30,"Fecha",DATE([1]inicio!$B$5,$A18,$B18)),"")</f>
        <v/>
      </c>
      <c r="M18" s="36" t="str">
        <f t="shared" si="2"/>
        <v/>
      </c>
      <c r="N18" s="35" t="str">
        <f t="shared" si="3"/>
        <v/>
      </c>
      <c r="O18" s="36" t="str">
        <f t="shared" si="4"/>
        <v/>
      </c>
      <c r="P18" s="35" t="str">
        <f t="shared" si="5"/>
        <v/>
      </c>
      <c r="Q18" s="36" t="str">
        <f t="shared" si="6"/>
        <v/>
      </c>
      <c r="R18" s="35" t="str">
        <f>IFERROR(GETPIVOTDATA(TRIM(R$1),[1]td!$A$30,"Fecha",DATE([1]inicio!$B$5,$A18,$B18)),"")</f>
        <v/>
      </c>
      <c r="T18" s="37"/>
    </row>
    <row r="19" spans="1:23" ht="16.5" thickBot="1" x14ac:dyDescent="0.45">
      <c r="A19" s="2">
        <v>12</v>
      </c>
      <c r="B19" s="2">
        <v>31</v>
      </c>
      <c r="D19" s="38" t="s">
        <v>27</v>
      </c>
      <c r="E19" s="31"/>
      <c r="F19" s="39" t="str">
        <f>IFERROR(GETPIVOTDATA(TRIM(F$1),[1]td!$A$30,"Fecha",DATE([1]inicio!$B$5,$A19,$B19)),"")</f>
        <v/>
      </c>
      <c r="G19" s="33"/>
      <c r="H19" s="35" t="str">
        <f t="shared" si="0"/>
        <v/>
      </c>
      <c r="I19" s="35" t="str">
        <f>IFERROR(GETPIVOTDATA(TRIM(I$1),[1]td!$A$30,"Fecha",DATE([1]inicio!$B$5,$A19,$B19)),"")</f>
        <v/>
      </c>
      <c r="J19" s="35" t="str">
        <f>IFERROR(GETPIVOTDATA("Suma de Resol_Fallecidos_GIT",[1]td!$A$30,"Fecha",DATE([1]inicio!$B$5,$A19,$B19))+GETPIVOTDATA("Suma de Resol_Fallecidos_GIIT",[1]td!$A$30,"Fecha",DATE([1]inicio!$B$5,$A19,$B19))+GETPIVOTDATA("Suma de Resol_Fallecidos_GIIIT",[1]td!$A$30,"Fecha",DATE([1]inicio!$B$5,$A19,$B19)),"")</f>
        <v/>
      </c>
      <c r="K19" s="36" t="str">
        <f t="shared" si="1"/>
        <v/>
      </c>
      <c r="L19" s="35" t="str">
        <f>IFERROR(GETPIVOTDATA(TRIM(L$1),[1]td!$A$30,"Fecha",DATE([1]inicio!$B$5,$A19,$B19)),"")</f>
        <v/>
      </c>
      <c r="M19" s="36" t="str">
        <f t="shared" si="2"/>
        <v/>
      </c>
      <c r="N19" s="35" t="str">
        <f t="shared" si="3"/>
        <v/>
      </c>
      <c r="O19" s="36" t="str">
        <f t="shared" si="4"/>
        <v/>
      </c>
      <c r="P19" s="35" t="str">
        <f t="shared" si="5"/>
        <v/>
      </c>
      <c r="Q19" s="36" t="str">
        <f t="shared" si="6"/>
        <v/>
      </c>
      <c r="R19" s="35" t="str">
        <f>IFERROR(GETPIVOTDATA(TRIM(R$1),[1]td!$A$30,"Fecha",DATE([1]inicio!$B$5,$A19,$B19)),"")</f>
        <v/>
      </c>
      <c r="T19" s="37"/>
    </row>
    <row r="20" spans="1:23" ht="16" thickBot="1" x14ac:dyDescent="0.4">
      <c r="A20" s="2"/>
      <c r="B20" s="2"/>
      <c r="D20" s="40" t="s">
        <v>28</v>
      </c>
      <c r="E20" s="31"/>
      <c r="F20" s="41">
        <f>SUM(F8:F19)</f>
        <v>85365</v>
      </c>
      <c r="G20" s="33"/>
      <c r="H20" s="41">
        <f>SUM(H8:H19)</f>
        <v>6548</v>
      </c>
      <c r="I20" s="41">
        <f>SUM(I8:I19)</f>
        <v>78817</v>
      </c>
      <c r="J20" s="41">
        <f>SUM(J8:J19)</f>
        <v>72802</v>
      </c>
      <c r="K20" s="55">
        <f>J20/I20</f>
        <v>0.92368397680703407</v>
      </c>
      <c r="L20" s="41">
        <f>SUM(L8:L19)</f>
        <v>67369</v>
      </c>
      <c r="M20" s="55">
        <f>L20/J20</f>
        <v>0.92537292931512871</v>
      </c>
      <c r="N20" s="41">
        <f>SUM(N8:N19)</f>
        <v>5433</v>
      </c>
      <c r="O20" s="55">
        <f>N20/J20</f>
        <v>7.4627070684871288E-2</v>
      </c>
      <c r="P20" s="41">
        <f>SUM(P8:P19)</f>
        <v>6015</v>
      </c>
      <c r="Q20" s="55">
        <f>P20/I20</f>
        <v>7.6316023192965987E-2</v>
      </c>
      <c r="R20" s="41">
        <f>SUM(R8:R19)</f>
        <v>92228</v>
      </c>
      <c r="T20" s="37"/>
    </row>
    <row r="21" spans="1:23" ht="16" x14ac:dyDescent="0.4">
      <c r="A21" s="2"/>
      <c r="B21" s="2"/>
      <c r="D21" s="42"/>
      <c r="E21" s="31"/>
      <c r="F21" s="33"/>
      <c r="G21" s="33"/>
      <c r="H21" s="33"/>
      <c r="I21" s="33"/>
      <c r="J21" s="33"/>
      <c r="K21" s="43"/>
      <c r="L21" s="33"/>
      <c r="M21" s="43"/>
      <c r="N21" s="33"/>
      <c r="O21" s="43"/>
      <c r="P21" s="33"/>
      <c r="Q21" s="43"/>
      <c r="R21" s="33"/>
      <c r="T21" s="37"/>
    </row>
    <row r="22" spans="1:23" ht="16" x14ac:dyDescent="0.4">
      <c r="A22" s="2"/>
      <c r="B22" s="2"/>
      <c r="D22" s="42" t="s">
        <v>29</v>
      </c>
      <c r="E22" s="31"/>
      <c r="F22" s="33"/>
      <c r="G22" s="33"/>
      <c r="H22" s="33"/>
      <c r="I22" s="33"/>
      <c r="J22" s="33"/>
      <c r="K22" s="43"/>
      <c r="L22" s="33"/>
      <c r="M22" s="43"/>
      <c r="N22" s="33"/>
      <c r="O22" s="43"/>
      <c r="P22" s="33"/>
      <c r="Q22" s="43"/>
      <c r="R22" s="33"/>
      <c r="T22" s="37"/>
    </row>
    <row r="23" spans="1:23" ht="16" x14ac:dyDescent="0.4">
      <c r="A23" s="2"/>
      <c r="B23" s="2"/>
      <c r="D23" s="42" t="s">
        <v>30</v>
      </c>
      <c r="E23" s="31"/>
      <c r="F23" s="33"/>
      <c r="G23" s="33"/>
      <c r="H23" s="33"/>
      <c r="I23" s="33"/>
      <c r="J23" s="33"/>
      <c r="K23" s="43"/>
      <c r="L23" s="33"/>
      <c r="M23" s="43"/>
      <c r="N23" s="33"/>
      <c r="O23" s="43"/>
      <c r="P23" s="33"/>
      <c r="Q23" s="43"/>
      <c r="R23" s="33"/>
      <c r="T23" s="37"/>
    </row>
    <row r="24" spans="1:23" ht="16" x14ac:dyDescent="0.4">
      <c r="A24" s="2"/>
      <c r="B24" s="2"/>
      <c r="D24" s="42" t="s">
        <v>31</v>
      </c>
      <c r="E24" s="31"/>
      <c r="F24" s="33"/>
      <c r="G24" s="33"/>
      <c r="H24" s="33"/>
      <c r="I24" s="33"/>
      <c r="J24" s="33"/>
      <c r="K24" s="43"/>
      <c r="L24" s="33"/>
      <c r="M24" s="43"/>
      <c r="N24" s="33"/>
      <c r="O24" s="43"/>
      <c r="P24" s="33"/>
      <c r="Q24" s="43"/>
      <c r="R24" s="33"/>
      <c r="T24" s="37"/>
    </row>
    <row r="25" spans="1:23" ht="16" x14ac:dyDescent="0.4">
      <c r="A25" s="2"/>
      <c r="B25" s="2"/>
      <c r="D25" s="42"/>
      <c r="E25" s="31"/>
      <c r="F25" s="33"/>
      <c r="G25" s="33"/>
      <c r="H25" s="33"/>
      <c r="I25" s="33"/>
      <c r="J25" s="33"/>
      <c r="K25" s="43"/>
      <c r="L25" s="33"/>
      <c r="M25" s="43"/>
      <c r="N25" s="33"/>
      <c r="O25" s="43"/>
      <c r="P25" s="33"/>
      <c r="Q25" s="43"/>
      <c r="R25" s="33"/>
      <c r="T25" s="37"/>
    </row>
    <row r="26" spans="1:23" ht="16" x14ac:dyDescent="0.4">
      <c r="A26" s="2"/>
      <c r="B26" s="2"/>
      <c r="D26" s="42"/>
      <c r="E26" s="31"/>
      <c r="F26" s="33"/>
      <c r="G26" s="33"/>
      <c r="H26" s="33"/>
      <c r="I26" s="33"/>
      <c r="J26" s="33"/>
      <c r="K26" s="43"/>
      <c r="L26" s="33"/>
      <c r="M26" s="43"/>
      <c r="N26" s="33"/>
      <c r="O26" s="43"/>
      <c r="P26" s="33"/>
      <c r="Q26" s="43"/>
      <c r="R26" s="33"/>
      <c r="T26" s="37"/>
    </row>
    <row r="27" spans="1:23" ht="16" x14ac:dyDescent="0.4">
      <c r="D27" s="44"/>
      <c r="E27" s="45"/>
      <c r="F27" s="33"/>
      <c r="G27" s="33"/>
      <c r="H27" s="33"/>
      <c r="I27" s="33"/>
      <c r="J27" s="33"/>
      <c r="K27" s="43"/>
      <c r="L27" s="33"/>
      <c r="M27" s="43"/>
      <c r="N27" s="33"/>
      <c r="O27" s="43"/>
      <c r="P27" s="33"/>
      <c r="Q27" s="43"/>
      <c r="R27" s="33"/>
      <c r="W27" s="46"/>
    </row>
    <row r="28" spans="1:23" x14ac:dyDescent="0.35">
      <c r="K28" s="46"/>
      <c r="L28" s="46"/>
      <c r="O28" s="37"/>
      <c r="P28" s="37"/>
    </row>
    <row r="29" spans="1:23" ht="24.75" customHeight="1" x14ac:dyDescent="0.35"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</row>
    <row r="30" spans="1:23" x14ac:dyDescent="0.35"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</row>
    <row r="31" spans="1:23" x14ac:dyDescent="0.35"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</row>
    <row r="33" spans="4:17" x14ac:dyDescent="0.35"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</row>
    <row r="34" spans="4:17" x14ac:dyDescent="0.35">
      <c r="H34" s="37"/>
    </row>
    <row r="35" spans="4:17" ht="16" x14ac:dyDescent="0.4">
      <c r="H35" s="37"/>
      <c r="N35" s="43"/>
    </row>
  </sheetData>
  <mergeCells count="15">
    <mergeCell ref="N5:O5"/>
    <mergeCell ref="D29:R29"/>
    <mergeCell ref="D30:R30"/>
    <mergeCell ref="D31:R31"/>
    <mergeCell ref="D33:Q33"/>
    <mergeCell ref="D2:R2"/>
    <mergeCell ref="D4:D6"/>
    <mergeCell ref="F4:F5"/>
    <mergeCell ref="H4:H5"/>
    <mergeCell ref="I4:I5"/>
    <mergeCell ref="J4:O4"/>
    <mergeCell ref="P4:Q5"/>
    <mergeCell ref="R4:R5"/>
    <mergeCell ref="J5:K5"/>
    <mergeCell ref="L5:M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0978C-3998-4AC4-8D86-9554788C1E40}">
  <sheetPr codeName="Hoja7">
    <tabColor theme="8"/>
  </sheetPr>
  <dimension ref="A1:W35"/>
  <sheetViews>
    <sheetView zoomScaleNormal="100" workbookViewId="0">
      <selection activeCell="C1" sqref="C1:S32"/>
    </sheetView>
  </sheetViews>
  <sheetFormatPr baseColWidth="10" defaultColWidth="11.453125" defaultRowHeight="14.5" x14ac:dyDescent="0.35"/>
  <cols>
    <col min="1" max="2" width="3.54296875" style="1" customWidth="1"/>
    <col min="3" max="3" width="1.453125" style="4" customWidth="1"/>
    <col min="4" max="4" width="24.81640625" style="4" customWidth="1"/>
    <col min="5" max="5" width="0.81640625" style="4" customWidth="1"/>
    <col min="6" max="6" width="12.36328125" style="4" customWidth="1"/>
    <col min="7" max="7" width="0.81640625" style="4" customWidth="1"/>
    <col min="8" max="8" width="10.26953125" style="4" customWidth="1"/>
    <col min="9" max="9" width="13.453125" style="4" customWidth="1"/>
    <col min="10" max="10" width="9" style="4" customWidth="1"/>
    <col min="11" max="11" width="12.1796875" style="4" customWidth="1"/>
    <col min="12" max="12" width="8.54296875" style="4" customWidth="1"/>
    <col min="13" max="13" width="9.7265625" style="4" customWidth="1"/>
    <col min="14" max="14" width="8.453125" style="4" customWidth="1"/>
    <col min="15" max="15" width="9.7265625" style="4" customWidth="1"/>
    <col min="16" max="16" width="8.7265625" style="4" customWidth="1"/>
    <col min="17" max="17" width="11.54296875" style="4" customWidth="1"/>
    <col min="18" max="18" width="16.08984375" style="4" customWidth="1"/>
    <col min="19" max="19" width="1.81640625" style="4" customWidth="1"/>
    <col min="20" max="20" width="11.453125" style="4"/>
    <col min="21" max="22" width="11.54296875" style="6" customWidth="1"/>
    <col min="23" max="16384" width="11.453125" style="4"/>
  </cols>
  <sheetData>
    <row r="1" spans="1:22" s="1" customFormat="1" x14ac:dyDescent="0.35">
      <c r="F1" s="2" t="s">
        <v>0</v>
      </c>
      <c r="G1" s="2"/>
      <c r="H1" s="2"/>
      <c r="I1" s="2" t="s">
        <v>1</v>
      </c>
      <c r="J1" s="2"/>
      <c r="K1" s="2"/>
      <c r="L1" s="2" t="s">
        <v>2</v>
      </c>
      <c r="M1" s="2"/>
      <c r="N1" s="2"/>
      <c r="O1" s="2"/>
      <c r="P1" s="2"/>
      <c r="Q1" s="2"/>
      <c r="R1" s="2" t="s">
        <v>3</v>
      </c>
      <c r="U1" s="3"/>
      <c r="V1" s="3"/>
    </row>
    <row r="2" spans="1:22" ht="34" customHeight="1" x14ac:dyDescent="0.35">
      <c r="D2" s="5" t="str">
        <f>IF([1]inicio!$B$6=1,CONCATENATE("PERSONAS FALLECIDAS RELACIONADAS CON LAS DISTINTAS FASES DEL PROCESO DE RECONOCIMIENTO DE LA SITUACIÓN DE DEPENDENCIA POR CCAA - ENERO ",[1]inicio!$B$5),CONCATENATE("PERSONAS FALLECIDAS RELACIONADAS CON LAS DISTINTAS FASES DEL PROCESO DE RECONOCIMIENTO DE LA SITUACIÓN DE DEPENDENCIA POR CCAA - ENERO A ",UPPER([1]inicio!$B$3)," ",[1]inicio!$B$5))</f>
        <v>PERSONAS FALLECIDAS RELACIONADAS CON LAS DISTINTAS FASES DEL PROCESO DE RECONOCIMIENTO DE LA SITUACIÓN DE DEPENDENCIA POR CCAA - ENERO A ABRIL 2025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2" s="8" customFormat="1" ht="2.5" customHeight="1" thickBot="1" x14ac:dyDescent="0.4">
      <c r="A3" s="7"/>
      <c r="B3" s="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U3" s="10"/>
      <c r="V3" s="10"/>
    </row>
    <row r="4" spans="1:22" ht="16.5" customHeight="1" thickBot="1" x14ac:dyDescent="0.4">
      <c r="D4" s="11" t="str">
        <f>CONCATENATE("AÑO ",[1]inicio!$B$5)</f>
        <v>AÑO 2025</v>
      </c>
      <c r="E4" s="12"/>
      <c r="F4" s="11" t="s">
        <v>4</v>
      </c>
      <c r="G4" s="13"/>
      <c r="H4" s="14" t="s">
        <v>5</v>
      </c>
      <c r="I4" s="14" t="s">
        <v>6</v>
      </c>
      <c r="J4" s="15" t="s">
        <v>7</v>
      </c>
      <c r="K4" s="16"/>
      <c r="L4" s="16"/>
      <c r="M4" s="16"/>
      <c r="N4" s="16"/>
      <c r="O4" s="17"/>
      <c r="P4" s="18" t="s">
        <v>8</v>
      </c>
      <c r="Q4" s="19"/>
      <c r="R4" s="14" t="s">
        <v>9</v>
      </c>
    </row>
    <row r="5" spans="1:22" ht="51" customHeight="1" thickBot="1" x14ac:dyDescent="0.4">
      <c r="D5" s="11"/>
      <c r="E5" s="20"/>
      <c r="F5" s="11"/>
      <c r="G5" s="13"/>
      <c r="H5" s="21"/>
      <c r="I5" s="21"/>
      <c r="J5" s="15" t="s">
        <v>10</v>
      </c>
      <c r="K5" s="17"/>
      <c r="L5" s="15" t="s">
        <v>11</v>
      </c>
      <c r="M5" s="17"/>
      <c r="N5" s="15" t="s">
        <v>12</v>
      </c>
      <c r="O5" s="17"/>
      <c r="P5" s="22"/>
      <c r="Q5" s="23"/>
      <c r="R5" s="21"/>
      <c r="V5" s="4"/>
    </row>
    <row r="6" spans="1:22" ht="18.5" customHeight="1" thickBot="1" x14ac:dyDescent="0.4">
      <c r="D6" s="11"/>
      <c r="E6" s="20"/>
      <c r="F6" s="24" t="s">
        <v>13</v>
      </c>
      <c r="G6" s="25"/>
      <c r="H6" s="26" t="s">
        <v>13</v>
      </c>
      <c r="I6" s="24" t="s">
        <v>13</v>
      </c>
      <c r="J6" s="24" t="s">
        <v>13</v>
      </c>
      <c r="K6" s="24" t="s">
        <v>14</v>
      </c>
      <c r="L6" s="24" t="s">
        <v>13</v>
      </c>
      <c r="M6" s="24" t="s">
        <v>15</v>
      </c>
      <c r="N6" s="24" t="s">
        <v>13</v>
      </c>
      <c r="O6" s="24" t="s">
        <v>15</v>
      </c>
      <c r="P6" s="24" t="s">
        <v>13</v>
      </c>
      <c r="Q6" s="24" t="s">
        <v>14</v>
      </c>
      <c r="R6" s="24" t="s">
        <v>13</v>
      </c>
      <c r="V6" s="4"/>
    </row>
    <row r="7" spans="1:22" s="8" customFormat="1" ht="4" customHeight="1" thickBot="1" x14ac:dyDescent="0.4">
      <c r="A7" s="7"/>
      <c r="B7" s="7"/>
      <c r="D7" s="27"/>
      <c r="E7" s="28"/>
      <c r="F7" s="27"/>
      <c r="G7" s="29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U7" s="10"/>
    </row>
    <row r="8" spans="1:22" ht="15.5" x14ac:dyDescent="0.35">
      <c r="A8" s="2">
        <v>1</v>
      </c>
      <c r="B8" s="2">
        <v>31</v>
      </c>
      <c r="D8" s="30" t="s">
        <v>32</v>
      </c>
      <c r="E8" s="31"/>
      <c r="F8" s="32">
        <f>GETPIVOTDATA(TRIM(F$1),[1]td!$A$4,"CCAA",$D8)</f>
        <v>15125</v>
      </c>
      <c r="G8" s="33"/>
      <c r="H8" s="32">
        <f>IFERROR(F8-I8,"")</f>
        <v>2092</v>
      </c>
      <c r="I8" s="32">
        <f>GETPIVOTDATA(TRIM(I$1),[1]td!$A$4,"CCAA",$D8)</f>
        <v>13033</v>
      </c>
      <c r="J8" s="32">
        <f>IFERROR(GETPIVOTDATA("Suma de Resol_Fallecidos_GIT",[1]td!$A$4,"CCAA",$D8)+GETPIVOTDATA("Suma de Resol_Fallecidos_GIIT",[1]td!$A$4,"CCAA",$D8)+GETPIVOTDATA("Suma de Resol_Fallecidos_GIIIT",[1]td!$A$4,"CCAA",$D8),"")</f>
        <v>11875</v>
      </c>
      <c r="K8" s="51">
        <f>IFERROR(J8/I8,"")</f>
        <v>0.91114862272692398</v>
      </c>
      <c r="L8" s="32">
        <f>GETPIVOTDATA(TRIM(L$1),[1]td!$A$4,"CCAA",$D8)</f>
        <v>11340</v>
      </c>
      <c r="M8" s="51">
        <f>IFERROR(L8/J8,"")</f>
        <v>0.95494736842105266</v>
      </c>
      <c r="N8" s="32">
        <f>IFERROR(J8-L8,"")</f>
        <v>535</v>
      </c>
      <c r="O8" s="51">
        <f>IFERROR(N8/J8,"")</f>
        <v>4.5052631578947365E-2</v>
      </c>
      <c r="P8" s="32">
        <f>IFERROR(I8-J8,"")</f>
        <v>1158</v>
      </c>
      <c r="Q8" s="51">
        <f>IFERROR(P8/I8,"")</f>
        <v>8.8851377273076043E-2</v>
      </c>
      <c r="R8" s="32">
        <f>GETPIVOTDATA(TRIM(R$1),[1]td!$A$4,"CCAA",$D8)</f>
        <v>17506</v>
      </c>
    </row>
    <row r="9" spans="1:22" ht="15.5" x14ac:dyDescent="0.35">
      <c r="A9" s="2">
        <v>2</v>
      </c>
      <c r="B9" s="2">
        <v>28</v>
      </c>
      <c r="D9" s="34" t="s">
        <v>33</v>
      </c>
      <c r="E9" s="31"/>
      <c r="F9" s="35">
        <f>GETPIVOTDATA(TRIM(F$1),[1]td!$A$4,"CCAA",$D9)</f>
        <v>2805</v>
      </c>
      <c r="G9" s="33"/>
      <c r="H9" s="35">
        <f t="shared" ref="H9:H26" si="0">IFERROR(F9-I9,"")</f>
        <v>272</v>
      </c>
      <c r="I9" s="35">
        <f>GETPIVOTDATA(TRIM(I$1),[1]td!$A$4,"CCAA",$D9)</f>
        <v>2533</v>
      </c>
      <c r="J9" s="35">
        <f>IFERROR(GETPIVOTDATA("Suma de Resol_Fallecidos_GIT",[1]td!$A$4,"CCAA",$D9)+GETPIVOTDATA("Suma de Resol_Fallecidos_GIIT",[1]td!$A$4,"CCAA",$D9)+GETPIVOTDATA("Suma de Resol_Fallecidos_GIIIT",[1]td!$A$4,"CCAA",$D9),"")</f>
        <v>2376</v>
      </c>
      <c r="K9" s="52">
        <f t="shared" ref="K9:K26" si="1">IFERROR(J9/I9,"")</f>
        <v>0.93801816028424789</v>
      </c>
      <c r="L9" s="35">
        <f>GETPIVOTDATA(TRIM(L$1),[1]td!$A$4,"CCAA",$D9)</f>
        <v>2368</v>
      </c>
      <c r="M9" s="52">
        <f t="shared" ref="M9:M26" si="2">IFERROR(L9/J9,"")</f>
        <v>0.99663299663299665</v>
      </c>
      <c r="N9" s="35">
        <f t="shared" ref="N9:N26" si="3">IFERROR(J9-L9,"")</f>
        <v>8</v>
      </c>
      <c r="O9" s="52">
        <f t="shared" ref="O9:O26" si="4">IFERROR(N9/J9,"")</f>
        <v>3.3670033670033669E-3</v>
      </c>
      <c r="P9" s="35">
        <f t="shared" ref="P9:P26" si="5">IFERROR(I9-J9,"")</f>
        <v>157</v>
      </c>
      <c r="Q9" s="52">
        <f t="shared" ref="Q9:Q26" si="6">IFERROR(P9/I9,"")</f>
        <v>6.1981839715752073E-2</v>
      </c>
      <c r="R9" s="35">
        <f>GETPIVOTDATA(TRIM(R$1),[1]td!$A$4,"CCAA",$D9)</f>
        <v>3042</v>
      </c>
    </row>
    <row r="10" spans="1:22" ht="15.5" x14ac:dyDescent="0.35">
      <c r="A10" s="2">
        <v>3</v>
      </c>
      <c r="B10" s="2">
        <v>31</v>
      </c>
      <c r="D10" s="34" t="s">
        <v>34</v>
      </c>
      <c r="E10" s="31"/>
      <c r="F10" s="35">
        <f>GETPIVOTDATA(TRIM(F$1),[1]td!$A$4,"CCAA",$D10)</f>
        <v>2550</v>
      </c>
      <c r="G10" s="33"/>
      <c r="H10" s="35">
        <f t="shared" si="0"/>
        <v>502</v>
      </c>
      <c r="I10" s="35">
        <f>GETPIVOTDATA(TRIM(I$1),[1]td!$A$4,"CCAA",$D10)</f>
        <v>2048</v>
      </c>
      <c r="J10" s="35">
        <f>IFERROR(GETPIVOTDATA("Suma de Resol_Fallecidos_GIT",[1]td!$A$4,"CCAA",$D10)+GETPIVOTDATA("Suma de Resol_Fallecidos_GIIT",[1]td!$A$4,"CCAA",$D10)+GETPIVOTDATA("Suma de Resol_Fallecidos_GIIIT",[1]td!$A$4,"CCAA",$D10),"")</f>
        <v>1850</v>
      </c>
      <c r="K10" s="52">
        <f t="shared" si="1"/>
        <v>0.9033203125</v>
      </c>
      <c r="L10" s="35">
        <f>GETPIVOTDATA(TRIM(L$1),[1]td!$A$4,"CCAA",$D10)</f>
        <v>1821</v>
      </c>
      <c r="M10" s="52">
        <f t="shared" si="2"/>
        <v>0.98432432432432437</v>
      </c>
      <c r="N10" s="35">
        <f t="shared" si="3"/>
        <v>29</v>
      </c>
      <c r="O10" s="52">
        <f t="shared" si="4"/>
        <v>1.5675675675675675E-2</v>
      </c>
      <c r="P10" s="35">
        <f t="shared" si="5"/>
        <v>198</v>
      </c>
      <c r="Q10" s="52">
        <f t="shared" si="6"/>
        <v>9.66796875E-2</v>
      </c>
      <c r="R10" s="35">
        <f>GETPIVOTDATA(TRIM(R$1),[1]td!$A$4,"CCAA",$D10)</f>
        <v>2497</v>
      </c>
    </row>
    <row r="11" spans="1:22" ht="15.5" x14ac:dyDescent="0.35">
      <c r="A11" s="2">
        <v>4</v>
      </c>
      <c r="B11" s="2">
        <v>30</v>
      </c>
      <c r="D11" s="34" t="s">
        <v>35</v>
      </c>
      <c r="E11" s="31"/>
      <c r="F11" s="35">
        <f>GETPIVOTDATA(TRIM(F$1),[1]td!$A$4,"CCAA",$D11)</f>
        <v>1901</v>
      </c>
      <c r="G11" s="33"/>
      <c r="H11" s="35">
        <f t="shared" si="0"/>
        <v>151</v>
      </c>
      <c r="I11" s="35">
        <f>GETPIVOTDATA(TRIM(I$1),[1]td!$A$4,"CCAA",$D11)</f>
        <v>1750</v>
      </c>
      <c r="J11" s="35">
        <f>IFERROR(GETPIVOTDATA("Suma de Resol_Fallecidos_GIT",[1]td!$A$4,"CCAA",$D11)+GETPIVOTDATA("Suma de Resol_Fallecidos_GIIT",[1]td!$A$4,"CCAA",$D11)+GETPIVOTDATA("Suma de Resol_Fallecidos_GIIIT",[1]td!$A$4,"CCAA",$D11),"")</f>
        <v>1640</v>
      </c>
      <c r="K11" s="52">
        <f t="shared" si="1"/>
        <v>0.93714285714285717</v>
      </c>
      <c r="L11" s="35">
        <f>GETPIVOTDATA(TRIM(L$1),[1]td!$A$4,"CCAA",$D11)</f>
        <v>1446</v>
      </c>
      <c r="M11" s="52">
        <f t="shared" si="2"/>
        <v>0.88170731707317074</v>
      </c>
      <c r="N11" s="35">
        <f t="shared" si="3"/>
        <v>194</v>
      </c>
      <c r="O11" s="52">
        <f t="shared" si="4"/>
        <v>0.11829268292682926</v>
      </c>
      <c r="P11" s="35">
        <f t="shared" si="5"/>
        <v>110</v>
      </c>
      <c r="Q11" s="52">
        <f t="shared" si="6"/>
        <v>6.2857142857142861E-2</v>
      </c>
      <c r="R11" s="35">
        <f>GETPIVOTDATA(TRIM(R$1),[1]td!$A$4,"CCAA",$D11)</f>
        <v>2299</v>
      </c>
    </row>
    <row r="12" spans="1:22" ht="15.5" x14ac:dyDescent="0.35">
      <c r="A12" s="2">
        <v>5</v>
      </c>
      <c r="B12" s="2">
        <v>31</v>
      </c>
      <c r="D12" s="34" t="s">
        <v>36</v>
      </c>
      <c r="E12" s="31"/>
      <c r="F12" s="35">
        <f>GETPIVOTDATA(TRIM(F$1),[1]td!$A$4,"CCAA",$D12)</f>
        <v>2914</v>
      </c>
      <c r="G12" s="33"/>
      <c r="H12" s="35">
        <f t="shared" si="0"/>
        <v>552</v>
      </c>
      <c r="I12" s="35">
        <f>GETPIVOTDATA(TRIM(I$1),[1]td!$A$4,"CCAA",$D12)</f>
        <v>2362</v>
      </c>
      <c r="J12" s="35">
        <f>IFERROR(GETPIVOTDATA("Suma de Resol_Fallecidos_GIT",[1]td!$A$4,"CCAA",$D12)+GETPIVOTDATA("Suma de Resol_Fallecidos_GIIT",[1]td!$A$4,"CCAA",$D12)+GETPIVOTDATA("Suma de Resol_Fallecidos_GIIIT",[1]td!$A$4,"CCAA",$D12),"")</f>
        <v>2242</v>
      </c>
      <c r="K12" s="52">
        <f t="shared" si="1"/>
        <v>0.94919559695173583</v>
      </c>
      <c r="L12" s="35">
        <f>GETPIVOTDATA(TRIM(L$1),[1]td!$A$4,"CCAA",$D12)</f>
        <v>1846</v>
      </c>
      <c r="M12" s="52">
        <f t="shared" si="2"/>
        <v>0.82337198929527211</v>
      </c>
      <c r="N12" s="35">
        <f t="shared" si="3"/>
        <v>396</v>
      </c>
      <c r="O12" s="52">
        <f t="shared" si="4"/>
        <v>0.17662801070472792</v>
      </c>
      <c r="P12" s="35">
        <f t="shared" si="5"/>
        <v>120</v>
      </c>
      <c r="Q12" s="52">
        <f t="shared" si="6"/>
        <v>5.0804403048264182E-2</v>
      </c>
      <c r="R12" s="35">
        <f>GETPIVOTDATA(TRIM(R$1),[1]td!$A$4,"CCAA",$D12)</f>
        <v>2087</v>
      </c>
    </row>
    <row r="13" spans="1:22" ht="15.5" x14ac:dyDescent="0.35">
      <c r="A13" s="2">
        <v>6</v>
      </c>
      <c r="B13" s="2">
        <v>30</v>
      </c>
      <c r="D13" s="34" t="s">
        <v>37</v>
      </c>
      <c r="E13" s="31"/>
      <c r="F13" s="35">
        <f>GETPIVOTDATA(TRIM(F$1),[1]td!$A$4,"CCAA",$D13)</f>
        <v>1012</v>
      </c>
      <c r="G13" s="33"/>
      <c r="H13" s="35">
        <f t="shared" si="0"/>
        <v>12</v>
      </c>
      <c r="I13" s="35">
        <f>GETPIVOTDATA(TRIM(I$1),[1]td!$A$4,"CCAA",$D13)</f>
        <v>1000</v>
      </c>
      <c r="J13" s="35">
        <f>IFERROR(GETPIVOTDATA("Suma de Resol_Fallecidos_GIT",[1]td!$A$4,"CCAA",$D13)+GETPIVOTDATA("Suma de Resol_Fallecidos_GIIT",[1]td!$A$4,"CCAA",$D13)+GETPIVOTDATA("Suma de Resol_Fallecidos_GIIIT",[1]td!$A$4,"CCAA",$D13),"")</f>
        <v>897</v>
      </c>
      <c r="K13" s="52">
        <f t="shared" si="1"/>
        <v>0.89700000000000002</v>
      </c>
      <c r="L13" s="35">
        <f>GETPIVOTDATA(TRIM(L$1),[1]td!$A$4,"CCAA",$D13)</f>
        <v>875</v>
      </c>
      <c r="M13" s="52">
        <f t="shared" si="2"/>
        <v>0.97547380156075814</v>
      </c>
      <c r="N13" s="35">
        <f t="shared" si="3"/>
        <v>22</v>
      </c>
      <c r="O13" s="52">
        <f t="shared" si="4"/>
        <v>2.4526198439241916E-2</v>
      </c>
      <c r="P13" s="35">
        <f t="shared" si="5"/>
        <v>103</v>
      </c>
      <c r="Q13" s="52">
        <f t="shared" si="6"/>
        <v>0.10299999999999999</v>
      </c>
      <c r="R13" s="35">
        <f>GETPIVOTDATA(TRIM(R$1),[1]td!$A$4,"CCAA",$D13)</f>
        <v>1427</v>
      </c>
    </row>
    <row r="14" spans="1:22" ht="15.5" x14ac:dyDescent="0.35">
      <c r="A14" s="2">
        <v>7</v>
      </c>
      <c r="B14" s="2">
        <v>31</v>
      </c>
      <c r="D14" s="34" t="s">
        <v>38</v>
      </c>
      <c r="E14" s="31"/>
      <c r="F14" s="35">
        <f>GETPIVOTDATA(TRIM(F$1),[1]td!$A$4,"CCAA",$D14)</f>
        <v>5964</v>
      </c>
      <c r="G14" s="33"/>
      <c r="H14" s="35">
        <f t="shared" si="0"/>
        <v>133</v>
      </c>
      <c r="I14" s="35">
        <f>GETPIVOTDATA(TRIM(I$1),[1]td!$A$4,"CCAA",$D14)</f>
        <v>5831</v>
      </c>
      <c r="J14" s="35">
        <f>IFERROR(GETPIVOTDATA("Suma de Resol_Fallecidos_GIT",[1]td!$A$4,"CCAA",$D14)+GETPIVOTDATA("Suma de Resol_Fallecidos_GIIT",[1]td!$A$4,"CCAA",$D14)+GETPIVOTDATA("Suma de Resol_Fallecidos_GIIIT",[1]td!$A$4,"CCAA",$D14),"")</f>
        <v>5461</v>
      </c>
      <c r="K14" s="52">
        <f t="shared" si="1"/>
        <v>0.9365460469902247</v>
      </c>
      <c r="L14" s="35">
        <f>GETPIVOTDATA(TRIM(L$1),[1]td!$A$4,"CCAA",$D14)</f>
        <v>5448</v>
      </c>
      <c r="M14" s="52">
        <f t="shared" si="2"/>
        <v>0.99761948361106023</v>
      </c>
      <c r="N14" s="35">
        <f t="shared" si="3"/>
        <v>13</v>
      </c>
      <c r="O14" s="52">
        <f t="shared" si="4"/>
        <v>2.3805163889397546E-3</v>
      </c>
      <c r="P14" s="35">
        <f t="shared" si="5"/>
        <v>370</v>
      </c>
      <c r="Q14" s="52">
        <f t="shared" si="6"/>
        <v>6.3453953009775341E-2</v>
      </c>
      <c r="R14" s="35">
        <f>GETPIVOTDATA(TRIM(R$1),[1]td!$A$4,"CCAA",$D14)</f>
        <v>6950</v>
      </c>
    </row>
    <row r="15" spans="1:22" ht="15.5" x14ac:dyDescent="0.35">
      <c r="A15" s="2">
        <v>8</v>
      </c>
      <c r="B15" s="2">
        <v>31</v>
      </c>
      <c r="D15" s="34" t="s">
        <v>39</v>
      </c>
      <c r="E15" s="31"/>
      <c r="F15" s="35">
        <f>GETPIVOTDATA(TRIM(F$1),[1]td!$A$4,"CCAA",$D15)</f>
        <v>4451</v>
      </c>
      <c r="G15" s="33"/>
      <c r="H15" s="35">
        <f t="shared" si="0"/>
        <v>264</v>
      </c>
      <c r="I15" s="35">
        <f>GETPIVOTDATA(TRIM(I$1),[1]td!$A$4,"CCAA",$D15)</f>
        <v>4187</v>
      </c>
      <c r="J15" s="35">
        <f>IFERROR(GETPIVOTDATA("Suma de Resol_Fallecidos_GIT",[1]td!$A$4,"CCAA",$D15)+GETPIVOTDATA("Suma de Resol_Fallecidos_GIIT",[1]td!$A$4,"CCAA",$D15)+GETPIVOTDATA("Suma de Resol_Fallecidos_GIIIT",[1]td!$A$4,"CCAA",$D15),"")</f>
        <v>3944</v>
      </c>
      <c r="K15" s="52">
        <f t="shared" si="1"/>
        <v>0.94196321948889417</v>
      </c>
      <c r="L15" s="35">
        <f>GETPIVOTDATA(TRIM(L$1),[1]td!$A$4,"CCAA",$D15)</f>
        <v>3806</v>
      </c>
      <c r="M15" s="52">
        <f t="shared" si="2"/>
        <v>0.96501014198782964</v>
      </c>
      <c r="N15" s="35">
        <f t="shared" si="3"/>
        <v>138</v>
      </c>
      <c r="O15" s="52">
        <f t="shared" si="4"/>
        <v>3.4989858012170388E-2</v>
      </c>
      <c r="P15" s="35">
        <f t="shared" si="5"/>
        <v>243</v>
      </c>
      <c r="Q15" s="52">
        <f t="shared" si="6"/>
        <v>5.8036780511105807E-2</v>
      </c>
      <c r="R15" s="35">
        <f>GETPIVOTDATA(TRIM(R$1),[1]td!$A$4,"CCAA",$D15)</f>
        <v>5162</v>
      </c>
    </row>
    <row r="16" spans="1:22" ht="15.5" x14ac:dyDescent="0.35">
      <c r="A16" s="2">
        <v>9</v>
      </c>
      <c r="B16" s="2">
        <v>30</v>
      </c>
      <c r="D16" s="34" t="s">
        <v>40</v>
      </c>
      <c r="E16" s="31"/>
      <c r="F16" s="35">
        <f>GETPIVOTDATA(TRIM(F$1),[1]td!$A$4,"CCAA",$D16)</f>
        <v>15337</v>
      </c>
      <c r="G16" s="33"/>
      <c r="H16" s="35">
        <f t="shared" si="0"/>
        <v>1492</v>
      </c>
      <c r="I16" s="35">
        <f>GETPIVOTDATA(TRIM(I$1),[1]td!$A$4,"CCAA",$D16)</f>
        <v>13845</v>
      </c>
      <c r="J16" s="35">
        <f>IFERROR(GETPIVOTDATA("Suma de Resol_Fallecidos_GIT",[1]td!$A$4,"CCAA",$D16)+GETPIVOTDATA("Suma de Resol_Fallecidos_GIIT",[1]td!$A$4,"CCAA",$D16)+GETPIVOTDATA("Suma de Resol_Fallecidos_GIIIT",[1]td!$A$4,"CCAA",$D16),"")</f>
        <v>12641</v>
      </c>
      <c r="K16" s="52">
        <f t="shared" si="1"/>
        <v>0.91303719754423984</v>
      </c>
      <c r="L16" s="35">
        <f>GETPIVOTDATA(TRIM(L$1),[1]td!$A$4,"CCAA",$D16)</f>
        <v>10984</v>
      </c>
      <c r="M16" s="52">
        <f t="shared" si="2"/>
        <v>0.86891859821216677</v>
      </c>
      <c r="N16" s="35">
        <f t="shared" si="3"/>
        <v>1657</v>
      </c>
      <c r="O16" s="52">
        <f t="shared" si="4"/>
        <v>0.13108140178783323</v>
      </c>
      <c r="P16" s="35">
        <f t="shared" si="5"/>
        <v>1204</v>
      </c>
      <c r="Q16" s="52">
        <f t="shared" si="6"/>
        <v>8.6962802455760199E-2</v>
      </c>
      <c r="R16" s="35">
        <f>GETPIVOTDATA(TRIM(R$1),[1]td!$A$4,"CCAA",$D16)</f>
        <v>13301</v>
      </c>
      <c r="T16" s="37"/>
    </row>
    <row r="17" spans="1:23" ht="15.5" x14ac:dyDescent="0.35">
      <c r="A17" s="2">
        <v>10</v>
      </c>
      <c r="B17" s="2">
        <v>31</v>
      </c>
      <c r="D17" s="34" t="s">
        <v>41</v>
      </c>
      <c r="E17" s="31"/>
      <c r="F17" s="35">
        <f>GETPIVOTDATA(TRIM(F$1),[1]td!$A$4,"CCAA",$D17)</f>
        <v>8867</v>
      </c>
      <c r="G17" s="33"/>
      <c r="H17" s="35">
        <f t="shared" si="0"/>
        <v>583</v>
      </c>
      <c r="I17" s="35">
        <f>GETPIVOTDATA(TRIM(I$1),[1]td!$A$4,"CCAA",$D17)</f>
        <v>8284</v>
      </c>
      <c r="J17" s="35">
        <f>IFERROR(GETPIVOTDATA("Suma de Resol_Fallecidos_GIT",[1]td!$A$4,"CCAA",$D17)+GETPIVOTDATA("Suma de Resol_Fallecidos_GIIT",[1]td!$A$4,"CCAA",$D17)+GETPIVOTDATA("Suma de Resol_Fallecidos_GIIIT",[1]td!$A$4,"CCAA",$D17),"")</f>
        <v>7907</v>
      </c>
      <c r="K17" s="52">
        <f t="shared" si="1"/>
        <v>0.95449058425881217</v>
      </c>
      <c r="L17" s="35">
        <f>GETPIVOTDATA(TRIM(L$1),[1]td!$A$4,"CCAA",$D17)</f>
        <v>7468</v>
      </c>
      <c r="M17" s="52">
        <f t="shared" si="2"/>
        <v>0.94447957506007341</v>
      </c>
      <c r="N17" s="35">
        <f t="shared" si="3"/>
        <v>439</v>
      </c>
      <c r="O17" s="52">
        <f t="shared" si="4"/>
        <v>5.5520424939926649E-2</v>
      </c>
      <c r="P17" s="35">
        <f t="shared" si="5"/>
        <v>377</v>
      </c>
      <c r="Q17" s="52">
        <f t="shared" si="6"/>
        <v>4.5509415741187831E-2</v>
      </c>
      <c r="R17" s="35">
        <f>GETPIVOTDATA(TRIM(R$1),[1]td!$A$4,"CCAA",$D17)</f>
        <v>11001</v>
      </c>
      <c r="T17" s="37"/>
    </row>
    <row r="18" spans="1:23" ht="15.5" x14ac:dyDescent="0.35">
      <c r="A18" s="2">
        <v>11</v>
      </c>
      <c r="B18" s="2">
        <v>30</v>
      </c>
      <c r="D18" s="34" t="s">
        <v>42</v>
      </c>
      <c r="E18" s="31"/>
      <c r="F18" s="35">
        <f>GETPIVOTDATA(TRIM(F$1),[1]td!$A$4,"CCAA",$D18)</f>
        <v>2392</v>
      </c>
      <c r="G18" s="33"/>
      <c r="H18" s="35">
        <f t="shared" si="0"/>
        <v>170</v>
      </c>
      <c r="I18" s="35">
        <f>GETPIVOTDATA(TRIM(I$1),[1]td!$A$4,"CCAA",$D18)</f>
        <v>2222</v>
      </c>
      <c r="J18" s="35">
        <f>IFERROR(GETPIVOTDATA("Suma de Resol_Fallecidos_GIT",[1]td!$A$4,"CCAA",$D18)+GETPIVOTDATA("Suma de Resol_Fallecidos_GIIT",[1]td!$A$4,"CCAA",$D18)+GETPIVOTDATA("Suma de Resol_Fallecidos_GIIIT",[1]td!$A$4,"CCAA",$D18),"")</f>
        <v>1999</v>
      </c>
      <c r="K18" s="52">
        <f t="shared" si="1"/>
        <v>0.89963996399639967</v>
      </c>
      <c r="L18" s="35">
        <f>GETPIVOTDATA(TRIM(L$1),[1]td!$A$4,"CCAA",$D18)</f>
        <v>1743</v>
      </c>
      <c r="M18" s="52">
        <f t="shared" si="2"/>
        <v>0.87193596798399198</v>
      </c>
      <c r="N18" s="35">
        <f t="shared" si="3"/>
        <v>256</v>
      </c>
      <c r="O18" s="52">
        <f t="shared" si="4"/>
        <v>0.12806403201600799</v>
      </c>
      <c r="P18" s="35">
        <f t="shared" si="5"/>
        <v>223</v>
      </c>
      <c r="Q18" s="52">
        <f t="shared" si="6"/>
        <v>0.10036003600360036</v>
      </c>
      <c r="R18" s="35">
        <f>GETPIVOTDATA(TRIM(R$1),[1]td!$A$4,"CCAA",$D18)</f>
        <v>1978</v>
      </c>
      <c r="T18" s="37"/>
    </row>
    <row r="19" spans="1:23" ht="15.5" x14ac:dyDescent="0.35">
      <c r="A19" s="2">
        <v>12</v>
      </c>
      <c r="B19" s="2">
        <v>31</v>
      </c>
      <c r="D19" s="34" t="s">
        <v>43</v>
      </c>
      <c r="E19" s="31"/>
      <c r="F19" s="35">
        <f>GETPIVOTDATA(TRIM(F$1),[1]td!$A$4,"CCAA",$D19)</f>
        <v>3963</v>
      </c>
      <c r="G19" s="33"/>
      <c r="H19" s="35">
        <f t="shared" si="0"/>
        <v>3</v>
      </c>
      <c r="I19" s="35">
        <f>GETPIVOTDATA(TRIM(I$1),[1]td!$A$4,"CCAA",$D19)</f>
        <v>3960</v>
      </c>
      <c r="J19" s="35">
        <f>IFERROR(GETPIVOTDATA("Suma de Resol_Fallecidos_GIT",[1]td!$A$4,"CCAA",$D19)+GETPIVOTDATA("Suma de Resol_Fallecidos_GIIT",[1]td!$A$4,"CCAA",$D19)+GETPIVOTDATA("Suma de Resol_Fallecidos_GIIIT",[1]td!$A$4,"CCAA",$D19),"")</f>
        <v>3813</v>
      </c>
      <c r="K19" s="52">
        <f t="shared" si="1"/>
        <v>0.96287878787878789</v>
      </c>
      <c r="L19" s="35">
        <f>GETPIVOTDATA(TRIM(L$1),[1]td!$A$4,"CCAA",$D19)</f>
        <v>3785</v>
      </c>
      <c r="M19" s="52">
        <f t="shared" si="2"/>
        <v>0.99265670076055601</v>
      </c>
      <c r="N19" s="35">
        <f t="shared" si="3"/>
        <v>28</v>
      </c>
      <c r="O19" s="52">
        <f t="shared" si="4"/>
        <v>7.3432992394440073E-3</v>
      </c>
      <c r="P19" s="35">
        <f t="shared" si="5"/>
        <v>147</v>
      </c>
      <c r="Q19" s="52">
        <f t="shared" si="6"/>
        <v>3.7121212121212124E-2</v>
      </c>
      <c r="R19" s="35">
        <f>GETPIVOTDATA(TRIM(R$1),[1]td!$A$4,"CCAA",$D19)</f>
        <v>5198</v>
      </c>
      <c r="T19" s="37"/>
    </row>
    <row r="20" spans="1:23" ht="15.5" x14ac:dyDescent="0.35">
      <c r="A20" s="2"/>
      <c r="B20" s="2"/>
      <c r="D20" s="34" t="s">
        <v>44</v>
      </c>
      <c r="E20" s="31"/>
      <c r="F20" s="35">
        <f>GETPIVOTDATA(TRIM(F$1),[1]td!$A$4,"CCAA",$D20)</f>
        <v>9015</v>
      </c>
      <c r="G20" s="33"/>
      <c r="H20" s="35">
        <f t="shared" si="0"/>
        <v>14</v>
      </c>
      <c r="I20" s="35">
        <f>GETPIVOTDATA(TRIM(I$1),[1]td!$A$4,"CCAA",$D20)</f>
        <v>9001</v>
      </c>
      <c r="J20" s="35">
        <f>IFERROR(GETPIVOTDATA("Suma de Resol_Fallecidos_GIT",[1]td!$A$4,"CCAA",$D20)+GETPIVOTDATA("Suma de Resol_Fallecidos_GIIT",[1]td!$A$4,"CCAA",$D20)+GETPIVOTDATA("Suma de Resol_Fallecidos_GIIIT",[1]td!$A$4,"CCAA",$D20),"")</f>
        <v>8131</v>
      </c>
      <c r="K20" s="52">
        <f t="shared" si="1"/>
        <v>0.90334407288079099</v>
      </c>
      <c r="L20" s="35">
        <f>GETPIVOTDATA(TRIM(L$1),[1]td!$A$4,"CCAA",$D20)</f>
        <v>7561</v>
      </c>
      <c r="M20" s="52">
        <f t="shared" si="2"/>
        <v>0.92989792153486661</v>
      </c>
      <c r="N20" s="35">
        <f t="shared" si="3"/>
        <v>570</v>
      </c>
      <c r="O20" s="52">
        <f t="shared" si="4"/>
        <v>7.0102078465133444E-2</v>
      </c>
      <c r="P20" s="35">
        <f t="shared" si="5"/>
        <v>870</v>
      </c>
      <c r="Q20" s="52">
        <f t="shared" si="6"/>
        <v>9.6655927119208979E-2</v>
      </c>
      <c r="R20" s="35">
        <f>GETPIVOTDATA(TRIM(R$1),[1]td!$A$4,"CCAA",$D20)</f>
        <v>10324</v>
      </c>
      <c r="T20" s="37"/>
    </row>
    <row r="21" spans="1:23" ht="15.5" x14ac:dyDescent="0.35">
      <c r="A21" s="2"/>
      <c r="B21" s="2"/>
      <c r="D21" s="34" t="s">
        <v>45</v>
      </c>
      <c r="E21" s="31"/>
      <c r="F21" s="35">
        <f>GETPIVOTDATA(TRIM(F$1),[1]td!$A$4,"CCAA",$D21)</f>
        <v>2110</v>
      </c>
      <c r="G21" s="33"/>
      <c r="H21" s="35">
        <f t="shared" si="0"/>
        <v>292</v>
      </c>
      <c r="I21" s="35">
        <f>GETPIVOTDATA(TRIM(I$1),[1]td!$A$4,"CCAA",$D21)</f>
        <v>1818</v>
      </c>
      <c r="J21" s="35">
        <f>IFERROR(GETPIVOTDATA("Suma de Resol_Fallecidos_GIT",[1]td!$A$4,"CCAA",$D21)+GETPIVOTDATA("Suma de Resol_Fallecidos_GIIT",[1]td!$A$4,"CCAA",$D21)+GETPIVOTDATA("Suma de Resol_Fallecidos_GIIIT",[1]td!$A$4,"CCAA",$D21),"")</f>
        <v>1748</v>
      </c>
      <c r="K21" s="52">
        <f t="shared" si="1"/>
        <v>0.96149614961496155</v>
      </c>
      <c r="L21" s="35">
        <f>GETPIVOTDATA(TRIM(L$1),[1]td!$A$4,"CCAA",$D21)</f>
        <v>1543</v>
      </c>
      <c r="M21" s="52">
        <f t="shared" si="2"/>
        <v>0.88272311212814647</v>
      </c>
      <c r="N21" s="35">
        <f t="shared" si="3"/>
        <v>205</v>
      </c>
      <c r="O21" s="52">
        <f t="shared" si="4"/>
        <v>0.11727688787185354</v>
      </c>
      <c r="P21" s="35">
        <f t="shared" si="5"/>
        <v>70</v>
      </c>
      <c r="Q21" s="52">
        <f t="shared" si="6"/>
        <v>3.8503850385038507E-2</v>
      </c>
      <c r="R21" s="35">
        <f>GETPIVOTDATA(TRIM(R$1),[1]td!$A$4,"CCAA",$D21)</f>
        <v>1953</v>
      </c>
      <c r="T21" s="37"/>
    </row>
    <row r="22" spans="1:23" ht="15.5" x14ac:dyDescent="0.35">
      <c r="A22" s="2"/>
      <c r="B22" s="2"/>
      <c r="D22" s="34" t="s">
        <v>46</v>
      </c>
      <c r="E22" s="31"/>
      <c r="F22" s="35">
        <f>GETPIVOTDATA(TRIM(F$1),[1]td!$A$4,"CCAA",$D22)</f>
        <v>1098</v>
      </c>
      <c r="G22" s="33"/>
      <c r="H22" s="35">
        <f t="shared" si="0"/>
        <v>1</v>
      </c>
      <c r="I22" s="35">
        <f>GETPIVOTDATA(TRIM(I$1),[1]td!$A$4,"CCAA",$D22)</f>
        <v>1097</v>
      </c>
      <c r="J22" s="35">
        <f>IFERROR(GETPIVOTDATA("Suma de Resol_Fallecidos_GIT",[1]td!$A$4,"CCAA",$D22)+GETPIVOTDATA("Suma de Resol_Fallecidos_GIIT",[1]td!$A$4,"CCAA",$D22)+GETPIVOTDATA("Suma de Resol_Fallecidos_GIIIT",[1]td!$A$4,"CCAA",$D22),"")</f>
        <v>1025</v>
      </c>
      <c r="K22" s="52">
        <f t="shared" si="1"/>
        <v>0.93436645396536011</v>
      </c>
      <c r="L22" s="35">
        <f>GETPIVOTDATA(TRIM(L$1),[1]td!$A$4,"CCAA",$D22)</f>
        <v>998</v>
      </c>
      <c r="M22" s="52">
        <f t="shared" si="2"/>
        <v>0.97365853658536583</v>
      </c>
      <c r="N22" s="35">
        <f t="shared" si="3"/>
        <v>27</v>
      </c>
      <c r="O22" s="52">
        <f t="shared" si="4"/>
        <v>2.6341463414634145E-2</v>
      </c>
      <c r="P22" s="35">
        <f t="shared" si="5"/>
        <v>72</v>
      </c>
      <c r="Q22" s="52">
        <f t="shared" si="6"/>
        <v>6.5633546034639931E-2</v>
      </c>
      <c r="R22" s="35">
        <f>GETPIVOTDATA(TRIM(R$1),[1]td!$A$4,"CCAA",$D22)</f>
        <v>1357</v>
      </c>
      <c r="T22" s="37"/>
    </row>
    <row r="23" spans="1:23" ht="15.5" x14ac:dyDescent="0.35">
      <c r="A23" s="2"/>
      <c r="B23" s="2"/>
      <c r="D23" s="34" t="s">
        <v>47</v>
      </c>
      <c r="E23" s="31"/>
      <c r="F23" s="35">
        <f>GETPIVOTDATA(TRIM(F$1),[1]td!$A$4,"CCAA",$D23)</f>
        <v>5175</v>
      </c>
      <c r="G23" s="33"/>
      <c r="H23" s="35">
        <f t="shared" si="0"/>
        <v>1</v>
      </c>
      <c r="I23" s="35">
        <f>GETPIVOTDATA(TRIM(I$1),[1]td!$A$4,"CCAA",$D23)</f>
        <v>5174</v>
      </c>
      <c r="J23" s="35">
        <f>IFERROR(GETPIVOTDATA("Suma de Resol_Fallecidos_GIT",[1]td!$A$4,"CCAA",$D23)+GETPIVOTDATA("Suma de Resol_Fallecidos_GIIT",[1]td!$A$4,"CCAA",$D23)+GETPIVOTDATA("Suma de Resol_Fallecidos_GIIIT",[1]td!$A$4,"CCAA",$D23),"")</f>
        <v>4645</v>
      </c>
      <c r="K23" s="52">
        <f t="shared" si="1"/>
        <v>0.89775802087359879</v>
      </c>
      <c r="L23" s="35">
        <f>GETPIVOTDATA(TRIM(L$1),[1]td!$A$4,"CCAA",$D23)</f>
        <v>3815</v>
      </c>
      <c r="M23" s="52">
        <f t="shared" si="2"/>
        <v>0.82131324004305706</v>
      </c>
      <c r="N23" s="35">
        <f t="shared" si="3"/>
        <v>830</v>
      </c>
      <c r="O23" s="52">
        <f t="shared" si="4"/>
        <v>0.17868675995694294</v>
      </c>
      <c r="P23" s="35">
        <f t="shared" si="5"/>
        <v>529</v>
      </c>
      <c r="Q23" s="52">
        <f t="shared" si="6"/>
        <v>0.10224197912640123</v>
      </c>
      <c r="R23" s="35">
        <f>GETPIVOTDATA(TRIM(R$1),[1]td!$A$4,"CCAA",$D23)</f>
        <v>5449</v>
      </c>
      <c r="T23" s="37"/>
    </row>
    <row r="24" spans="1:23" ht="15.5" x14ac:dyDescent="0.35">
      <c r="A24" s="2"/>
      <c r="B24" s="2"/>
      <c r="D24" s="34" t="s">
        <v>48</v>
      </c>
      <c r="E24" s="31"/>
      <c r="F24" s="35">
        <f>GETPIVOTDATA(TRIM(F$1),[1]td!$A$4,"CCAA",$D24)</f>
        <v>523</v>
      </c>
      <c r="G24" s="33"/>
      <c r="H24" s="35">
        <f t="shared" si="0"/>
        <v>0</v>
      </c>
      <c r="I24" s="35">
        <f>GETPIVOTDATA(TRIM(I$1),[1]td!$A$4,"CCAA",$D24)</f>
        <v>523</v>
      </c>
      <c r="J24" s="35">
        <f>IFERROR(GETPIVOTDATA("Suma de Resol_Fallecidos_GIT",[1]td!$A$4,"CCAA",$D24)+GETPIVOTDATA("Suma de Resol_Fallecidos_GIIT",[1]td!$A$4,"CCAA",$D24)+GETPIVOTDATA("Suma de Resol_Fallecidos_GIIIT",[1]td!$A$4,"CCAA",$D24),"")</f>
        <v>472</v>
      </c>
      <c r="K24" s="52">
        <f t="shared" si="1"/>
        <v>0.90248565965583172</v>
      </c>
      <c r="L24" s="35">
        <f>GETPIVOTDATA(TRIM(L$1),[1]td!$A$4,"CCAA",$D24)</f>
        <v>403</v>
      </c>
      <c r="M24" s="52">
        <f t="shared" si="2"/>
        <v>0.85381355932203384</v>
      </c>
      <c r="N24" s="35">
        <f t="shared" si="3"/>
        <v>69</v>
      </c>
      <c r="O24" s="52">
        <f t="shared" si="4"/>
        <v>0.1461864406779661</v>
      </c>
      <c r="P24" s="35">
        <f t="shared" si="5"/>
        <v>51</v>
      </c>
      <c r="Q24" s="52">
        <f t="shared" si="6"/>
        <v>9.7514340344168254E-2</v>
      </c>
      <c r="R24" s="35">
        <f>GETPIVOTDATA(TRIM(R$1),[1]td!$A$4,"CCAA",$D24)</f>
        <v>518</v>
      </c>
      <c r="T24" s="37"/>
    </row>
    <row r="25" spans="1:23" ht="15.5" x14ac:dyDescent="0.35">
      <c r="A25" s="2"/>
      <c r="B25" s="2"/>
      <c r="D25" s="34" t="s">
        <v>49</v>
      </c>
      <c r="E25" s="31"/>
      <c r="F25" s="35">
        <f>GETPIVOTDATA(TRIM(F$1),[1]td!$A$4,"CCAA",$D25)</f>
        <v>70</v>
      </c>
      <c r="G25" s="33"/>
      <c r="H25" s="35">
        <f t="shared" si="0"/>
        <v>5</v>
      </c>
      <c r="I25" s="35">
        <f>GETPIVOTDATA(TRIM(I$1),[1]td!$A$4,"CCAA",$D25)</f>
        <v>65</v>
      </c>
      <c r="J25" s="35">
        <f>IFERROR(GETPIVOTDATA("Suma de Resol_Fallecidos_GIT",[1]td!$A$4,"CCAA",$D25)+GETPIVOTDATA("Suma de Resol_Fallecidos_GIIT",[1]td!$A$4,"CCAA",$D25)+GETPIVOTDATA("Suma de Resol_Fallecidos_GIIIT",[1]td!$A$4,"CCAA",$D25),"")</f>
        <v>57</v>
      </c>
      <c r="K25" s="52">
        <f t="shared" si="1"/>
        <v>0.87692307692307692</v>
      </c>
      <c r="L25" s="35">
        <f>GETPIVOTDATA(TRIM(L$1),[1]td!$A$4,"CCAA",$D25)</f>
        <v>52</v>
      </c>
      <c r="M25" s="52">
        <f t="shared" si="2"/>
        <v>0.91228070175438591</v>
      </c>
      <c r="N25" s="35">
        <f t="shared" si="3"/>
        <v>5</v>
      </c>
      <c r="O25" s="52">
        <f t="shared" si="4"/>
        <v>8.771929824561403E-2</v>
      </c>
      <c r="P25" s="35">
        <f t="shared" si="5"/>
        <v>8</v>
      </c>
      <c r="Q25" s="52">
        <f t="shared" si="6"/>
        <v>0.12307692307692308</v>
      </c>
      <c r="R25" s="35">
        <f>GETPIVOTDATA(TRIM(R$1),[1]td!$A$4,"CCAA",$D25)</f>
        <v>57</v>
      </c>
      <c r="T25" s="37"/>
    </row>
    <row r="26" spans="1:23" ht="16" thickBot="1" x14ac:dyDescent="0.4">
      <c r="A26" s="2"/>
      <c r="B26" s="2"/>
      <c r="D26" s="38" t="s">
        <v>50</v>
      </c>
      <c r="E26" s="31"/>
      <c r="F26" s="39">
        <f>GETPIVOTDATA(TRIM(F$1),[1]td!$A$4,"CCAA",$D26)</f>
        <v>93</v>
      </c>
      <c r="G26" s="33"/>
      <c r="H26" s="39">
        <f t="shared" si="0"/>
        <v>9</v>
      </c>
      <c r="I26" s="39">
        <f>GETPIVOTDATA(TRIM(I$1),[1]td!$A$4,"CCAA",$D26)</f>
        <v>84</v>
      </c>
      <c r="J26" s="39">
        <f>IFERROR(GETPIVOTDATA("Suma de Resol_Fallecidos_GIT",[1]td!$A$4,"CCAA",$D26)+GETPIVOTDATA("Suma de Resol_Fallecidos_GIIT",[1]td!$A$4,"CCAA",$D26)+GETPIVOTDATA("Suma de Resol_Fallecidos_GIIIT",[1]td!$A$4,"CCAA",$D26),"")</f>
        <v>79</v>
      </c>
      <c r="K26" s="54">
        <f t="shared" si="1"/>
        <v>0.94047619047619047</v>
      </c>
      <c r="L26" s="39">
        <f>GETPIVOTDATA(TRIM(L$1),[1]td!$A$4,"CCAA",$D26)</f>
        <v>67</v>
      </c>
      <c r="M26" s="54">
        <f t="shared" si="2"/>
        <v>0.84810126582278478</v>
      </c>
      <c r="N26" s="39">
        <f t="shared" si="3"/>
        <v>12</v>
      </c>
      <c r="O26" s="54">
        <f t="shared" si="4"/>
        <v>0.15189873417721519</v>
      </c>
      <c r="P26" s="39">
        <f t="shared" si="5"/>
        <v>5</v>
      </c>
      <c r="Q26" s="54">
        <f t="shared" si="6"/>
        <v>5.9523809523809521E-2</v>
      </c>
      <c r="R26" s="39">
        <f>GETPIVOTDATA(TRIM(R$1),[1]td!$A$4,"CCAA",$D26)</f>
        <v>122</v>
      </c>
      <c r="T26" s="37"/>
    </row>
    <row r="27" spans="1:23" ht="16" thickBot="1" x14ac:dyDescent="0.4">
      <c r="D27" s="53" t="s">
        <v>28</v>
      </c>
      <c r="E27" s="45"/>
      <c r="F27" s="41">
        <f>SUM(F8:F26)</f>
        <v>85365</v>
      </c>
      <c r="G27" s="33"/>
      <c r="H27" s="41">
        <f>SUM(H8:H26)</f>
        <v>6548</v>
      </c>
      <c r="I27" s="41">
        <f>SUM(I8:I26)</f>
        <v>78817</v>
      </c>
      <c r="J27" s="41">
        <f>SUM(J8:J26)</f>
        <v>72802</v>
      </c>
      <c r="K27" s="55">
        <f>J27/I27</f>
        <v>0.92368397680703407</v>
      </c>
      <c r="L27" s="41">
        <f>SUM(L8:L26)</f>
        <v>67369</v>
      </c>
      <c r="M27" s="55">
        <f>L27/J27</f>
        <v>0.92537292931512871</v>
      </c>
      <c r="N27" s="41">
        <f>SUM(N8:N26)</f>
        <v>5433</v>
      </c>
      <c r="O27" s="55">
        <f>N27/J27</f>
        <v>7.4627070684871288E-2</v>
      </c>
      <c r="P27" s="41">
        <f>SUM(P8:P26)</f>
        <v>6015</v>
      </c>
      <c r="Q27" s="55">
        <f>P27/I27</f>
        <v>7.6316023192965987E-2</v>
      </c>
      <c r="R27" s="41">
        <f>SUM(R8:R26)</f>
        <v>92228</v>
      </c>
      <c r="W27" s="46"/>
    </row>
    <row r="28" spans="1:23" x14ac:dyDescent="0.35">
      <c r="K28" s="46"/>
      <c r="L28" s="46"/>
      <c r="O28" s="37"/>
      <c r="P28" s="37"/>
    </row>
    <row r="29" spans="1:23" ht="24.75" customHeight="1" x14ac:dyDescent="0.35">
      <c r="D29" s="47" t="s">
        <v>29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</row>
    <row r="30" spans="1:23" x14ac:dyDescent="0.35">
      <c r="D30" s="48" t="s">
        <v>30</v>
      </c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</row>
    <row r="31" spans="1:23" x14ac:dyDescent="0.35">
      <c r="D31" s="49" t="s">
        <v>31</v>
      </c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</row>
    <row r="33" spans="4:17" x14ac:dyDescent="0.35"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</row>
    <row r="34" spans="4:17" x14ac:dyDescent="0.35">
      <c r="H34" s="37"/>
    </row>
    <row r="35" spans="4:17" ht="16" x14ac:dyDescent="0.4">
      <c r="H35" s="37"/>
      <c r="N35" s="43"/>
    </row>
  </sheetData>
  <mergeCells count="15">
    <mergeCell ref="N5:O5"/>
    <mergeCell ref="D29:R29"/>
    <mergeCell ref="D30:R30"/>
    <mergeCell ref="D31:R31"/>
    <mergeCell ref="D33:Q33"/>
    <mergeCell ref="D2:R2"/>
    <mergeCell ref="D4:D6"/>
    <mergeCell ref="F4:F5"/>
    <mergeCell ref="H4:H5"/>
    <mergeCell ref="I4:I5"/>
    <mergeCell ref="J4:O4"/>
    <mergeCell ref="P4:Q5"/>
    <mergeCell ref="R4:R5"/>
    <mergeCell ref="J5:K5"/>
    <mergeCell ref="L5:M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Cuadro_fallecidos</vt:lpstr>
      <vt:lpstr>Cuadro_fallecidos_porCCAA</vt:lpstr>
      <vt:lpstr>Cuadro_fallecidos!Área_de_impresión</vt:lpstr>
      <vt:lpstr>Cuadro_fallecidos_porCCAA!Área_de_impresión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Miguel Ayora López</dc:creator>
  <cp:lastModifiedBy>José Miguel Ayora López</cp:lastModifiedBy>
  <cp:lastPrinted>2025-05-06T08:37:15Z</cp:lastPrinted>
  <dcterms:created xsi:type="dcterms:W3CDTF">2025-05-06T08:28:54Z</dcterms:created>
  <dcterms:modified xsi:type="dcterms:W3CDTF">2025-05-06T08:37:19Z</dcterms:modified>
</cp:coreProperties>
</file>