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1 de julio de 2025\"/>
    </mc:Choice>
  </mc:AlternateContent>
  <xr:revisionPtr revIDLastSave="0" documentId="13_ncr:1_{1461CBF8-C3D3-4F31-B5FB-23A46D5B14CD}" xr6:coauthVersionLast="47" xr6:coauthVersionMax="47" xr10:uidLastSave="{00000000-0000-0000-0000-000000000000}"/>
  <bookViews>
    <workbookView xWindow="28680" yWindow="-120" windowWidth="29040" windowHeight="15720" xr2:uid="{ECC5F5D2-CAF0-48FE-9FAB-FE36F81416FD}"/>
  </bookViews>
  <sheets>
    <sheet name="Cuadro_fallecidos" sheetId="1" r:id="rId1"/>
    <sheet name="Cuadro_fallecidos_porCCAA" sheetId="2" r:id="rId2"/>
  </sheets>
  <externalReferences>
    <externalReference r:id="rId3"/>
  </externalReferences>
  <definedNames>
    <definedName name="_xlnm.Print_Area" localSheetId="0">Cuadro_fallecidos!$A$1:$T$31</definedName>
    <definedName name="_xlnm.Print_Area" localSheetId="1">Cuadro_fallecidos_porCCAA!$A$1:$T$36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7" i="2"/>
  <c r="D9" i="1"/>
  <c r="D7" i="1"/>
  <c r="I17" i="1"/>
  <c r="I22" i="2"/>
  <c r="J24" i="1"/>
  <c r="L21" i="1"/>
  <c r="I15" i="2"/>
  <c r="F16" i="1"/>
  <c r="L15" i="1"/>
  <c r="F23" i="1"/>
  <c r="J14" i="1"/>
  <c r="F30" i="2"/>
  <c r="R19" i="2"/>
  <c r="R22" i="1"/>
  <c r="J18" i="1"/>
  <c r="I18" i="2"/>
  <c r="I16" i="2"/>
  <c r="F25" i="2"/>
  <c r="L27" i="2"/>
  <c r="J15" i="2"/>
  <c r="I21" i="1"/>
  <c r="F15" i="1"/>
  <c r="J22" i="1"/>
  <c r="I14" i="1"/>
  <c r="F24" i="2"/>
  <c r="L17" i="2"/>
  <c r="F15" i="2"/>
  <c r="R17" i="2"/>
  <c r="R22" i="2"/>
  <c r="R18" i="1"/>
  <c r="I19" i="1"/>
  <c r="F17" i="2"/>
  <c r="L13" i="2"/>
  <c r="F22" i="2"/>
  <c r="J26" i="2"/>
  <c r="R30" i="2"/>
  <c r="R25" i="2"/>
  <c r="R15" i="2"/>
  <c r="I18" i="1"/>
  <c r="L23" i="1"/>
  <c r="J18" i="2"/>
  <c r="L18" i="1"/>
  <c r="R13" i="2"/>
  <c r="F13" i="1"/>
  <c r="F22" i="1"/>
  <c r="J23" i="2"/>
  <c r="L19" i="2"/>
  <c r="L20" i="1"/>
  <c r="L22" i="1"/>
  <c r="R29" i="2"/>
  <c r="J24" i="2"/>
  <c r="R23" i="2"/>
  <c r="J13" i="2"/>
  <c r="R16" i="2"/>
  <c r="L21" i="2"/>
  <c r="F23" i="2"/>
  <c r="J21" i="1"/>
  <c r="L19" i="1"/>
  <c r="J25" i="2"/>
  <c r="F16" i="2"/>
  <c r="I16" i="1"/>
  <c r="R27" i="2"/>
  <c r="I31" i="2"/>
  <c r="I20" i="2"/>
  <c r="L24" i="2"/>
  <c r="L31" i="2"/>
  <c r="F21" i="1"/>
  <c r="R20" i="2"/>
  <c r="L30" i="2"/>
  <c r="L29" i="2"/>
  <c r="F18" i="2"/>
  <c r="I24" i="1"/>
  <c r="R24" i="1"/>
  <c r="F14" i="2"/>
  <c r="J19" i="2"/>
  <c r="J19" i="1"/>
  <c r="L14" i="1"/>
  <c r="J16" i="1"/>
  <c r="I27" i="2"/>
  <c r="I15" i="1"/>
  <c r="J17" i="2"/>
  <c r="I28" i="2"/>
  <c r="F13" i="2"/>
  <c r="I14" i="2"/>
  <c r="I25" i="2"/>
  <c r="L16" i="2"/>
  <c r="L15" i="2"/>
  <c r="J29" i="2"/>
  <c r="L20" i="2"/>
  <c r="J22" i="2"/>
  <c r="L25" i="2"/>
  <c r="J21" i="2"/>
  <c r="R24" i="2"/>
  <c r="L22" i="2"/>
  <c r="I23" i="1"/>
  <c r="L23" i="2"/>
  <c r="F21" i="2"/>
  <c r="F20" i="1"/>
  <c r="J23" i="1"/>
  <c r="R17" i="1"/>
  <c r="J20" i="2"/>
  <c r="R20" i="1"/>
  <c r="L24" i="1"/>
  <c r="I13" i="1"/>
  <c r="J30" i="2"/>
  <c r="F19" i="2"/>
  <c r="I21" i="2"/>
  <c r="L13" i="1"/>
  <c r="F26" i="2"/>
  <c r="F28" i="2"/>
  <c r="R19" i="1"/>
  <c r="L18" i="2"/>
  <c r="J17" i="1"/>
  <c r="R31" i="2"/>
  <c r="J27" i="2"/>
  <c r="R26" i="2"/>
  <c r="R14" i="2"/>
  <c r="R23" i="1"/>
  <c r="L14" i="2"/>
  <c r="J14" i="2"/>
  <c r="R28" i="2"/>
  <c r="L28" i="2"/>
  <c r="L17" i="1"/>
  <c r="J16" i="2"/>
  <c r="R16" i="1"/>
  <c r="F17" i="1"/>
  <c r="L16" i="1"/>
  <c r="I19" i="2"/>
  <c r="R21" i="1"/>
  <c r="R13" i="1"/>
  <c r="F27" i="2"/>
  <c r="I17" i="2"/>
  <c r="I26" i="2"/>
  <c r="J31" i="2"/>
  <c r="I13" i="2"/>
  <c r="I20" i="1"/>
  <c r="J13" i="1"/>
  <c r="F24" i="1"/>
  <c r="R18" i="2"/>
  <c r="F18" i="1"/>
  <c r="F31" i="2"/>
  <c r="I29" i="2"/>
  <c r="I30" i="2"/>
  <c r="L26" i="2"/>
  <c r="F29" i="2"/>
  <c r="J28" i="2"/>
  <c r="R21" i="2"/>
  <c r="J20" i="1"/>
  <c r="J15" i="1"/>
  <c r="R14" i="1"/>
  <c r="F19" i="1"/>
  <c r="F20" i="2"/>
  <c r="F14" i="1"/>
  <c r="I24" i="2"/>
  <c r="I23" i="2"/>
  <c r="I22" i="1"/>
  <c r="R15" i="1"/>
  <c r="M28" i="2" l="1"/>
  <c r="P14" i="1"/>
  <c r="Q14" i="1" s="1"/>
  <c r="P16" i="1"/>
  <c r="Q16" i="1" s="1"/>
  <c r="P18" i="1"/>
  <c r="Q18" i="1" s="1"/>
  <c r="P20" i="1"/>
  <c r="Q20" i="1" s="1"/>
  <c r="P22" i="1"/>
  <c r="Q22" i="1" s="1"/>
  <c r="P24" i="1"/>
  <c r="Q24" i="1" s="1"/>
  <c r="F32" i="2"/>
  <c r="H13" i="2"/>
  <c r="H15" i="2"/>
  <c r="H17" i="2"/>
  <c r="H19" i="2"/>
  <c r="H21" i="2"/>
  <c r="H23" i="2"/>
  <c r="H25" i="2"/>
  <c r="H27" i="2"/>
  <c r="H29" i="2"/>
  <c r="H31" i="2"/>
  <c r="N16" i="1"/>
  <c r="O16" i="1" s="1"/>
  <c r="K16" i="1"/>
  <c r="M18" i="2"/>
  <c r="M24" i="2"/>
  <c r="H13" i="1"/>
  <c r="F25" i="1"/>
  <c r="H15" i="1"/>
  <c r="H17" i="1"/>
  <c r="H19" i="1"/>
  <c r="H21" i="1"/>
  <c r="H23" i="1"/>
  <c r="I32" i="2"/>
  <c r="P13" i="2"/>
  <c r="P15" i="2"/>
  <c r="Q15" i="2" s="1"/>
  <c r="P17" i="2"/>
  <c r="Q17" i="2" s="1"/>
  <c r="P19" i="2"/>
  <c r="Q19" i="2" s="1"/>
  <c r="P21" i="2"/>
  <c r="Q21" i="2" s="1"/>
  <c r="P23" i="2"/>
  <c r="Q23" i="2" s="1"/>
  <c r="P25" i="2"/>
  <c r="Q25" i="2" s="1"/>
  <c r="P27" i="2"/>
  <c r="Q27" i="2" s="1"/>
  <c r="P29" i="2"/>
  <c r="Q29" i="2" s="1"/>
  <c r="P31" i="2"/>
  <c r="Q31" i="2" s="1"/>
  <c r="N24" i="1"/>
  <c r="O24" i="1" s="1"/>
  <c r="K24" i="1"/>
  <c r="M30" i="2"/>
  <c r="M14" i="1"/>
  <c r="M16" i="1"/>
  <c r="M18" i="1"/>
  <c r="M20" i="1"/>
  <c r="M22" i="1"/>
  <c r="M24" i="1"/>
  <c r="J32" i="2"/>
  <c r="N13" i="2"/>
  <c r="K13" i="2"/>
  <c r="R32" i="2"/>
  <c r="N15" i="2"/>
  <c r="O15" i="2" s="1"/>
  <c r="K15" i="2"/>
  <c r="N17" i="2"/>
  <c r="O17" i="2" s="1"/>
  <c r="K17" i="2"/>
  <c r="N19" i="2"/>
  <c r="O19" i="2" s="1"/>
  <c r="K19" i="2"/>
  <c r="N21" i="2"/>
  <c r="O21" i="2" s="1"/>
  <c r="K21" i="2"/>
  <c r="N23" i="2"/>
  <c r="O23" i="2" s="1"/>
  <c r="K23" i="2"/>
  <c r="N25" i="2"/>
  <c r="O25" i="2" s="1"/>
  <c r="K25" i="2"/>
  <c r="N27" i="2"/>
  <c r="O27" i="2" s="1"/>
  <c r="K27" i="2"/>
  <c r="N29" i="2"/>
  <c r="O29" i="2" s="1"/>
  <c r="K29" i="2"/>
  <c r="N31" i="2"/>
  <c r="O31" i="2" s="1"/>
  <c r="K31" i="2"/>
  <c r="N14" i="1"/>
  <c r="O14" i="1" s="1"/>
  <c r="K14" i="1"/>
  <c r="N22" i="1"/>
  <c r="O22" i="1" s="1"/>
  <c r="K22" i="1"/>
  <c r="M16" i="2"/>
  <c r="I25" i="1"/>
  <c r="P13" i="1"/>
  <c r="P15" i="1"/>
  <c r="Q15" i="1" s="1"/>
  <c r="P17" i="1"/>
  <c r="Q17" i="1" s="1"/>
  <c r="P19" i="1"/>
  <c r="Q19" i="1" s="1"/>
  <c r="P21" i="1"/>
  <c r="Q21" i="1" s="1"/>
  <c r="P23" i="1"/>
  <c r="Q23" i="1" s="1"/>
  <c r="H14" i="2"/>
  <c r="H16" i="2"/>
  <c r="H18" i="2"/>
  <c r="H20" i="2"/>
  <c r="H22" i="2"/>
  <c r="H24" i="2"/>
  <c r="H26" i="2"/>
  <c r="H28" i="2"/>
  <c r="H30" i="2"/>
  <c r="N20" i="1"/>
  <c r="O20" i="1" s="1"/>
  <c r="K20" i="1"/>
  <c r="M14" i="2"/>
  <c r="M22" i="2"/>
  <c r="K13" i="1"/>
  <c r="N13" i="1"/>
  <c r="J25" i="1"/>
  <c r="R25" i="1"/>
  <c r="N15" i="1"/>
  <c r="O15" i="1" s="1"/>
  <c r="K15" i="1"/>
  <c r="N17" i="1"/>
  <c r="O17" i="1" s="1"/>
  <c r="K17" i="1"/>
  <c r="K19" i="1"/>
  <c r="N19" i="1"/>
  <c r="O19" i="1" s="1"/>
  <c r="K21" i="1"/>
  <c r="N21" i="1"/>
  <c r="O21" i="1" s="1"/>
  <c r="K23" i="1"/>
  <c r="N23" i="1"/>
  <c r="O23" i="1" s="1"/>
  <c r="M13" i="2"/>
  <c r="L32" i="2"/>
  <c r="M15" i="2"/>
  <c r="M17" i="2"/>
  <c r="M19" i="2"/>
  <c r="M21" i="2"/>
  <c r="M23" i="2"/>
  <c r="M25" i="2"/>
  <c r="M27" i="2"/>
  <c r="M29" i="2"/>
  <c r="M31" i="2"/>
  <c r="N18" i="1"/>
  <c r="O18" i="1" s="1"/>
  <c r="K18" i="1"/>
  <c r="H14" i="1"/>
  <c r="H16" i="1"/>
  <c r="H18" i="1"/>
  <c r="H20" i="1"/>
  <c r="H22" i="1"/>
  <c r="H24" i="1"/>
  <c r="P14" i="2"/>
  <c r="Q14" i="2" s="1"/>
  <c r="P16" i="2"/>
  <c r="Q16" i="2" s="1"/>
  <c r="P18" i="2"/>
  <c r="Q18" i="2" s="1"/>
  <c r="P20" i="2"/>
  <c r="Q20" i="2" s="1"/>
  <c r="P22" i="2"/>
  <c r="Q22" i="2" s="1"/>
  <c r="P24" i="2"/>
  <c r="Q24" i="2" s="1"/>
  <c r="P26" i="2"/>
  <c r="Q26" i="2" s="1"/>
  <c r="P28" i="2"/>
  <c r="Q28" i="2" s="1"/>
  <c r="P30" i="2"/>
  <c r="Q30" i="2" s="1"/>
  <c r="M20" i="2"/>
  <c r="M26" i="2"/>
  <c r="L25" i="1"/>
  <c r="M13" i="1"/>
  <c r="M15" i="1"/>
  <c r="M17" i="1"/>
  <c r="M19" i="1"/>
  <c r="M21" i="1"/>
  <c r="M23" i="1"/>
  <c r="N14" i="2"/>
  <c r="O14" i="2" s="1"/>
  <c r="K14" i="2"/>
  <c r="N16" i="2"/>
  <c r="O16" i="2" s="1"/>
  <c r="K16" i="2"/>
  <c r="N18" i="2"/>
  <c r="O18" i="2" s="1"/>
  <c r="K18" i="2"/>
  <c r="N20" i="2"/>
  <c r="O20" i="2" s="1"/>
  <c r="K20" i="2"/>
  <c r="N22" i="2"/>
  <c r="O22" i="2" s="1"/>
  <c r="K22" i="2"/>
  <c r="N24" i="2"/>
  <c r="O24" i="2" s="1"/>
  <c r="K24" i="2"/>
  <c r="N26" i="2"/>
  <c r="O26" i="2" s="1"/>
  <c r="K26" i="2"/>
  <c r="N28" i="2"/>
  <c r="O28" i="2" s="1"/>
  <c r="K28" i="2"/>
  <c r="N30" i="2"/>
  <c r="O30" i="2" s="1"/>
  <c r="K30" i="2"/>
  <c r="M32" i="2" l="1"/>
  <c r="K25" i="1"/>
  <c r="M25" i="1"/>
  <c r="Q13" i="1"/>
  <c r="P25" i="1"/>
  <c r="Q25" i="1" s="1"/>
  <c r="H25" i="1"/>
  <c r="P32" i="2"/>
  <c r="Q32" i="2" s="1"/>
  <c r="Q13" i="2"/>
  <c r="N32" i="2"/>
  <c r="O32" i="2" s="1"/>
  <c r="O13" i="2"/>
  <c r="N25" i="1"/>
  <c r="O25" i="1" s="1"/>
  <c r="O13" i="1"/>
  <c r="K32" i="2"/>
  <c r="H32" i="2"/>
</calcChain>
</file>

<file path=xl/sharedStrings.xml><?xml version="1.0" encoding="utf-8"?>
<sst xmlns="http://schemas.openxmlformats.org/spreadsheetml/2006/main" count="89" uniqueCount="51">
  <si>
    <t>Suma de Sol_Fallecidos</t>
  </si>
  <si>
    <t>Suma de Resol_Fallecidos</t>
  </si>
  <si>
    <t>Suma de Benef_Fallecidos</t>
  </si>
  <si>
    <t>Suma de Prest_Fallecidos</t>
  </si>
  <si>
    <t>(1)
TOTAL SOLICITUDES</t>
  </si>
  <si>
    <t>(2)
SOLICITUDES SIN VALORAR</t>
  </si>
  <si>
    <t>(3)
PERSONAS CON RESOLUCIÓN DE GRADO Y NIVEL</t>
  </si>
  <si>
    <t>(4) PERSONAS VALORADAS EN SITUACIÓN DE DEPENDENCIA</t>
  </si>
  <si>
    <t>(5)
RESOLUCIONES DE PERSONAS VALORADAS SIN GRADO (GRADO 0) NO DEPENDIENTES</t>
  </si>
  <si>
    <t>(6)
Nº PRESTACIONES ASOCIADAS A BENEFICIARIOS FALLECIDOS</t>
  </si>
  <si>
    <t>RESOLUCIONES PERSONAS VALORADAS EN SITUACIÓN DE DEPENDENCIA</t>
  </si>
  <si>
    <t xml:space="preserve">PERSONAS CON PRESTACIÓN RECONOCIDA 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</si>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</sst>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8"/>
      <color theme="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8"/>
      <color theme="0"/>
      <name val="Verdana"/>
      <family val="2"/>
    </font>
    <font>
      <b/>
      <sz val="10"/>
      <color theme="4" tint="-0.249977111117893"/>
      <name val="Arial"/>
      <family val="2"/>
    </font>
    <font>
      <sz val="9"/>
      <color theme="4" tint="-0.249977111117893"/>
      <name val="Calibri"/>
      <family val="2"/>
    </font>
    <font>
      <sz val="10"/>
      <color theme="4" tint="-0.249977111117893"/>
      <name val="Calibri"/>
      <family val="2"/>
    </font>
    <font>
      <b/>
      <sz val="8"/>
      <color theme="4" tint="-0.249977111117893"/>
      <name val="Arial"/>
      <family val="2"/>
    </font>
    <font>
      <sz val="10"/>
      <color theme="1"/>
      <name val="Calibri"/>
      <family val="2"/>
    </font>
    <font>
      <sz val="10"/>
      <color indexed="17"/>
      <name val="Calibri"/>
      <family val="2"/>
    </font>
    <font>
      <sz val="12"/>
      <name val="Calibri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sz val="10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2" applyFont="1"/>
    <xf numFmtId="0" fontId="2" fillId="0" borderId="0" xfId="1"/>
    <xf numFmtId="0" fontId="5" fillId="0" borderId="0" xfId="2"/>
    <xf numFmtId="0" fontId="3" fillId="3" borderId="0" xfId="1" applyFont="1" applyFill="1"/>
    <xf numFmtId="0" fontId="2" fillId="3" borderId="0" xfId="1" applyFill="1"/>
    <xf numFmtId="0" fontId="6" fillId="3" borderId="0" xfId="0" applyFont="1" applyFill="1" applyAlignment="1">
      <alignment horizontal="center" vertical="center" wrapText="1"/>
    </xf>
    <xf numFmtId="0" fontId="5" fillId="3" borderId="0" xfId="2" applyFill="1"/>
    <xf numFmtId="0" fontId="7" fillId="2" borderId="0" xfId="0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1" fillId="3" borderId="0" xfId="2" applyFont="1" applyFill="1" applyAlignment="1">
      <alignment horizontal="center" vertical="center" wrapText="1"/>
    </xf>
    <xf numFmtId="0" fontId="12" fillId="0" borderId="11" xfId="1" applyFont="1" applyBorder="1"/>
    <xf numFmtId="0" fontId="13" fillId="0" borderId="0" xfId="1" applyFont="1"/>
    <xf numFmtId="3" fontId="14" fillId="0" borderId="11" xfId="1" applyNumberFormat="1" applyFont="1" applyBorder="1" applyAlignment="1">
      <alignment horizontal="center"/>
    </xf>
    <xf numFmtId="3" fontId="14" fillId="0" borderId="0" xfId="1" applyNumberFormat="1" applyFont="1" applyAlignment="1">
      <alignment horizontal="center"/>
    </xf>
    <xf numFmtId="0" fontId="12" fillId="0" borderId="12" xfId="1" applyFont="1" applyBorder="1"/>
    <xf numFmtId="3" fontId="14" fillId="0" borderId="12" xfId="1" applyNumberFormat="1" applyFont="1" applyBorder="1" applyAlignment="1">
      <alignment horizontal="center"/>
    </xf>
    <xf numFmtId="10" fontId="15" fillId="0" borderId="12" xfId="1" applyNumberFormat="1" applyFont="1" applyBorder="1" applyAlignment="1">
      <alignment horizontal="center"/>
    </xf>
    <xf numFmtId="3" fontId="2" fillId="0" borderId="0" xfId="1" applyNumberFormat="1"/>
    <xf numFmtId="0" fontId="12" fillId="0" borderId="13" xfId="1" applyFont="1" applyBorder="1"/>
    <xf numFmtId="3" fontId="14" fillId="0" borderId="13" xfId="1" applyNumberFormat="1" applyFont="1" applyBorder="1" applyAlignment="1">
      <alignment horizontal="center"/>
    </xf>
    <xf numFmtId="0" fontId="12" fillId="0" borderId="14" xfId="1" applyFont="1" applyBorder="1"/>
    <xf numFmtId="3" fontId="14" fillId="0" borderId="14" xfId="1" applyNumberFormat="1" applyFont="1" applyBorder="1" applyAlignment="1">
      <alignment horizontal="center"/>
    </xf>
    <xf numFmtId="0" fontId="12" fillId="0" borderId="0" xfId="1" applyFont="1"/>
    <xf numFmtId="10" fontId="15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10" fontId="2" fillId="0" borderId="0" xfId="1" applyNumberFormat="1"/>
    <xf numFmtId="0" fontId="12" fillId="0" borderId="14" xfId="1" applyFont="1" applyBorder="1" applyAlignment="1">
      <alignment horizontal="left"/>
    </xf>
    <xf numFmtId="10" fontId="14" fillId="0" borderId="11" xfId="1" applyNumberFormat="1" applyFont="1" applyBorder="1" applyAlignment="1">
      <alignment horizontal="center"/>
    </xf>
    <xf numFmtId="10" fontId="14" fillId="0" borderId="12" xfId="1" applyNumberFormat="1" applyFont="1" applyBorder="1" applyAlignment="1">
      <alignment horizontal="center"/>
    </xf>
    <xf numFmtId="10" fontId="14" fillId="0" borderId="14" xfId="1" applyNumberFormat="1" applyFont="1" applyBorder="1" applyAlignment="1">
      <alignment horizontal="center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0" fontId="14" fillId="0" borderId="13" xfId="1" applyNumberFormat="1" applyFont="1" applyBorder="1" applyAlignment="1">
      <alignment horizontal="center"/>
    </xf>
  </cellXfs>
  <cellStyles count="3">
    <cellStyle name="Normal" xfId="0" builtinId="0"/>
    <cellStyle name="Normal 2" xfId="2" xr:uid="{DF24F148-6DE2-438D-A348-646249A9AA18}"/>
    <cellStyle name="Normal_CRUCE INE  A 1 11 2012" xfId="1" xr:uid="{730746B5-BBEA-4E15-8532-9C54B4FDC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163719</xdr:colOff>
      <xdr:row>4</xdr:row>
      <xdr:rowOff>117421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EAF635-26AF-4883-A2AA-0EC4336B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163719</xdr:colOff>
      <xdr:row>4</xdr:row>
      <xdr:rowOff>117421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6F34-FFB1-4A1B-BCB6-BF8203EFC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27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REA%20DE%20ESTAD&#205;STICA\ESTAD&#205;STICA\Estadistica\PLANTILLAS\CRUCE_INE_plantilla%20-%20pruebas.xlsm" TargetMode="External"/><Relationship Id="rId1" Type="http://schemas.openxmlformats.org/officeDocument/2006/relationships/externalLinkPath" Target="/AREA%20DE%20ESTAD&#205;STICA/ESTAD&#205;STICA/Estadistica/PLANTILLAS/CRUCE_INE_plantilla%20-%20prueb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bd"/>
      <sheetName val="bd_sexoedad"/>
      <sheetName val="bd_prestaciones"/>
      <sheetName val="bd_prestaciones_grado"/>
      <sheetName val="bd_prestVinc"/>
      <sheetName val="bd_prestVincgrado"/>
      <sheetName val="DatosEstadistica"/>
      <sheetName val="bd_MoMo"/>
      <sheetName val="bd_MoMo_resol_benef"/>
      <sheetName val="bd_MoMo_resolCCAA"/>
      <sheetName val="bd_MoMo_sexoedad"/>
      <sheetName val="bd_MoMo_prest"/>
      <sheetName val="bd_MoMo_prestGrado"/>
      <sheetName val="bd_MoMo_prestGradoCCAA"/>
      <sheetName val="bd_MoMo_prestVinc"/>
      <sheetName val="bd_MoMo_prestVincGrado"/>
      <sheetName val="td"/>
      <sheetName val="td_prestCCAA"/>
      <sheetName val="td_MoMo"/>
      <sheetName val="td_MoMo_resol_benef"/>
      <sheetName val="td_MoMo_resolCCAA"/>
      <sheetName val="td_MoMo_benefGradoCCAA"/>
      <sheetName val="td_MoMo_sexoedad"/>
      <sheetName val="tb_Esperadas"/>
      <sheetName val="td_Esperadas"/>
      <sheetName val="td_MoMo_prest"/>
      <sheetName val="td_MoMo_prestgrado"/>
      <sheetName val="td_MoMo_prestVinc"/>
      <sheetName val="td_MoMo_prestVincgrado"/>
      <sheetName val="td_datosestadistica"/>
      <sheetName val="Cuadro_fallecidos"/>
      <sheetName val="Cuadro_fallecidos_CCAA"/>
      <sheetName val="Cuadro_fallecidos_porCCAA"/>
      <sheetName val="Calculo_SolCCAA"/>
      <sheetName val="Calculo_ResolCCAA"/>
      <sheetName val="Calculo_BenefCCAA"/>
      <sheetName val="Calculo_BenefResCCAA"/>
      <sheetName val="Calculo_BenefDomCCAA"/>
      <sheetName val="Calculo_tasasCCAA"/>
      <sheetName val="Calculo_tasas"/>
      <sheetName val="Calculo_tasasacu"/>
      <sheetName val="td_CalculoSolCCAA1"/>
      <sheetName val="td_CalculoSolCCAA2"/>
      <sheetName val="td_CalculoResolCCAA"/>
      <sheetName val="td_CalculoBenefCCAA"/>
      <sheetName val="td_CalculoBenefResCCAA"/>
      <sheetName val="td_CalculoBenefDomCCAA"/>
      <sheetName val="td_tasasCCAA"/>
      <sheetName val="td_tasas"/>
      <sheetName val="MoMoResumen"/>
      <sheetName val="GraficoResumen"/>
      <sheetName val="FallecidosMoMo_SolBenef"/>
      <sheetName val="FallecidosMoMo_Resol"/>
      <sheetName val="CCAAEvo"/>
      <sheetName val="LugarCCAAEvo"/>
      <sheetName val="graficos_iniciales"/>
      <sheetName val="graficosTotal"/>
      <sheetName val="grafTipoPrest"/>
      <sheetName val="graf_CCAA_Tasas"/>
      <sheetName val="graf_CCAA_Exc"/>
      <sheetName val="graf_ataqueCovid"/>
      <sheetName val="FallecidosMoMo_CCAA01"/>
      <sheetName val="FallecidosMoMo_CCAA02"/>
      <sheetName val="FallecidosMoMo_CCAA03"/>
      <sheetName val="FallecidosMoMo_CCAA04"/>
      <sheetName val="FallecidosMoMo_CCAA05"/>
      <sheetName val="FallecidosMoMo_CCAA06"/>
      <sheetName val="FallecidosMoMo_CCAA07"/>
      <sheetName val="FallecidosMoMo_CCAA08"/>
      <sheetName val="FallecidosMoMo_CCAA09"/>
      <sheetName val="FallecidosMoMo_CCAA10"/>
      <sheetName val="FallecidosMoMo_CCAA11"/>
      <sheetName val="FallecidosMoMo_CCAA12"/>
      <sheetName val="FallecidosMoMo_CCAA13"/>
      <sheetName val="FallecidosMoMo_CCAA14"/>
      <sheetName val="FallecidosMoMo_CCAA15"/>
      <sheetName val="FallecidosMoMo_CCAA16"/>
      <sheetName val="FallecidosMoMo_CCAA17"/>
      <sheetName val="FallecidosMoMo_CCAA18"/>
      <sheetName val="FallecidosMoMo_CCAA19"/>
      <sheetName val="ref"/>
    </sheetNames>
    <sheetDataSet>
      <sheetData sheetId="0">
        <row r="3">
          <cell r="B3" t="str">
            <v>Julio</v>
          </cell>
        </row>
        <row r="5">
          <cell r="B5">
            <v>2025</v>
          </cell>
        </row>
        <row r="6">
          <cell r="B6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6DC5-C1F7-48E3-AB8A-D74D9CC7681A}">
  <sheetPr codeName="Hoja4">
    <tabColor theme="4"/>
    <pageSetUpPr fitToPage="1"/>
  </sheetPr>
  <dimension ref="A6:W40"/>
  <sheetViews>
    <sheetView tabSelected="1" zoomScaleNormal="100" workbookViewId="0">
      <selection activeCell="U15" sqref="U15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4" t="str">
        <f>IF([1]inicio!$B$6=1,CONCATENATE("EVOLUCIÓN DE PERSONAS FALLECIDAS RELACIONADAS CON LAS DISTINTAS FASES DEL PROCESO DE RECONOCIMIENTO DE LA SITUACIÓN DE DEPENDENCIA - ENERO ",[1]inicio!$B$5),CONCATENATE("EVOLUCIÓN DE PERSONAS FALLECIDAS RELACIONADAS CON LAS DISTINTAS FASES DEL PROCESO DE RECONOCIMIENTO DE LA SITUACIÓN DE DEPENDENCIA - ENERO A ",UPPER([1]inicio!$B$3)," ",[1]inicio!$B$5))</f>
        <v>EVOLUCIÓN DE PERSONAS FALLECIDAS RELACIONADAS CON LAS DISTINTAS FASES DEL PROCESO DE RECONOCIMIENTO DE LA SITUACIÓN DE DEPENDENCIA - ENERO A JULIO 2025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5" t="str">
        <f>CONCATENATE("AÑO ",[1]inicio!$B$5)</f>
        <v>AÑO 2025</v>
      </c>
      <c r="E9" s="11"/>
      <c r="F9" s="45" t="s">
        <v>4</v>
      </c>
      <c r="G9" s="12"/>
      <c r="H9" s="46" t="s">
        <v>5</v>
      </c>
      <c r="I9" s="46" t="s">
        <v>6</v>
      </c>
      <c r="J9" s="48" t="s">
        <v>7</v>
      </c>
      <c r="K9" s="49"/>
      <c r="L9" s="49"/>
      <c r="M9" s="49"/>
      <c r="N9" s="49"/>
      <c r="O9" s="50"/>
      <c r="P9" s="51" t="s">
        <v>8</v>
      </c>
      <c r="Q9" s="52"/>
      <c r="R9" s="46" t="s">
        <v>9</v>
      </c>
    </row>
    <row r="10" spans="1:22" ht="51" customHeight="1" thickBot="1" x14ac:dyDescent="0.4">
      <c r="D10" s="45"/>
      <c r="E10" s="13"/>
      <c r="F10" s="45"/>
      <c r="G10" s="12"/>
      <c r="H10" s="47"/>
      <c r="I10" s="47"/>
      <c r="J10" s="48" t="s">
        <v>10</v>
      </c>
      <c r="K10" s="50"/>
      <c r="L10" s="48" t="s">
        <v>11</v>
      </c>
      <c r="M10" s="50"/>
      <c r="N10" s="48" t="s">
        <v>12</v>
      </c>
      <c r="O10" s="50"/>
      <c r="P10" s="53"/>
      <c r="Q10" s="54"/>
      <c r="R10" s="47"/>
      <c r="V10" s="4"/>
    </row>
    <row r="11" spans="1:22" ht="18.5" customHeight="1" thickBot="1" x14ac:dyDescent="0.4">
      <c r="D11" s="45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16</v>
      </c>
      <c r="E13" s="20"/>
      <c r="F13" s="21">
        <f>IFERROR(GETPIVOTDATA(TRIM(F$6),[1]td!$A$30,"Fecha",DATE([1]inicio!$B$5,$A13,$B13)),"")</f>
        <v>18927</v>
      </c>
      <c r="G13" s="22"/>
      <c r="H13" s="21">
        <f>IFERROR(F13-I13,"")</f>
        <v>1142</v>
      </c>
      <c r="I13" s="21">
        <f>IFERROR(GETPIVOTDATA(TRIM(I$6),[1]td!$A$30,"Fecha",DATE([1]inicio!$B$5,$A13,$B13)),"")</f>
        <v>17785</v>
      </c>
      <c r="J13" s="21">
        <f>IFERROR(GETPIVOTDATA("Suma de Resol_Fallecidos_GIT",[1]td!$A$30,"Fecha",DATE([1]inicio!$B$5,$A13,$B13))+GETPIVOTDATA("Suma de Resol_Fallecidos_GIIT",[1]td!$A$30,"Fecha",DATE([1]inicio!$B$5,$A13,$B13))+GETPIVOTDATA("Suma de Resol_Fallecidos_GIIIT",[1]td!$A$30,"Fecha",DATE([1]inicio!$B$5,$A13,$B13)),"")</f>
        <v>16470</v>
      </c>
      <c r="K13" s="37">
        <f>IFERROR(J13/I13,"")</f>
        <v>0.92606128760191175</v>
      </c>
      <c r="L13" s="21">
        <f>IFERROR(GETPIVOTDATA(TRIM(L$6),[1]td!$A$30,"Fecha",DATE([1]inicio!$B$5,$A13,$B13)),"")</f>
        <v>15389</v>
      </c>
      <c r="M13" s="37">
        <f>IFERROR(L13/J13,"")</f>
        <v>0.9343655130540377</v>
      </c>
      <c r="N13" s="21">
        <f>IFERROR(J13-L13,"")</f>
        <v>1081</v>
      </c>
      <c r="O13" s="37">
        <f>IFERROR(N13/J13,"")</f>
        <v>6.5634486945962356E-2</v>
      </c>
      <c r="P13" s="21">
        <f>IFERROR(I13-J13,"")</f>
        <v>1315</v>
      </c>
      <c r="Q13" s="37">
        <f>IFERROR(P13/I13,"")</f>
        <v>7.3938712398088274E-2</v>
      </c>
      <c r="R13" s="21">
        <f>IFERROR(GETPIVOTDATA(TRIM(R$6),[1]td!$A$30,"Fecha",DATE([1]inicio!$B$5,$A13,$B13)),"")</f>
        <v>21038</v>
      </c>
    </row>
    <row r="14" spans="1:22" ht="15.5" x14ac:dyDescent="0.35">
      <c r="A14" s="2">
        <v>2</v>
      </c>
      <c r="B14" s="2">
        <v>28</v>
      </c>
      <c r="D14" s="23" t="s">
        <v>17</v>
      </c>
      <c r="E14" s="20"/>
      <c r="F14" s="24">
        <f>IFERROR(GETPIVOTDATA(TRIM(F$6),[1]td!$A$30,"Fecha",DATE([1]inicio!$B$5,$A14,$B14)),"")</f>
        <v>25168</v>
      </c>
      <c r="G14" s="22"/>
      <c r="H14" s="24">
        <f>IFERROR(F14-I14,"")</f>
        <v>1545</v>
      </c>
      <c r="I14" s="24">
        <f>IFERROR(GETPIVOTDATA(TRIM(I$6),[1]td!$A$30,"Fecha",DATE([1]inicio!$B$5,$A14,$B14)),"")</f>
        <v>23623</v>
      </c>
      <c r="J14" s="24">
        <f>IFERROR(GETPIVOTDATA("Suma de Resol_Fallecidos_GIT",[1]td!$A$30,"Fecha",DATE([1]inicio!$B$5,$A14,$B14))+GETPIVOTDATA("Suma de Resol_Fallecidos_GIIT",[1]td!$A$30,"Fecha",DATE([1]inicio!$B$5,$A14,$B14))+GETPIVOTDATA("Suma de Resol_Fallecidos_GIIIT",[1]td!$A$30,"Fecha",DATE([1]inicio!$B$5,$A14,$B14)),"")</f>
        <v>21767</v>
      </c>
      <c r="K14" s="38">
        <f>IFERROR(J14/I14,"")</f>
        <v>0.92143250222241035</v>
      </c>
      <c r="L14" s="24">
        <f>IFERROR(GETPIVOTDATA(TRIM(L$6),[1]td!$A$30,"Fecha",DATE([1]inicio!$B$5,$A14,$B14)),"")</f>
        <v>20123</v>
      </c>
      <c r="M14" s="38">
        <f>IFERROR(L14/J14,"")</f>
        <v>0.92447282583727663</v>
      </c>
      <c r="N14" s="24">
        <f>IFERROR(J14-L14,"")</f>
        <v>1644</v>
      </c>
      <c r="O14" s="38">
        <f>IFERROR(N14/J14,"")</f>
        <v>7.5527174162723393E-2</v>
      </c>
      <c r="P14" s="24">
        <f>IFERROR(I14-J14,"")</f>
        <v>1856</v>
      </c>
      <c r="Q14" s="38">
        <f>IFERROR(P14/I14,"")</f>
        <v>7.8567497777589632E-2</v>
      </c>
      <c r="R14" s="24">
        <f>IFERROR(GETPIVOTDATA(TRIM(R$6),[1]td!$A$30,"Fecha",DATE([1]inicio!$B$5,$A14,$B14)),"")</f>
        <v>27559</v>
      </c>
    </row>
    <row r="15" spans="1:22" ht="15.5" x14ac:dyDescent="0.35">
      <c r="A15" s="2">
        <v>3</v>
      </c>
      <c r="B15" s="2">
        <v>31</v>
      </c>
      <c r="D15" s="23" t="s">
        <v>18</v>
      </c>
      <c r="E15" s="20"/>
      <c r="F15" s="24">
        <f>IFERROR(GETPIVOTDATA(TRIM(F$6),[1]td!$A$30,"Fecha",DATE([1]inicio!$B$5,$A15,$B15)),"")</f>
        <v>19865</v>
      </c>
      <c r="G15" s="22"/>
      <c r="H15" s="24">
        <f t="shared" ref="H15:H24" si="0">IFERROR(F15-I15,"")</f>
        <v>1273</v>
      </c>
      <c r="I15" s="24">
        <f>IFERROR(GETPIVOTDATA(TRIM(I$6),[1]td!$A$30,"Fecha",DATE([1]inicio!$B$5,$A15,$B15)),"")</f>
        <v>18592</v>
      </c>
      <c r="J15" s="24">
        <f>IFERROR(GETPIVOTDATA("Suma de Resol_Fallecidos_GIT",[1]td!$A$30,"Fecha",DATE([1]inicio!$B$5,$A15,$B15))+GETPIVOTDATA("Suma de Resol_Fallecidos_GIIT",[1]td!$A$30,"Fecha",DATE([1]inicio!$B$5,$A15,$B15))+GETPIVOTDATA("Suma de Resol_Fallecidos_GIIIT",[1]td!$A$30,"Fecha",DATE([1]inicio!$B$5,$A15,$B15)),"")</f>
        <v>17181</v>
      </c>
      <c r="K15" s="38">
        <f t="shared" ref="K15:K24" si="1">IFERROR(J15/I15,"")</f>
        <v>0.9241071428571429</v>
      </c>
      <c r="L15" s="24">
        <f>IFERROR(GETPIVOTDATA(TRIM(L$6),[1]td!$A$30,"Fecha",DATE([1]inicio!$B$5,$A15,$B15)),"")</f>
        <v>15862</v>
      </c>
      <c r="M15" s="38">
        <f t="shared" ref="M15:M24" si="2">IFERROR(L15/J15,"")</f>
        <v>0.92322914847796989</v>
      </c>
      <c r="N15" s="24">
        <f t="shared" ref="N15:N24" si="3">IFERROR(J15-L15,"")</f>
        <v>1319</v>
      </c>
      <c r="O15" s="38">
        <f t="shared" ref="O15:O24" si="4">IFERROR(N15/J15,"")</f>
        <v>7.6770851522030156E-2</v>
      </c>
      <c r="P15" s="24">
        <f t="shared" ref="P15:P24" si="5">IFERROR(I15-J15,"")</f>
        <v>1411</v>
      </c>
      <c r="Q15" s="38">
        <f t="shared" ref="Q15:Q24" si="6">IFERROR(P15/I15,"")</f>
        <v>7.5892857142857137E-2</v>
      </c>
      <c r="R15" s="24">
        <f>IFERROR(GETPIVOTDATA(TRIM(R$6),[1]td!$A$30,"Fecha",DATE([1]inicio!$B$5,$A15,$B15)),"")</f>
        <v>21726</v>
      </c>
    </row>
    <row r="16" spans="1:22" ht="15.5" x14ac:dyDescent="0.35">
      <c r="A16" s="2">
        <v>4</v>
      </c>
      <c r="B16" s="2">
        <v>30</v>
      </c>
      <c r="D16" s="23" t="s">
        <v>19</v>
      </c>
      <c r="E16" s="20"/>
      <c r="F16" s="24">
        <f>IFERROR(GETPIVOTDATA(TRIM(F$6),[1]td!$A$30,"Fecha",DATE([1]inicio!$B$5,$A16,$B16)),"")</f>
        <v>21405</v>
      </c>
      <c r="G16" s="22"/>
      <c r="H16" s="24">
        <f t="shared" si="0"/>
        <v>2588</v>
      </c>
      <c r="I16" s="24">
        <f>IFERROR(GETPIVOTDATA(TRIM(I$6),[1]td!$A$30,"Fecha",DATE([1]inicio!$B$5,$A16,$B16)),"")</f>
        <v>18817</v>
      </c>
      <c r="J16" s="24">
        <f>IFERROR(GETPIVOTDATA("Suma de Resol_Fallecidos_GIT",[1]td!$A$30,"Fecha",DATE([1]inicio!$B$5,$A16,$B16))+GETPIVOTDATA("Suma de Resol_Fallecidos_GIIT",[1]td!$A$30,"Fecha",DATE([1]inicio!$B$5,$A16,$B16))+GETPIVOTDATA("Suma de Resol_Fallecidos_GIIIT",[1]td!$A$30,"Fecha",DATE([1]inicio!$B$5,$A16,$B16)),"")</f>
        <v>17384</v>
      </c>
      <c r="K16" s="38">
        <f t="shared" si="1"/>
        <v>0.92384545889355374</v>
      </c>
      <c r="L16" s="24">
        <f>IFERROR(GETPIVOTDATA(TRIM(L$6),[1]td!$A$30,"Fecha",DATE([1]inicio!$B$5,$A16,$B16)),"")</f>
        <v>15995</v>
      </c>
      <c r="M16" s="38">
        <f t="shared" si="2"/>
        <v>0.92009894155545324</v>
      </c>
      <c r="N16" s="24">
        <f t="shared" si="3"/>
        <v>1389</v>
      </c>
      <c r="O16" s="38">
        <f t="shared" si="4"/>
        <v>7.9901058444546716E-2</v>
      </c>
      <c r="P16" s="24">
        <f t="shared" si="5"/>
        <v>1433</v>
      </c>
      <c r="Q16" s="38">
        <f t="shared" si="6"/>
        <v>7.6154541106446302E-2</v>
      </c>
      <c r="R16" s="24">
        <f>IFERROR(GETPIVOTDATA(TRIM(R$6),[1]td!$A$30,"Fecha",DATE([1]inicio!$B$5,$A16,$B16)),"")</f>
        <v>21905</v>
      </c>
    </row>
    <row r="17" spans="1:23" ht="15.5" x14ac:dyDescent="0.35">
      <c r="A17" s="2">
        <v>5</v>
      </c>
      <c r="B17" s="2">
        <v>31</v>
      </c>
      <c r="D17" s="23" t="s">
        <v>20</v>
      </c>
      <c r="E17" s="20"/>
      <c r="F17" s="24">
        <f>IFERROR(GETPIVOTDATA(TRIM(F$6),[1]td!$A$30,"Fecha",DATE([1]inicio!$B$5,$A17,$B17)),"")</f>
        <v>18686</v>
      </c>
      <c r="G17" s="22"/>
      <c r="H17" s="24">
        <f t="shared" si="0"/>
        <v>1244</v>
      </c>
      <c r="I17" s="24">
        <f>IFERROR(GETPIVOTDATA(TRIM(I$6),[1]td!$A$30,"Fecha",DATE([1]inicio!$B$5,$A17,$B17)),"")</f>
        <v>17442</v>
      </c>
      <c r="J17" s="24">
        <f>IFERROR(GETPIVOTDATA("Suma de Resol_Fallecidos_GIT",[1]td!$A$30,"Fecha",DATE([1]inicio!$B$5,$A17,$B17))+GETPIVOTDATA("Suma de Resol_Fallecidos_GIIT",[1]td!$A$30,"Fecha",DATE([1]inicio!$B$5,$A17,$B17))+GETPIVOTDATA("Suma de Resol_Fallecidos_GIIIT",[1]td!$A$30,"Fecha",DATE([1]inicio!$B$5,$A17,$B17)),"")</f>
        <v>16095</v>
      </c>
      <c r="K17" s="38">
        <f t="shared" si="1"/>
        <v>0.92277261781905739</v>
      </c>
      <c r="L17" s="24">
        <f>IFERROR(GETPIVOTDATA(TRIM(L$6),[1]td!$A$30,"Fecha",DATE([1]inicio!$B$5,$A17,$B17)),"")</f>
        <v>14852</v>
      </c>
      <c r="M17" s="38">
        <f t="shared" si="2"/>
        <v>0.92277104690897793</v>
      </c>
      <c r="N17" s="24">
        <f t="shared" si="3"/>
        <v>1243</v>
      </c>
      <c r="O17" s="38">
        <f t="shared" si="4"/>
        <v>7.7228953091022054E-2</v>
      </c>
      <c r="P17" s="24">
        <f t="shared" si="5"/>
        <v>1347</v>
      </c>
      <c r="Q17" s="38">
        <f t="shared" si="6"/>
        <v>7.722738218094255E-2</v>
      </c>
      <c r="R17" s="24">
        <f>IFERROR(GETPIVOTDATA(TRIM(R$6),[1]td!$A$30,"Fecha",DATE([1]inicio!$B$5,$A17,$B17)),"")</f>
        <v>20389</v>
      </c>
    </row>
    <row r="18" spans="1:23" ht="15.5" x14ac:dyDescent="0.35">
      <c r="A18" s="2">
        <v>6</v>
      </c>
      <c r="B18" s="2">
        <v>30</v>
      </c>
      <c r="D18" s="23" t="s">
        <v>21</v>
      </c>
      <c r="E18" s="20"/>
      <c r="F18" s="24">
        <f>IFERROR(GETPIVOTDATA(TRIM(F$6),[1]td!$A$30,"Fecha",DATE([1]inicio!$B$5,$A18,$B18)),"")</f>
        <v>18212</v>
      </c>
      <c r="G18" s="22"/>
      <c r="H18" s="24">
        <f t="shared" si="0"/>
        <v>1214</v>
      </c>
      <c r="I18" s="24">
        <f>IFERROR(GETPIVOTDATA(TRIM(I$6),[1]td!$A$30,"Fecha",DATE([1]inicio!$B$5,$A18,$B18)),"")</f>
        <v>16998</v>
      </c>
      <c r="J18" s="24">
        <f>IFERROR(GETPIVOTDATA("Suma de Resol_Fallecidos_GIT",[1]td!$A$30,"Fecha",DATE([1]inicio!$B$5,$A18,$B18))+GETPIVOTDATA("Suma de Resol_Fallecidos_GIIT",[1]td!$A$30,"Fecha",DATE([1]inicio!$B$5,$A18,$B18))+GETPIVOTDATA("Suma de Resol_Fallecidos_GIIIT",[1]td!$A$30,"Fecha",DATE([1]inicio!$B$5,$A18,$B18)),"")</f>
        <v>15702</v>
      </c>
      <c r="K18" s="38">
        <f t="shared" si="1"/>
        <v>0.92375573596893756</v>
      </c>
      <c r="L18" s="24">
        <f>IFERROR(GETPIVOTDATA(TRIM(L$6),[1]td!$A$30,"Fecha",DATE([1]inicio!$B$5,$A18,$B18)),"")</f>
        <v>14518</v>
      </c>
      <c r="M18" s="38">
        <f t="shared" si="2"/>
        <v>0.92459559291809956</v>
      </c>
      <c r="N18" s="24">
        <f t="shared" si="3"/>
        <v>1184</v>
      </c>
      <c r="O18" s="38">
        <f t="shared" si="4"/>
        <v>7.5404407081900396E-2</v>
      </c>
      <c r="P18" s="24">
        <f t="shared" si="5"/>
        <v>1296</v>
      </c>
      <c r="Q18" s="38">
        <f t="shared" si="6"/>
        <v>7.6244264031062478E-2</v>
      </c>
      <c r="R18" s="24">
        <f>IFERROR(GETPIVOTDATA(TRIM(R$6),[1]td!$A$30,"Fecha",DATE([1]inicio!$B$5,$A18,$B18)),"")</f>
        <v>19861</v>
      </c>
    </row>
    <row r="19" spans="1:23" ht="15.5" x14ac:dyDescent="0.35">
      <c r="A19" s="2">
        <v>7</v>
      </c>
      <c r="B19" s="2">
        <v>31</v>
      </c>
      <c r="D19" s="23" t="s">
        <v>22</v>
      </c>
      <c r="E19" s="20"/>
      <c r="F19" s="24">
        <f>IFERROR(GETPIVOTDATA(TRIM(F$6),[1]td!$A$30,"Fecha",DATE([1]inicio!$B$5,$A19,$B19)),"")</f>
        <v>20123</v>
      </c>
      <c r="G19" s="22"/>
      <c r="H19" s="24">
        <f t="shared" si="0"/>
        <v>2424</v>
      </c>
      <c r="I19" s="24">
        <f>IFERROR(GETPIVOTDATA(TRIM(I$6),[1]td!$A$30,"Fecha",DATE([1]inicio!$B$5,$A19,$B19)),"")</f>
        <v>17699</v>
      </c>
      <c r="J19" s="24">
        <f>IFERROR(GETPIVOTDATA("Suma de Resol_Fallecidos_GIT",[1]td!$A$30,"Fecha",DATE([1]inicio!$B$5,$A19,$B19))+GETPIVOTDATA("Suma de Resol_Fallecidos_GIIT",[1]td!$A$30,"Fecha",DATE([1]inicio!$B$5,$A19,$B19))+GETPIVOTDATA("Suma de Resol_Fallecidos_GIIIT",[1]td!$A$30,"Fecha",DATE([1]inicio!$B$5,$A19,$B19)),"")</f>
        <v>16459</v>
      </c>
      <c r="K19" s="38">
        <f t="shared" si="1"/>
        <v>0.92993954460703998</v>
      </c>
      <c r="L19" s="24">
        <f>IFERROR(GETPIVOTDATA(TRIM(L$6),[1]td!$A$30,"Fecha",DATE([1]inicio!$B$5,$A19,$B19)),"")</f>
        <v>15280</v>
      </c>
      <c r="M19" s="38">
        <f>IFERROR(L19/J19,"")</f>
        <v>0.92836745853332525</v>
      </c>
      <c r="N19" s="24">
        <f t="shared" si="3"/>
        <v>1179</v>
      </c>
      <c r="O19" s="38">
        <f t="shared" si="4"/>
        <v>7.1632541466674762E-2</v>
      </c>
      <c r="P19" s="24">
        <f t="shared" si="5"/>
        <v>1240</v>
      </c>
      <c r="Q19" s="38">
        <f t="shared" si="6"/>
        <v>7.0060455392960061E-2</v>
      </c>
      <c r="R19" s="24">
        <f>IFERROR(GETPIVOTDATA(TRIM(R$6),[1]td!$A$30,"Fecha",DATE([1]inicio!$B$5,$A19,$B19)),"")</f>
        <v>21112</v>
      </c>
    </row>
    <row r="20" spans="1:23" ht="16" x14ac:dyDescent="0.4">
      <c r="A20" s="2">
        <v>8</v>
      </c>
      <c r="B20" s="2">
        <v>31</v>
      </c>
      <c r="D20" s="23" t="s">
        <v>23</v>
      </c>
      <c r="E20" s="20"/>
      <c r="F20" s="24" t="str">
        <f>IFERROR(GETPIVOTDATA(TRIM(F$6),[1]td!$A$30,"Fecha",DATE([1]inicio!$B$5,$A20,$B20)),"")</f>
        <v/>
      </c>
      <c r="G20" s="22"/>
      <c r="H20" s="24" t="str">
        <f t="shared" si="0"/>
        <v/>
      </c>
      <c r="I20" s="24" t="str">
        <f>IFERROR(GETPIVOTDATA(TRIM(I$6),[1]td!$A$30,"Fecha",DATE([1]inicio!$B$5,$A20,$B20)),"")</f>
        <v/>
      </c>
      <c r="J20" s="24" t="str">
        <f>IFERROR(GETPIVOTDATA("Suma de Resol_Fallecidos_GIT",[1]td!$A$30,"Fecha",DATE([1]inicio!$B$5,$A20,$B20))+GETPIVOTDATA("Suma de Resol_Fallecidos_GIIT",[1]td!$A$30,"Fecha",DATE([1]inicio!$B$5,$A20,$B20))+GETPIVOTDATA("Suma de Resol_Fallecidos_GIIIT",[1]td!$A$30,"Fecha",DATE([1]inicio!$B$5,$A20,$B20)),"")</f>
        <v/>
      </c>
      <c r="K20" s="25" t="str">
        <f t="shared" si="1"/>
        <v/>
      </c>
      <c r="L20" s="24" t="str">
        <f>IFERROR(GETPIVOTDATA(TRIM(L$6),[1]td!$A$30,"Fecha",DATE([1]inicio!$B$5,$A20,$B20)),"")</f>
        <v/>
      </c>
      <c r="M20" s="25" t="str">
        <f t="shared" si="2"/>
        <v/>
      </c>
      <c r="N20" s="24" t="str">
        <f t="shared" si="3"/>
        <v/>
      </c>
      <c r="O20" s="25" t="str">
        <f t="shared" si="4"/>
        <v/>
      </c>
      <c r="P20" s="24" t="str">
        <f t="shared" si="5"/>
        <v/>
      </c>
      <c r="Q20" s="25" t="str">
        <f t="shared" si="6"/>
        <v/>
      </c>
      <c r="R20" s="24" t="str">
        <f>IFERROR(GETPIVOTDATA(TRIM(R$6),[1]td!$A$30,"Fecha",DATE([1]inicio!$B$5,$A20,$B20)),"")</f>
        <v/>
      </c>
    </row>
    <row r="21" spans="1:23" ht="16" x14ac:dyDescent="0.4">
      <c r="A21" s="2">
        <v>9</v>
      </c>
      <c r="B21" s="2">
        <v>30</v>
      </c>
      <c r="D21" s="23" t="s">
        <v>24</v>
      </c>
      <c r="E21" s="20"/>
      <c r="F21" s="24" t="str">
        <f>IFERROR(GETPIVOTDATA(TRIM(F$6),[1]td!$A$30,"Fecha",DATE([1]inicio!$B$5,$A21,$B21)),"")</f>
        <v/>
      </c>
      <c r="G21" s="22"/>
      <c r="H21" s="24" t="str">
        <f t="shared" si="0"/>
        <v/>
      </c>
      <c r="I21" s="24" t="str">
        <f>IFERROR(GETPIVOTDATA(TRIM(I$6),[1]td!$A$30,"Fecha",DATE([1]inicio!$B$5,$A21,$B21)),"")</f>
        <v/>
      </c>
      <c r="J21" s="24" t="str">
        <f>IFERROR(GETPIVOTDATA("Suma de Resol_Fallecidos_GIT",[1]td!$A$30,"Fecha",DATE([1]inicio!$B$5,$A21,$B21))+GETPIVOTDATA("Suma de Resol_Fallecidos_GIIT",[1]td!$A$30,"Fecha",DATE([1]inicio!$B$5,$A21,$B21))+GETPIVOTDATA("Suma de Resol_Fallecidos_GIIIT",[1]td!$A$30,"Fecha",DATE([1]inicio!$B$5,$A21,$B21)),"")</f>
        <v/>
      </c>
      <c r="K21" s="25" t="str">
        <f t="shared" si="1"/>
        <v/>
      </c>
      <c r="L21" s="24" t="str">
        <f>IFERROR(GETPIVOTDATA(TRIM(L$6),[1]td!$A$30,"Fecha",DATE([1]inicio!$B$5,$A21,$B21)),"")</f>
        <v/>
      </c>
      <c r="M21" s="25" t="str">
        <f t="shared" si="2"/>
        <v/>
      </c>
      <c r="N21" s="24" t="str">
        <f t="shared" si="3"/>
        <v/>
      </c>
      <c r="O21" s="25" t="str">
        <f t="shared" si="4"/>
        <v/>
      </c>
      <c r="P21" s="24" t="str">
        <f t="shared" si="5"/>
        <v/>
      </c>
      <c r="Q21" s="25" t="str">
        <f t="shared" si="6"/>
        <v/>
      </c>
      <c r="R21" s="24" t="str">
        <f>IFERROR(GETPIVOTDATA(TRIM(R$6),[1]td!$A$30,"Fecha",DATE([1]inicio!$B$5,$A21,$B21)),"")</f>
        <v/>
      </c>
      <c r="T21" s="26"/>
    </row>
    <row r="22" spans="1:23" ht="16" x14ac:dyDescent="0.4">
      <c r="A22" s="2">
        <v>10</v>
      </c>
      <c r="B22" s="2">
        <v>31</v>
      </c>
      <c r="D22" s="23" t="s">
        <v>25</v>
      </c>
      <c r="E22" s="20"/>
      <c r="F22" s="24" t="str">
        <f>IFERROR(GETPIVOTDATA(TRIM(F$6),[1]td!$A$30,"Fecha",DATE([1]inicio!$B$5,$A22,$B22)),"")</f>
        <v/>
      </c>
      <c r="G22" s="22"/>
      <c r="H22" s="24" t="str">
        <f t="shared" si="0"/>
        <v/>
      </c>
      <c r="I22" s="24" t="str">
        <f>IFERROR(GETPIVOTDATA(TRIM(I$6),[1]td!$A$30,"Fecha",DATE([1]inicio!$B$5,$A22,$B22)),"")</f>
        <v/>
      </c>
      <c r="J22" s="24" t="str">
        <f>IFERROR(GETPIVOTDATA("Suma de Resol_Fallecidos_GIT",[1]td!$A$30,"Fecha",DATE([1]inicio!$B$5,$A22,$B22))+GETPIVOTDATA("Suma de Resol_Fallecidos_GIIT",[1]td!$A$30,"Fecha",DATE([1]inicio!$B$5,$A22,$B22))+GETPIVOTDATA("Suma de Resol_Fallecidos_GIIIT",[1]td!$A$30,"Fecha",DATE([1]inicio!$B$5,$A22,$B22)),"")</f>
        <v/>
      </c>
      <c r="K22" s="25" t="str">
        <f t="shared" si="1"/>
        <v/>
      </c>
      <c r="L22" s="24" t="str">
        <f>IFERROR(GETPIVOTDATA(TRIM(L$6),[1]td!$A$30,"Fecha",DATE([1]inicio!$B$5,$A22,$B22)),"")</f>
        <v/>
      </c>
      <c r="M22" s="25" t="str">
        <f t="shared" si="2"/>
        <v/>
      </c>
      <c r="N22" s="24" t="str">
        <f t="shared" si="3"/>
        <v/>
      </c>
      <c r="O22" s="25" t="str">
        <f t="shared" si="4"/>
        <v/>
      </c>
      <c r="P22" s="24" t="str">
        <f t="shared" si="5"/>
        <v/>
      </c>
      <c r="Q22" s="25" t="str">
        <f t="shared" si="6"/>
        <v/>
      </c>
      <c r="R22" s="24" t="str">
        <f>IFERROR(GETPIVOTDATA(TRIM(R$6),[1]td!$A$30,"Fecha",DATE([1]inicio!$B$5,$A22,$B22)),"")</f>
        <v/>
      </c>
      <c r="T22" s="26"/>
    </row>
    <row r="23" spans="1:23" ht="16" x14ac:dyDescent="0.4">
      <c r="A23" s="2">
        <v>11</v>
      </c>
      <c r="B23" s="2">
        <v>30</v>
      </c>
      <c r="D23" s="23" t="s">
        <v>26</v>
      </c>
      <c r="E23" s="20"/>
      <c r="F23" s="24" t="str">
        <f>IFERROR(GETPIVOTDATA(TRIM(F$6),[1]td!$A$30,"Fecha",DATE([1]inicio!$B$5,$A23,$B23)),"")</f>
        <v/>
      </c>
      <c r="G23" s="22"/>
      <c r="H23" s="24" t="str">
        <f t="shared" si="0"/>
        <v/>
      </c>
      <c r="I23" s="24" t="str">
        <f>IFERROR(GETPIVOTDATA(TRIM(I$6),[1]td!$A$30,"Fecha",DATE([1]inicio!$B$5,$A23,$B23)),"")</f>
        <v/>
      </c>
      <c r="J23" s="24" t="str">
        <f>IFERROR(GETPIVOTDATA("Suma de Resol_Fallecidos_GIT",[1]td!$A$30,"Fecha",DATE([1]inicio!$B$5,$A23,$B23))+GETPIVOTDATA("Suma de Resol_Fallecidos_GIIT",[1]td!$A$30,"Fecha",DATE([1]inicio!$B$5,$A23,$B23))+GETPIVOTDATA("Suma de Resol_Fallecidos_GIIIT",[1]td!$A$30,"Fecha",DATE([1]inicio!$B$5,$A23,$B23)),"")</f>
        <v/>
      </c>
      <c r="K23" s="25" t="str">
        <f t="shared" si="1"/>
        <v/>
      </c>
      <c r="L23" s="24" t="str">
        <f>IFERROR(GETPIVOTDATA(TRIM(L$6),[1]td!$A$30,"Fecha",DATE([1]inicio!$B$5,$A23,$B23)),"")</f>
        <v/>
      </c>
      <c r="M23" s="25" t="str">
        <f t="shared" si="2"/>
        <v/>
      </c>
      <c r="N23" s="24" t="str">
        <f t="shared" si="3"/>
        <v/>
      </c>
      <c r="O23" s="25" t="str">
        <f t="shared" si="4"/>
        <v/>
      </c>
      <c r="P23" s="24" t="str">
        <f t="shared" si="5"/>
        <v/>
      </c>
      <c r="Q23" s="25" t="str">
        <f t="shared" si="6"/>
        <v/>
      </c>
      <c r="R23" s="24" t="str">
        <f>IFERROR(GETPIVOTDATA(TRIM(R$6),[1]td!$A$30,"Fecha",DATE([1]inicio!$B$5,$A23,$B23)),"")</f>
        <v/>
      </c>
      <c r="T23" s="26"/>
    </row>
    <row r="24" spans="1:23" ht="16.5" thickBot="1" x14ac:dyDescent="0.45">
      <c r="A24" s="2">
        <v>12</v>
      </c>
      <c r="B24" s="2">
        <v>31</v>
      </c>
      <c r="D24" s="27" t="s">
        <v>27</v>
      </c>
      <c r="E24" s="20"/>
      <c r="F24" s="28" t="str">
        <f>IFERROR(GETPIVOTDATA(TRIM(F$6),[1]td!$A$30,"Fecha",DATE([1]inicio!$B$5,$A24,$B24)),"")</f>
        <v/>
      </c>
      <c r="G24" s="22"/>
      <c r="H24" s="24" t="str">
        <f t="shared" si="0"/>
        <v/>
      </c>
      <c r="I24" s="24" t="str">
        <f>IFERROR(GETPIVOTDATA(TRIM(I$6),[1]td!$A$30,"Fecha",DATE([1]inicio!$B$5,$A24,$B24)),"")</f>
        <v/>
      </c>
      <c r="J24" s="24" t="str">
        <f>IFERROR(GETPIVOTDATA("Suma de Resol_Fallecidos_GIT",[1]td!$A$30,"Fecha",DATE([1]inicio!$B$5,$A24,$B24))+GETPIVOTDATA("Suma de Resol_Fallecidos_GIIT",[1]td!$A$30,"Fecha",DATE([1]inicio!$B$5,$A24,$B24))+GETPIVOTDATA("Suma de Resol_Fallecidos_GIIIT",[1]td!$A$30,"Fecha",DATE([1]inicio!$B$5,$A24,$B24)),"")</f>
        <v/>
      </c>
      <c r="K24" s="25" t="str">
        <f t="shared" si="1"/>
        <v/>
      </c>
      <c r="L24" s="24" t="str">
        <f>IFERROR(GETPIVOTDATA(TRIM(L$6),[1]td!$A$30,"Fecha",DATE([1]inicio!$B$5,$A24,$B24)),"")</f>
        <v/>
      </c>
      <c r="M24" s="25" t="str">
        <f t="shared" si="2"/>
        <v/>
      </c>
      <c r="N24" s="24" t="str">
        <f t="shared" si="3"/>
        <v/>
      </c>
      <c r="O24" s="25" t="str">
        <f t="shared" si="4"/>
        <v/>
      </c>
      <c r="P24" s="24" t="str">
        <f t="shared" si="5"/>
        <v/>
      </c>
      <c r="Q24" s="25" t="str">
        <f t="shared" si="6"/>
        <v/>
      </c>
      <c r="R24" s="24" t="str">
        <f>IFERROR(GETPIVOTDATA(TRIM(R$6),[1]td!$A$30,"Fecha",DATE([1]inicio!$B$5,$A24,$B24)),"")</f>
        <v/>
      </c>
      <c r="T24" s="26"/>
    </row>
    <row r="25" spans="1:23" ht="16" thickBot="1" x14ac:dyDescent="0.4">
      <c r="A25" s="2"/>
      <c r="B25" s="2"/>
      <c r="D25" s="29" t="s">
        <v>28</v>
      </c>
      <c r="E25" s="20"/>
      <c r="F25" s="30">
        <f>SUM(F13:F24)</f>
        <v>142386</v>
      </c>
      <c r="G25" s="22"/>
      <c r="H25" s="30">
        <f>SUM(H13:H24)</f>
        <v>11430</v>
      </c>
      <c r="I25" s="30">
        <f>SUM(I13:I24)</f>
        <v>130956</v>
      </c>
      <c r="J25" s="30">
        <f>SUM(J13:J24)</f>
        <v>121058</v>
      </c>
      <c r="K25" s="39">
        <f>J25/I25</f>
        <v>0.9244173615565533</v>
      </c>
      <c r="L25" s="30">
        <f>SUM(L13:L24)</f>
        <v>112019</v>
      </c>
      <c r="M25" s="39">
        <f>L25/J25</f>
        <v>0.9253333113053247</v>
      </c>
      <c r="N25" s="30">
        <f>SUM(N13:N24)</f>
        <v>9039</v>
      </c>
      <c r="O25" s="39">
        <f>N25/J25</f>
        <v>7.4666688694675284E-2</v>
      </c>
      <c r="P25" s="30">
        <f>SUM(P13:P24)</f>
        <v>9898</v>
      </c>
      <c r="Q25" s="39">
        <f>P25/I25</f>
        <v>7.5582638443446648E-2</v>
      </c>
      <c r="R25" s="30">
        <f>SUM(R13:R24)</f>
        <v>153590</v>
      </c>
      <c r="T25" s="26"/>
    </row>
    <row r="26" spans="1:23" ht="16" x14ac:dyDescent="0.4">
      <c r="A26" s="2"/>
      <c r="B26" s="2"/>
      <c r="D26" s="31"/>
      <c r="E26" s="20"/>
      <c r="F26" s="22"/>
      <c r="G26" s="22"/>
      <c r="H26" s="22"/>
      <c r="I26" s="22"/>
      <c r="J26" s="22"/>
      <c r="K26" s="32"/>
      <c r="L26" s="22"/>
      <c r="M26" s="32"/>
      <c r="N26" s="22"/>
      <c r="O26" s="32"/>
      <c r="P26" s="22"/>
      <c r="Q26" s="32"/>
      <c r="R26" s="22"/>
      <c r="T26" s="26"/>
    </row>
    <row r="27" spans="1:23" ht="16" x14ac:dyDescent="0.4">
      <c r="A27" s="2"/>
      <c r="B27" s="2"/>
      <c r="D27" s="31" t="s">
        <v>29</v>
      </c>
      <c r="E27" s="20"/>
      <c r="F27" s="22"/>
      <c r="G27" s="22"/>
      <c r="H27" s="22"/>
      <c r="I27" s="22"/>
      <c r="J27" s="22"/>
      <c r="K27" s="32"/>
      <c r="L27" s="22"/>
      <c r="M27" s="32"/>
      <c r="N27" s="22"/>
      <c r="O27" s="32"/>
      <c r="P27" s="22"/>
      <c r="Q27" s="32"/>
      <c r="R27" s="22"/>
      <c r="T27" s="26"/>
    </row>
    <row r="28" spans="1:23" ht="16" x14ac:dyDescent="0.4">
      <c r="A28" s="2"/>
      <c r="B28" s="2"/>
      <c r="D28" s="31" t="s">
        <v>30</v>
      </c>
      <c r="E28" s="20"/>
      <c r="F28" s="22"/>
      <c r="G28" s="22"/>
      <c r="H28" s="22"/>
      <c r="I28" s="22"/>
      <c r="J28" s="22"/>
      <c r="K28" s="32"/>
      <c r="L28" s="22"/>
      <c r="M28" s="32"/>
      <c r="N28" s="22"/>
      <c r="O28" s="32"/>
      <c r="P28" s="22"/>
      <c r="Q28" s="32"/>
      <c r="R28" s="22"/>
      <c r="T28" s="26"/>
    </row>
    <row r="29" spans="1:23" ht="16" x14ac:dyDescent="0.4">
      <c r="A29" s="2"/>
      <c r="B29" s="2"/>
      <c r="D29" s="31" t="s">
        <v>31</v>
      </c>
      <c r="E29" s="20"/>
      <c r="F29" s="22"/>
      <c r="G29" s="22"/>
      <c r="H29" s="22"/>
      <c r="I29" s="22"/>
      <c r="J29" s="22"/>
      <c r="K29" s="32"/>
      <c r="L29" s="22"/>
      <c r="M29" s="32"/>
      <c r="N29" s="22"/>
      <c r="O29" s="32"/>
      <c r="P29" s="22"/>
      <c r="Q29" s="32"/>
      <c r="R29" s="22"/>
      <c r="T29" s="26"/>
    </row>
    <row r="30" spans="1:23" ht="16" x14ac:dyDescent="0.4">
      <c r="A30" s="2"/>
      <c r="B30" s="2"/>
      <c r="D30" s="31"/>
      <c r="E30" s="20"/>
      <c r="F30" s="22"/>
      <c r="G30" s="22"/>
      <c r="H30" s="22"/>
      <c r="I30" s="22"/>
      <c r="J30" s="22"/>
      <c r="K30" s="32"/>
      <c r="L30" s="22"/>
      <c r="M30" s="32"/>
      <c r="N30" s="22"/>
      <c r="O30" s="32"/>
      <c r="P30" s="22"/>
      <c r="Q30" s="32"/>
      <c r="R30" s="22"/>
      <c r="T30" s="26"/>
    </row>
    <row r="31" spans="1:23" ht="16" x14ac:dyDescent="0.4">
      <c r="A31" s="2"/>
      <c r="B31" s="2"/>
      <c r="D31" s="31"/>
      <c r="E31" s="20"/>
      <c r="F31" s="22"/>
      <c r="G31" s="22"/>
      <c r="H31" s="22"/>
      <c r="I31" s="22"/>
      <c r="J31" s="22"/>
      <c r="K31" s="32"/>
      <c r="L31" s="22"/>
      <c r="M31" s="32"/>
      <c r="N31" s="22"/>
      <c r="O31" s="32"/>
      <c r="P31" s="22"/>
      <c r="Q31" s="32"/>
      <c r="R31" s="22"/>
      <c r="T31" s="26"/>
    </row>
    <row r="32" spans="1:23" ht="16" x14ac:dyDescent="0.4">
      <c r="D32" s="33"/>
      <c r="E32" s="34"/>
      <c r="F32" s="22"/>
      <c r="G32" s="22"/>
      <c r="H32" s="22"/>
      <c r="I32" s="22"/>
      <c r="J32" s="22"/>
      <c r="K32" s="32"/>
      <c r="L32" s="22"/>
      <c r="M32" s="32"/>
      <c r="N32" s="22"/>
      <c r="O32" s="32"/>
      <c r="P32" s="22"/>
      <c r="Q32" s="32"/>
      <c r="R32" s="22"/>
      <c r="W32" s="35"/>
    </row>
    <row r="33" spans="4:18" x14ac:dyDescent="0.35">
      <c r="K33" s="35"/>
      <c r="L33" s="35"/>
      <c r="O33" s="26"/>
      <c r="P33" s="26"/>
    </row>
    <row r="34" spans="4:18" ht="24.75" customHeight="1" x14ac:dyDescent="0.35"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4:18" x14ac:dyDescent="0.35"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4:18" x14ac:dyDescent="0.35"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8" spans="4:18" x14ac:dyDescent="0.35"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4:18" x14ac:dyDescent="0.35">
      <c r="H39" s="26"/>
    </row>
    <row r="40" spans="4:18" ht="16" x14ac:dyDescent="0.4">
      <c r="H40" s="26"/>
      <c r="N40" s="32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BF8C-D9F2-4172-9308-9796FE9932A8}">
  <sheetPr codeName="Hoja7">
    <tabColor theme="4"/>
    <pageSetUpPr fitToPage="1"/>
  </sheetPr>
  <dimension ref="A6:W40"/>
  <sheetViews>
    <sheetView topLeftCell="A4" zoomScaleNormal="100" workbookViewId="0">
      <selection activeCell="T20" sqref="T20"/>
    </sheetView>
  </sheetViews>
  <sheetFormatPr baseColWidth="10" defaultColWidth="11.453125" defaultRowHeight="14.5" x14ac:dyDescent="0.35"/>
  <cols>
    <col min="1" max="2" width="3.54296875" style="1" customWidth="1"/>
    <col min="3" max="3" width="1.453125" style="4" customWidth="1"/>
    <col min="4" max="4" width="24.81640625" style="4" customWidth="1"/>
    <col min="5" max="5" width="0.81640625" style="4" customWidth="1"/>
    <col min="6" max="6" width="12.36328125" style="4" customWidth="1"/>
    <col min="7" max="7" width="0.81640625" style="4" customWidth="1"/>
    <col min="8" max="8" width="10.26953125" style="4" customWidth="1"/>
    <col min="9" max="9" width="13.453125" style="4" customWidth="1"/>
    <col min="10" max="10" width="9" style="4" customWidth="1"/>
    <col min="11" max="11" width="12.1796875" style="4" customWidth="1"/>
    <col min="12" max="12" width="8.54296875" style="4" customWidth="1"/>
    <col min="13" max="13" width="9.7265625" style="4" customWidth="1"/>
    <col min="14" max="14" width="8.453125" style="4" customWidth="1"/>
    <col min="15" max="15" width="9.7265625" style="4" customWidth="1"/>
    <col min="16" max="16" width="8.7265625" style="4" customWidth="1"/>
    <col min="17" max="17" width="11.54296875" style="4" customWidth="1"/>
    <col min="18" max="18" width="16.08984375" style="4" customWidth="1"/>
    <col min="19" max="19" width="1.81640625" style="4" customWidth="1"/>
    <col min="20" max="20" width="11.453125" style="4"/>
    <col min="21" max="22" width="11.54296875" style="5" customWidth="1"/>
    <col min="23" max="16384" width="11.453125" style="4"/>
  </cols>
  <sheetData>
    <row r="6" spans="1:22" s="1" customFormat="1" x14ac:dyDescent="0.35">
      <c r="F6" s="2" t="s">
        <v>0</v>
      </c>
      <c r="G6" s="2"/>
      <c r="H6" s="2"/>
      <c r="I6" s="2" t="s">
        <v>1</v>
      </c>
      <c r="J6" s="2"/>
      <c r="K6" s="2"/>
      <c r="L6" s="2" t="s">
        <v>2</v>
      </c>
      <c r="M6" s="2"/>
      <c r="N6" s="2"/>
      <c r="O6" s="2"/>
      <c r="P6" s="2"/>
      <c r="Q6" s="2"/>
      <c r="R6" s="2" t="s">
        <v>3</v>
      </c>
      <c r="U6" s="3"/>
      <c r="V6" s="3"/>
    </row>
    <row r="7" spans="1:22" ht="34" customHeight="1" x14ac:dyDescent="0.35">
      <c r="D7" s="44" t="str">
        <f>IF([1]inicio!$B$6=1,CONCATENATE("PERSONAS FALLECIDAS RELACIONADAS CON LAS DISTINTAS FASES DEL PROCESO DE RECONOCIMIENTO DE LA SITUACIÓN DE DEPENDENCIA POR CCAA - ENERO ",[1]inicio!$B$5),CONCATENATE("PERSONAS FALLECIDAS RELACIONADAS CON LAS DISTINTAS FASES DEL PROCESO DE RECONOCIMIENTO DE LA SITUACIÓN DE DEPENDENCIA POR CCAA - ENERO A ",UPPER([1]inicio!$B$3)," ",[1]inicio!$B$5))</f>
        <v>PERSONAS FALLECIDAS RELACIONADAS CON LAS DISTINTAS FASES DEL PROCESO DE RECONOCIMIENTO DE LA SITUACIÓN DE DEPENDENCIA POR CCAA - ENERO A JULIO 2025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22" s="7" customFormat="1" ht="2.5" customHeight="1" thickBot="1" x14ac:dyDescent="0.4">
      <c r="A8" s="6"/>
      <c r="B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U8" s="9"/>
      <c r="V8" s="9"/>
    </row>
    <row r="9" spans="1:22" ht="16.5" customHeight="1" thickBot="1" x14ac:dyDescent="0.4">
      <c r="D9" s="45" t="str">
        <f>CONCATENATE("AÑO ",[1]inicio!$B$5)</f>
        <v>AÑO 2025</v>
      </c>
      <c r="E9" s="11"/>
      <c r="F9" s="45" t="s">
        <v>4</v>
      </c>
      <c r="G9" s="12"/>
      <c r="H9" s="46" t="s">
        <v>5</v>
      </c>
      <c r="I9" s="46" t="s">
        <v>6</v>
      </c>
      <c r="J9" s="48" t="s">
        <v>7</v>
      </c>
      <c r="K9" s="49"/>
      <c r="L9" s="49"/>
      <c r="M9" s="49"/>
      <c r="N9" s="49"/>
      <c r="O9" s="50"/>
      <c r="P9" s="51" t="s">
        <v>8</v>
      </c>
      <c r="Q9" s="52"/>
      <c r="R9" s="46" t="s">
        <v>9</v>
      </c>
    </row>
    <row r="10" spans="1:22" ht="51" customHeight="1" thickBot="1" x14ac:dyDescent="0.4">
      <c r="D10" s="45"/>
      <c r="E10" s="13"/>
      <c r="F10" s="45"/>
      <c r="G10" s="12"/>
      <c r="H10" s="47"/>
      <c r="I10" s="47"/>
      <c r="J10" s="48" t="s">
        <v>10</v>
      </c>
      <c r="K10" s="50"/>
      <c r="L10" s="48" t="s">
        <v>11</v>
      </c>
      <c r="M10" s="50"/>
      <c r="N10" s="48" t="s">
        <v>12</v>
      </c>
      <c r="O10" s="50"/>
      <c r="P10" s="53"/>
      <c r="Q10" s="54"/>
      <c r="R10" s="47"/>
      <c r="V10" s="4"/>
    </row>
    <row r="11" spans="1:22" ht="18.5" customHeight="1" thickBot="1" x14ac:dyDescent="0.4">
      <c r="D11" s="45"/>
      <c r="E11" s="13"/>
      <c r="F11" s="14" t="s">
        <v>13</v>
      </c>
      <c r="G11" s="15"/>
      <c r="H11" s="10" t="s">
        <v>13</v>
      </c>
      <c r="I11" s="14" t="s">
        <v>13</v>
      </c>
      <c r="J11" s="14" t="s">
        <v>13</v>
      </c>
      <c r="K11" s="14" t="s">
        <v>14</v>
      </c>
      <c r="L11" s="14" t="s">
        <v>13</v>
      </c>
      <c r="M11" s="14" t="s">
        <v>15</v>
      </c>
      <c r="N11" s="14" t="s">
        <v>13</v>
      </c>
      <c r="O11" s="14" t="s">
        <v>15</v>
      </c>
      <c r="P11" s="14" t="s">
        <v>13</v>
      </c>
      <c r="Q11" s="14" t="s">
        <v>14</v>
      </c>
      <c r="R11" s="14" t="s">
        <v>13</v>
      </c>
      <c r="V11" s="4"/>
    </row>
    <row r="12" spans="1:22" s="7" customFormat="1" ht="4" customHeight="1" thickBot="1" x14ac:dyDescent="0.4">
      <c r="A12" s="6"/>
      <c r="B12" s="6"/>
      <c r="D12" s="16"/>
      <c r="E12" s="17"/>
      <c r="F12" s="16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U12" s="9"/>
    </row>
    <row r="13" spans="1:22" ht="15.5" x14ac:dyDescent="0.35">
      <c r="A13" s="2">
        <v>1</v>
      </c>
      <c r="B13" s="2">
        <v>31</v>
      </c>
      <c r="D13" s="19" t="s">
        <v>32</v>
      </c>
      <c r="E13" s="20"/>
      <c r="F13" s="21">
        <f>GETPIVOTDATA(TRIM(F$6),[1]td!$A$4,"CCAA",$D13)</f>
        <v>25561</v>
      </c>
      <c r="G13" s="22"/>
      <c r="H13" s="21">
        <f>IFERROR(F13-I13,"")</f>
        <v>3841</v>
      </c>
      <c r="I13" s="21">
        <f>GETPIVOTDATA(TRIM(I$6),[1]td!$A$4,"CCAA",$D13)</f>
        <v>21720</v>
      </c>
      <c r="J13" s="21">
        <f>IFERROR(GETPIVOTDATA("Suma de Resol_Fallecidos_GIT",[1]td!$A$4,"CCAA",$D13)+GETPIVOTDATA("Suma de Resol_Fallecidos_GIIT",[1]td!$A$4,"CCAA",$D13)+GETPIVOTDATA("Suma de Resol_Fallecidos_GIIIT",[1]td!$A$4,"CCAA",$D13),"")</f>
        <v>19777</v>
      </c>
      <c r="K13" s="37">
        <f>IFERROR(J13/I13,"")</f>
        <v>0.91054327808471458</v>
      </c>
      <c r="L13" s="21">
        <f>GETPIVOTDATA(TRIM(L$6),[1]td!$A$4,"CCAA",$D13)</f>
        <v>18858</v>
      </c>
      <c r="M13" s="37">
        <f>IFERROR(L13/J13,"")</f>
        <v>0.95353188046720938</v>
      </c>
      <c r="N13" s="21">
        <f>IFERROR(J13-L13,"")</f>
        <v>919</v>
      </c>
      <c r="O13" s="37">
        <f>IFERROR(N13/J13,"")</f>
        <v>4.6468119532790612E-2</v>
      </c>
      <c r="P13" s="21">
        <f>IFERROR(I13-J13,"")</f>
        <v>1943</v>
      </c>
      <c r="Q13" s="37">
        <f>IFERROR(P13/I13,"")</f>
        <v>8.9456721915285448E-2</v>
      </c>
      <c r="R13" s="21">
        <f>GETPIVOTDATA(TRIM(R$6),[1]td!$A$4,"CCAA",$D13)</f>
        <v>29124</v>
      </c>
    </row>
    <row r="14" spans="1:22" ht="15.5" x14ac:dyDescent="0.35">
      <c r="A14" s="2">
        <v>2</v>
      </c>
      <c r="B14" s="2">
        <v>28</v>
      </c>
      <c r="D14" s="23" t="s">
        <v>33</v>
      </c>
      <c r="E14" s="20"/>
      <c r="F14" s="24">
        <f>GETPIVOTDATA(TRIM(F$6),[1]td!$A$4,"CCAA",$D14)</f>
        <v>4608</v>
      </c>
      <c r="G14" s="22"/>
      <c r="H14" s="24">
        <f t="shared" ref="H14:H31" si="0">IFERROR(F14-I14,"")</f>
        <v>449</v>
      </c>
      <c r="I14" s="24">
        <f>GETPIVOTDATA(TRIM(I$6),[1]td!$A$4,"CCAA",$D14)</f>
        <v>4159</v>
      </c>
      <c r="J14" s="24">
        <f>IFERROR(GETPIVOTDATA("Suma de Resol_Fallecidos_GIT",[1]td!$A$4,"CCAA",$D14)+GETPIVOTDATA("Suma de Resol_Fallecidos_GIIT",[1]td!$A$4,"CCAA",$D14)+GETPIVOTDATA("Suma de Resol_Fallecidos_GIIIT",[1]td!$A$4,"CCAA",$D14),"")</f>
        <v>3906</v>
      </c>
      <c r="K14" s="38">
        <f t="shared" ref="K14:K31" si="1">IFERROR(J14/I14,"")</f>
        <v>0.93916806924741525</v>
      </c>
      <c r="L14" s="24">
        <f>GETPIVOTDATA(TRIM(L$6),[1]td!$A$4,"CCAA",$D14)</f>
        <v>3893</v>
      </c>
      <c r="M14" s="38">
        <f t="shared" ref="M14:M31" si="2">IFERROR(L14/J14,"")</f>
        <v>0.99667178699436765</v>
      </c>
      <c r="N14" s="24">
        <f t="shared" ref="N14:N31" si="3">IFERROR(J14-L14,"")</f>
        <v>13</v>
      </c>
      <c r="O14" s="38">
        <f t="shared" ref="O14:O31" si="4">IFERROR(N14/J14,"")</f>
        <v>3.3282130056323605E-3</v>
      </c>
      <c r="P14" s="24">
        <f t="shared" ref="P14:P31" si="5">IFERROR(I14-J14,"")</f>
        <v>253</v>
      </c>
      <c r="Q14" s="38">
        <f t="shared" ref="Q14:Q31" si="6">IFERROR(P14/I14,"")</f>
        <v>6.0831930752584758E-2</v>
      </c>
      <c r="R14" s="24">
        <f>GETPIVOTDATA(TRIM(R$6),[1]td!$A$4,"CCAA",$D14)</f>
        <v>5002</v>
      </c>
    </row>
    <row r="15" spans="1:22" ht="15.5" x14ac:dyDescent="0.35">
      <c r="A15" s="2">
        <v>3</v>
      </c>
      <c r="B15" s="2">
        <v>31</v>
      </c>
      <c r="D15" s="23" t="s">
        <v>34</v>
      </c>
      <c r="E15" s="20"/>
      <c r="F15" s="24">
        <f>GETPIVOTDATA(TRIM(F$6),[1]td!$A$4,"CCAA",$D15)</f>
        <v>4143</v>
      </c>
      <c r="G15" s="22"/>
      <c r="H15" s="24">
        <f t="shared" si="0"/>
        <v>793</v>
      </c>
      <c r="I15" s="24">
        <f>GETPIVOTDATA(TRIM(I$6),[1]td!$A$4,"CCAA",$D15)</f>
        <v>3350</v>
      </c>
      <c r="J15" s="24">
        <f>IFERROR(GETPIVOTDATA("Suma de Resol_Fallecidos_GIT",[1]td!$A$4,"CCAA",$D15)+GETPIVOTDATA("Suma de Resol_Fallecidos_GIIT",[1]td!$A$4,"CCAA",$D15)+GETPIVOTDATA("Suma de Resol_Fallecidos_GIIIT",[1]td!$A$4,"CCAA",$D15),"")</f>
        <v>3022</v>
      </c>
      <c r="K15" s="38">
        <f t="shared" si="1"/>
        <v>0.90208955223880594</v>
      </c>
      <c r="L15" s="24">
        <f>GETPIVOTDATA(TRIM(L$6),[1]td!$A$4,"CCAA",$D15)</f>
        <v>2979</v>
      </c>
      <c r="M15" s="38">
        <f t="shared" si="2"/>
        <v>0.98577101257445399</v>
      </c>
      <c r="N15" s="24">
        <f t="shared" si="3"/>
        <v>43</v>
      </c>
      <c r="O15" s="38">
        <f t="shared" si="4"/>
        <v>1.4228987425545996E-2</v>
      </c>
      <c r="P15" s="24">
        <f t="shared" si="5"/>
        <v>328</v>
      </c>
      <c r="Q15" s="38">
        <f t="shared" si="6"/>
        <v>9.7910447761194036E-2</v>
      </c>
      <c r="R15" s="24">
        <f>GETPIVOTDATA(TRIM(R$6),[1]td!$A$4,"CCAA",$D15)</f>
        <v>4124</v>
      </c>
    </row>
    <row r="16" spans="1:22" ht="15.5" x14ac:dyDescent="0.35">
      <c r="A16" s="2">
        <v>4</v>
      </c>
      <c r="B16" s="2">
        <v>30</v>
      </c>
      <c r="D16" s="23" t="s">
        <v>35</v>
      </c>
      <c r="E16" s="20"/>
      <c r="F16" s="24">
        <f>GETPIVOTDATA(TRIM(F$6),[1]td!$A$4,"CCAA",$D16)</f>
        <v>3085</v>
      </c>
      <c r="G16" s="22"/>
      <c r="H16" s="24">
        <f t="shared" si="0"/>
        <v>264</v>
      </c>
      <c r="I16" s="24">
        <f>GETPIVOTDATA(TRIM(I$6),[1]td!$A$4,"CCAA",$D16)</f>
        <v>2821</v>
      </c>
      <c r="J16" s="24">
        <f>IFERROR(GETPIVOTDATA("Suma de Resol_Fallecidos_GIT",[1]td!$A$4,"CCAA",$D16)+GETPIVOTDATA("Suma de Resol_Fallecidos_GIIT",[1]td!$A$4,"CCAA",$D16)+GETPIVOTDATA("Suma de Resol_Fallecidos_GIIIT",[1]td!$A$4,"CCAA",$D16),"")</f>
        <v>2637</v>
      </c>
      <c r="K16" s="38">
        <f t="shared" si="1"/>
        <v>0.93477490251683804</v>
      </c>
      <c r="L16" s="24">
        <f>GETPIVOTDATA(TRIM(L$6),[1]td!$A$4,"CCAA",$D16)</f>
        <v>2325</v>
      </c>
      <c r="M16" s="38">
        <f t="shared" si="2"/>
        <v>0.8816837315130831</v>
      </c>
      <c r="N16" s="24">
        <f t="shared" si="3"/>
        <v>312</v>
      </c>
      <c r="O16" s="38">
        <f t="shared" si="4"/>
        <v>0.11831626848691695</v>
      </c>
      <c r="P16" s="24">
        <f t="shared" si="5"/>
        <v>184</v>
      </c>
      <c r="Q16" s="38">
        <f t="shared" si="6"/>
        <v>6.5225097483162006E-2</v>
      </c>
      <c r="R16" s="24">
        <f>GETPIVOTDATA(TRIM(R$6),[1]td!$A$4,"CCAA",$D16)</f>
        <v>3679</v>
      </c>
    </row>
    <row r="17" spans="1:23" ht="15.5" x14ac:dyDescent="0.35">
      <c r="A17" s="2">
        <v>5</v>
      </c>
      <c r="B17" s="2">
        <v>31</v>
      </c>
      <c r="D17" s="23" t="s">
        <v>36</v>
      </c>
      <c r="E17" s="20"/>
      <c r="F17" s="24">
        <f>GETPIVOTDATA(TRIM(F$6),[1]td!$A$4,"CCAA",$D17)</f>
        <v>4849</v>
      </c>
      <c r="G17" s="22"/>
      <c r="H17" s="24">
        <f t="shared" si="0"/>
        <v>755</v>
      </c>
      <c r="I17" s="24">
        <f>GETPIVOTDATA(TRIM(I$6),[1]td!$A$4,"CCAA",$D17)</f>
        <v>4094</v>
      </c>
      <c r="J17" s="24">
        <f>IFERROR(GETPIVOTDATA("Suma de Resol_Fallecidos_GIT",[1]td!$A$4,"CCAA",$D17)+GETPIVOTDATA("Suma de Resol_Fallecidos_GIIT",[1]td!$A$4,"CCAA",$D17)+GETPIVOTDATA("Suma de Resol_Fallecidos_GIIIT",[1]td!$A$4,"CCAA",$D17),"")</f>
        <v>3902</v>
      </c>
      <c r="K17" s="38">
        <f t="shared" si="1"/>
        <v>0.95310210063507572</v>
      </c>
      <c r="L17" s="24">
        <f>GETPIVOTDATA(TRIM(L$6),[1]td!$A$4,"CCAA",$D17)</f>
        <v>3092</v>
      </c>
      <c r="M17" s="38">
        <f t="shared" si="2"/>
        <v>0.79241414659149156</v>
      </c>
      <c r="N17" s="24">
        <f t="shared" si="3"/>
        <v>810</v>
      </c>
      <c r="O17" s="38">
        <f t="shared" si="4"/>
        <v>0.20758585340850846</v>
      </c>
      <c r="P17" s="24">
        <f t="shared" si="5"/>
        <v>192</v>
      </c>
      <c r="Q17" s="38">
        <f t="shared" si="6"/>
        <v>4.6897899364924278E-2</v>
      </c>
      <c r="R17" s="24">
        <f>GETPIVOTDATA(TRIM(R$6),[1]td!$A$4,"CCAA",$D17)</f>
        <v>3355</v>
      </c>
    </row>
    <row r="18" spans="1:23" ht="15.5" x14ac:dyDescent="0.35">
      <c r="A18" s="2">
        <v>6</v>
      </c>
      <c r="B18" s="2">
        <v>30</v>
      </c>
      <c r="D18" s="23" t="s">
        <v>37</v>
      </c>
      <c r="E18" s="20"/>
      <c r="F18" s="24">
        <f>GETPIVOTDATA(TRIM(F$6),[1]td!$A$4,"CCAA",$D18)</f>
        <v>1649</v>
      </c>
      <c r="G18" s="22"/>
      <c r="H18" s="24">
        <f t="shared" si="0"/>
        <v>28</v>
      </c>
      <c r="I18" s="24">
        <f>GETPIVOTDATA(TRIM(I$6),[1]td!$A$4,"CCAA",$D18)</f>
        <v>1621</v>
      </c>
      <c r="J18" s="24">
        <f>IFERROR(GETPIVOTDATA("Suma de Resol_Fallecidos_GIT",[1]td!$A$4,"CCAA",$D18)+GETPIVOTDATA("Suma de Resol_Fallecidos_GIIT",[1]td!$A$4,"CCAA",$D18)+GETPIVOTDATA("Suma de Resol_Fallecidos_GIIIT",[1]td!$A$4,"CCAA",$D18),"")</f>
        <v>1476</v>
      </c>
      <c r="K18" s="38">
        <f t="shared" si="1"/>
        <v>0.91054904380012336</v>
      </c>
      <c r="L18" s="24">
        <f>GETPIVOTDATA(TRIM(L$6),[1]td!$A$4,"CCAA",$D18)</f>
        <v>1430</v>
      </c>
      <c r="M18" s="38">
        <f t="shared" si="2"/>
        <v>0.96883468834688347</v>
      </c>
      <c r="N18" s="24">
        <f t="shared" si="3"/>
        <v>46</v>
      </c>
      <c r="O18" s="38">
        <f t="shared" si="4"/>
        <v>3.1165311653116531E-2</v>
      </c>
      <c r="P18" s="24">
        <f t="shared" si="5"/>
        <v>145</v>
      </c>
      <c r="Q18" s="38">
        <f t="shared" si="6"/>
        <v>8.9450956199876613E-2</v>
      </c>
      <c r="R18" s="24">
        <f>GETPIVOTDATA(TRIM(R$6),[1]td!$A$4,"CCAA",$D18)</f>
        <v>2319</v>
      </c>
    </row>
    <row r="19" spans="1:23" ht="15.5" x14ac:dyDescent="0.35">
      <c r="A19" s="2">
        <v>7</v>
      </c>
      <c r="B19" s="2">
        <v>31</v>
      </c>
      <c r="D19" s="23" t="s">
        <v>38</v>
      </c>
      <c r="E19" s="20"/>
      <c r="F19" s="24">
        <f>GETPIVOTDATA(TRIM(F$6),[1]td!$A$4,"CCAA",$D19)</f>
        <v>10747</v>
      </c>
      <c r="G19" s="22"/>
      <c r="H19" s="24">
        <f t="shared" si="0"/>
        <v>218</v>
      </c>
      <c r="I19" s="24">
        <f>GETPIVOTDATA(TRIM(I$6),[1]td!$A$4,"CCAA",$D19)</f>
        <v>10529</v>
      </c>
      <c r="J19" s="24">
        <f>IFERROR(GETPIVOTDATA("Suma de Resol_Fallecidos_GIT",[1]td!$A$4,"CCAA",$D19)+GETPIVOTDATA("Suma de Resol_Fallecidos_GIIT",[1]td!$A$4,"CCAA",$D19)+GETPIVOTDATA("Suma de Resol_Fallecidos_GIIIT",[1]td!$A$4,"CCAA",$D19),"")</f>
        <v>9855</v>
      </c>
      <c r="K19" s="38">
        <f t="shared" si="1"/>
        <v>0.93598632348751065</v>
      </c>
      <c r="L19" s="24">
        <f>GETPIVOTDATA(TRIM(L$6),[1]td!$A$4,"CCAA",$D19)</f>
        <v>9839</v>
      </c>
      <c r="M19" s="38">
        <f t="shared" si="2"/>
        <v>0.99837645865043123</v>
      </c>
      <c r="N19" s="24">
        <f t="shared" si="3"/>
        <v>16</v>
      </c>
      <c r="O19" s="38">
        <f t="shared" si="4"/>
        <v>1.6235413495687468E-3</v>
      </c>
      <c r="P19" s="24">
        <f t="shared" si="5"/>
        <v>674</v>
      </c>
      <c r="Q19" s="38">
        <f t="shared" si="6"/>
        <v>6.401367651248932E-2</v>
      </c>
      <c r="R19" s="24">
        <f>GETPIVOTDATA(TRIM(R$6),[1]td!$A$4,"CCAA",$D19)</f>
        <v>12578</v>
      </c>
    </row>
    <row r="20" spans="1:23" ht="15.5" x14ac:dyDescent="0.35">
      <c r="A20" s="2">
        <v>8</v>
      </c>
      <c r="B20" s="2">
        <v>31</v>
      </c>
      <c r="D20" s="23" t="s">
        <v>39</v>
      </c>
      <c r="E20" s="20"/>
      <c r="F20" s="24">
        <f>GETPIVOTDATA(TRIM(F$6),[1]td!$A$4,"CCAA",$D20)</f>
        <v>7383</v>
      </c>
      <c r="G20" s="22"/>
      <c r="H20" s="24">
        <f t="shared" si="0"/>
        <v>445</v>
      </c>
      <c r="I20" s="24">
        <f>GETPIVOTDATA(TRIM(I$6),[1]td!$A$4,"CCAA",$D20)</f>
        <v>6938</v>
      </c>
      <c r="J20" s="24">
        <f>IFERROR(GETPIVOTDATA("Suma de Resol_Fallecidos_GIT",[1]td!$A$4,"CCAA",$D20)+GETPIVOTDATA("Suma de Resol_Fallecidos_GIIT",[1]td!$A$4,"CCAA",$D20)+GETPIVOTDATA("Suma de Resol_Fallecidos_GIIIT",[1]td!$A$4,"CCAA",$D20),"")</f>
        <v>6555</v>
      </c>
      <c r="K20" s="38">
        <f t="shared" si="1"/>
        <v>0.94479677140386276</v>
      </c>
      <c r="L20" s="24">
        <f>GETPIVOTDATA(TRIM(L$6),[1]td!$A$4,"CCAA",$D20)</f>
        <v>6283</v>
      </c>
      <c r="M20" s="38">
        <f t="shared" si="2"/>
        <v>0.95850495804729219</v>
      </c>
      <c r="N20" s="24">
        <f t="shared" si="3"/>
        <v>272</v>
      </c>
      <c r="O20" s="38">
        <f t="shared" si="4"/>
        <v>4.1495041952707853E-2</v>
      </c>
      <c r="P20" s="24">
        <f t="shared" si="5"/>
        <v>383</v>
      </c>
      <c r="Q20" s="38">
        <f t="shared" si="6"/>
        <v>5.5203228596137216E-2</v>
      </c>
      <c r="R20" s="24">
        <f>GETPIVOTDATA(TRIM(R$6),[1]td!$A$4,"CCAA",$D20)</f>
        <v>8583</v>
      </c>
    </row>
    <row r="21" spans="1:23" ht="15.5" x14ac:dyDescent="0.35">
      <c r="A21" s="2">
        <v>9</v>
      </c>
      <c r="B21" s="2">
        <v>30</v>
      </c>
      <c r="D21" s="23" t="s">
        <v>40</v>
      </c>
      <c r="E21" s="20"/>
      <c r="F21" s="24">
        <f>GETPIVOTDATA(TRIM(F$6),[1]td!$A$4,"CCAA",$D21)</f>
        <v>24988</v>
      </c>
      <c r="G21" s="22"/>
      <c r="H21" s="24">
        <f t="shared" si="0"/>
        <v>2587</v>
      </c>
      <c r="I21" s="24">
        <f>GETPIVOTDATA(TRIM(I$6),[1]td!$A$4,"CCAA",$D21)</f>
        <v>22401</v>
      </c>
      <c r="J21" s="24">
        <f>IFERROR(GETPIVOTDATA("Suma de Resol_Fallecidos_GIT",[1]td!$A$4,"CCAA",$D21)+GETPIVOTDATA("Suma de Resol_Fallecidos_GIIT",[1]td!$A$4,"CCAA",$D21)+GETPIVOTDATA("Suma de Resol_Fallecidos_GIIIT",[1]td!$A$4,"CCAA",$D21),"")</f>
        <v>20517</v>
      </c>
      <c r="K21" s="38">
        <f t="shared" si="1"/>
        <v>0.91589661175840364</v>
      </c>
      <c r="L21" s="24">
        <f>GETPIVOTDATA(TRIM(L$6),[1]td!$A$4,"CCAA",$D21)</f>
        <v>17787</v>
      </c>
      <c r="M21" s="38">
        <f t="shared" si="2"/>
        <v>0.86693961105424766</v>
      </c>
      <c r="N21" s="24">
        <f t="shared" si="3"/>
        <v>2730</v>
      </c>
      <c r="O21" s="38">
        <f t="shared" si="4"/>
        <v>0.13306038894575231</v>
      </c>
      <c r="P21" s="24">
        <f t="shared" si="5"/>
        <v>1884</v>
      </c>
      <c r="Q21" s="38">
        <f t="shared" si="6"/>
        <v>8.4103388241596355E-2</v>
      </c>
      <c r="R21" s="24">
        <f>GETPIVOTDATA(TRIM(R$6),[1]td!$A$4,"CCAA",$D21)</f>
        <v>21556</v>
      </c>
      <c r="T21" s="26"/>
    </row>
    <row r="22" spans="1:23" ht="15.5" x14ac:dyDescent="0.35">
      <c r="A22" s="2">
        <v>10</v>
      </c>
      <c r="B22" s="2">
        <v>31</v>
      </c>
      <c r="D22" s="23" t="s">
        <v>41</v>
      </c>
      <c r="E22" s="20"/>
      <c r="F22" s="24">
        <f>GETPIVOTDATA(TRIM(F$6),[1]td!$A$4,"CCAA",$D22)</f>
        <v>14658</v>
      </c>
      <c r="G22" s="22"/>
      <c r="H22" s="24">
        <f t="shared" si="0"/>
        <v>1179</v>
      </c>
      <c r="I22" s="24">
        <f>GETPIVOTDATA(TRIM(I$6),[1]td!$A$4,"CCAA",$D22)</f>
        <v>13479</v>
      </c>
      <c r="J22" s="24">
        <f>IFERROR(GETPIVOTDATA("Suma de Resol_Fallecidos_GIT",[1]td!$A$4,"CCAA",$D22)+GETPIVOTDATA("Suma de Resol_Fallecidos_GIIT",[1]td!$A$4,"CCAA",$D22)+GETPIVOTDATA("Suma de Resol_Fallecidos_GIIIT",[1]td!$A$4,"CCAA",$D22),"")</f>
        <v>12846</v>
      </c>
      <c r="K22" s="38">
        <f t="shared" si="1"/>
        <v>0.95303805920320495</v>
      </c>
      <c r="L22" s="24">
        <f>GETPIVOTDATA(TRIM(L$6),[1]td!$A$4,"CCAA",$D22)</f>
        <v>12168</v>
      </c>
      <c r="M22" s="38">
        <f t="shared" si="2"/>
        <v>0.94722092480149467</v>
      </c>
      <c r="N22" s="24">
        <f t="shared" si="3"/>
        <v>678</v>
      </c>
      <c r="O22" s="38">
        <f t="shared" si="4"/>
        <v>5.2779075198505374E-2</v>
      </c>
      <c r="P22" s="24">
        <f t="shared" si="5"/>
        <v>633</v>
      </c>
      <c r="Q22" s="38">
        <f t="shared" si="6"/>
        <v>4.6961940796795013E-2</v>
      </c>
      <c r="R22" s="24">
        <f>GETPIVOTDATA(TRIM(R$6),[1]td!$A$4,"CCAA",$D22)</f>
        <v>17977</v>
      </c>
      <c r="T22" s="26"/>
    </row>
    <row r="23" spans="1:23" ht="15.5" x14ac:dyDescent="0.35">
      <c r="A23" s="2">
        <v>11</v>
      </c>
      <c r="B23" s="2">
        <v>30</v>
      </c>
      <c r="D23" s="23" t="s">
        <v>42</v>
      </c>
      <c r="E23" s="20"/>
      <c r="F23" s="24">
        <f>GETPIVOTDATA(TRIM(F$6),[1]td!$A$4,"CCAA",$D23)</f>
        <v>4108</v>
      </c>
      <c r="G23" s="22"/>
      <c r="H23" s="24">
        <f t="shared" si="0"/>
        <v>337</v>
      </c>
      <c r="I23" s="24">
        <f>GETPIVOTDATA(TRIM(I$6),[1]td!$A$4,"CCAA",$D23)</f>
        <v>3771</v>
      </c>
      <c r="J23" s="24">
        <f>IFERROR(GETPIVOTDATA("Suma de Resol_Fallecidos_GIT",[1]td!$A$4,"CCAA",$D23)+GETPIVOTDATA("Suma de Resol_Fallecidos_GIIT",[1]td!$A$4,"CCAA",$D23)+GETPIVOTDATA("Suma de Resol_Fallecidos_GIIIT",[1]td!$A$4,"CCAA",$D23),"")</f>
        <v>3360</v>
      </c>
      <c r="K23" s="38">
        <f t="shared" si="1"/>
        <v>0.89101034208432772</v>
      </c>
      <c r="L23" s="24">
        <f>GETPIVOTDATA(TRIM(L$6),[1]td!$A$4,"CCAA",$D23)</f>
        <v>2915</v>
      </c>
      <c r="M23" s="38">
        <f t="shared" si="2"/>
        <v>0.86755952380952384</v>
      </c>
      <c r="N23" s="24">
        <f t="shared" si="3"/>
        <v>445</v>
      </c>
      <c r="O23" s="38">
        <f t="shared" si="4"/>
        <v>0.13244047619047619</v>
      </c>
      <c r="P23" s="24">
        <f t="shared" si="5"/>
        <v>411</v>
      </c>
      <c r="Q23" s="38">
        <f t="shared" si="6"/>
        <v>0.10898965791567224</v>
      </c>
      <c r="R23" s="24">
        <f>GETPIVOTDATA(TRIM(R$6),[1]td!$A$4,"CCAA",$D23)</f>
        <v>3314</v>
      </c>
      <c r="T23" s="26"/>
    </row>
    <row r="24" spans="1:23" ht="15.5" x14ac:dyDescent="0.35">
      <c r="A24" s="2">
        <v>12</v>
      </c>
      <c r="B24" s="2">
        <v>31</v>
      </c>
      <c r="D24" s="23" t="s">
        <v>43</v>
      </c>
      <c r="E24" s="20"/>
      <c r="F24" s="24">
        <f>GETPIVOTDATA(TRIM(F$6),[1]td!$A$4,"CCAA",$D24)</f>
        <v>6863</v>
      </c>
      <c r="G24" s="22"/>
      <c r="H24" s="24">
        <f t="shared" si="0"/>
        <v>6</v>
      </c>
      <c r="I24" s="24">
        <f>GETPIVOTDATA(TRIM(I$6),[1]td!$A$4,"CCAA",$D24)</f>
        <v>6857</v>
      </c>
      <c r="J24" s="24">
        <f>IFERROR(GETPIVOTDATA("Suma de Resol_Fallecidos_GIT",[1]td!$A$4,"CCAA",$D24)+GETPIVOTDATA("Suma de Resol_Fallecidos_GIIT",[1]td!$A$4,"CCAA",$D24)+GETPIVOTDATA("Suma de Resol_Fallecidos_GIIIT",[1]td!$A$4,"CCAA",$D24),"")</f>
        <v>6591</v>
      </c>
      <c r="K24" s="38">
        <f t="shared" si="1"/>
        <v>0.9612075251567741</v>
      </c>
      <c r="L24" s="24">
        <f>GETPIVOTDATA(TRIM(L$6),[1]td!$A$4,"CCAA",$D24)</f>
        <v>6539</v>
      </c>
      <c r="M24" s="38">
        <f t="shared" si="2"/>
        <v>0.99211045364891515</v>
      </c>
      <c r="N24" s="24">
        <f t="shared" si="3"/>
        <v>52</v>
      </c>
      <c r="O24" s="38">
        <f t="shared" si="4"/>
        <v>7.889546351084813E-3</v>
      </c>
      <c r="P24" s="24">
        <f t="shared" si="5"/>
        <v>266</v>
      </c>
      <c r="Q24" s="38">
        <f t="shared" si="6"/>
        <v>3.8792474843225899E-2</v>
      </c>
      <c r="R24" s="24">
        <f>GETPIVOTDATA(TRIM(R$6),[1]td!$A$4,"CCAA",$D24)</f>
        <v>9155</v>
      </c>
      <c r="T24" s="26"/>
    </row>
    <row r="25" spans="1:23" ht="15.5" x14ac:dyDescent="0.35">
      <c r="A25" s="2"/>
      <c r="B25" s="2"/>
      <c r="D25" s="23" t="s">
        <v>44</v>
      </c>
      <c r="E25" s="20"/>
      <c r="F25" s="24">
        <f>GETPIVOTDATA(TRIM(F$6),[1]td!$A$4,"CCAA",$D25)</f>
        <v>14881</v>
      </c>
      <c r="G25" s="22"/>
      <c r="H25" s="24">
        <f t="shared" si="0"/>
        <v>26</v>
      </c>
      <c r="I25" s="24">
        <f>GETPIVOTDATA(TRIM(I$6),[1]td!$A$4,"CCAA",$D25)</f>
        <v>14855</v>
      </c>
      <c r="J25" s="24">
        <f>IFERROR(GETPIVOTDATA("Suma de Resol_Fallecidos_GIT",[1]td!$A$4,"CCAA",$D25)+GETPIVOTDATA("Suma de Resol_Fallecidos_GIIT",[1]td!$A$4,"CCAA",$D25)+GETPIVOTDATA("Suma de Resol_Fallecidos_GIIIT",[1]td!$A$4,"CCAA",$D25),"")</f>
        <v>13467</v>
      </c>
      <c r="K25" s="38">
        <f t="shared" si="1"/>
        <v>0.90656344665095923</v>
      </c>
      <c r="L25" s="24">
        <f>GETPIVOTDATA(TRIM(L$6),[1]td!$A$4,"CCAA",$D25)</f>
        <v>12547</v>
      </c>
      <c r="M25" s="38">
        <f t="shared" si="2"/>
        <v>0.93168485928566125</v>
      </c>
      <c r="N25" s="24">
        <f t="shared" si="3"/>
        <v>920</v>
      </c>
      <c r="O25" s="38">
        <f t="shared" si="4"/>
        <v>6.8315140714338751E-2</v>
      </c>
      <c r="P25" s="24">
        <f t="shared" si="5"/>
        <v>1388</v>
      </c>
      <c r="Q25" s="38">
        <f t="shared" si="6"/>
        <v>9.3436553349040732E-2</v>
      </c>
      <c r="R25" s="24">
        <f>GETPIVOTDATA(TRIM(R$6),[1]td!$A$4,"CCAA",$D25)</f>
        <v>17147</v>
      </c>
      <c r="T25" s="26"/>
    </row>
    <row r="26" spans="1:23" ht="15.5" x14ac:dyDescent="0.35">
      <c r="A26" s="2"/>
      <c r="B26" s="2"/>
      <c r="D26" s="23" t="s">
        <v>45</v>
      </c>
      <c r="E26" s="20"/>
      <c r="F26" s="24">
        <f>GETPIVOTDATA(TRIM(F$6),[1]td!$A$4,"CCAA",$D26)</f>
        <v>3613</v>
      </c>
      <c r="G26" s="22"/>
      <c r="H26" s="24">
        <f t="shared" si="0"/>
        <v>475</v>
      </c>
      <c r="I26" s="24">
        <f>GETPIVOTDATA(TRIM(I$6),[1]td!$A$4,"CCAA",$D26)</f>
        <v>3138</v>
      </c>
      <c r="J26" s="24">
        <f>IFERROR(GETPIVOTDATA("Suma de Resol_Fallecidos_GIT",[1]td!$A$4,"CCAA",$D26)+GETPIVOTDATA("Suma de Resol_Fallecidos_GIIT",[1]td!$A$4,"CCAA",$D26)+GETPIVOTDATA("Suma de Resol_Fallecidos_GIIIT",[1]td!$A$4,"CCAA",$D26),"")</f>
        <v>3021</v>
      </c>
      <c r="K26" s="38">
        <f t="shared" si="1"/>
        <v>0.9627151051625239</v>
      </c>
      <c r="L26" s="24">
        <f>GETPIVOTDATA(TRIM(L$6),[1]td!$A$4,"CCAA",$D26)</f>
        <v>2678</v>
      </c>
      <c r="M26" s="38">
        <f t="shared" si="2"/>
        <v>0.88646143661039389</v>
      </c>
      <c r="N26" s="24">
        <f t="shared" si="3"/>
        <v>343</v>
      </c>
      <c r="O26" s="38">
        <f t="shared" si="4"/>
        <v>0.11353856338960609</v>
      </c>
      <c r="P26" s="24">
        <f t="shared" si="5"/>
        <v>117</v>
      </c>
      <c r="Q26" s="38">
        <f t="shared" si="6"/>
        <v>3.7284894837476101E-2</v>
      </c>
      <c r="R26" s="24">
        <f>GETPIVOTDATA(TRIM(R$6),[1]td!$A$4,"CCAA",$D26)</f>
        <v>3420</v>
      </c>
      <c r="T26" s="26"/>
    </row>
    <row r="27" spans="1:23" ht="15.5" x14ac:dyDescent="0.35">
      <c r="A27" s="2"/>
      <c r="B27" s="2"/>
      <c r="D27" s="23" t="s">
        <v>46</v>
      </c>
      <c r="E27" s="20"/>
      <c r="F27" s="24">
        <f>GETPIVOTDATA(TRIM(F$6),[1]td!$A$4,"CCAA",$D27)</f>
        <v>1841</v>
      </c>
      <c r="G27" s="22"/>
      <c r="H27" s="24">
        <f t="shared" si="0"/>
        <v>3</v>
      </c>
      <c r="I27" s="24">
        <f>GETPIVOTDATA(TRIM(I$6),[1]td!$A$4,"CCAA",$D27)</f>
        <v>1838</v>
      </c>
      <c r="J27" s="24">
        <f>IFERROR(GETPIVOTDATA("Suma de Resol_Fallecidos_GIT",[1]td!$A$4,"CCAA",$D27)+GETPIVOTDATA("Suma de Resol_Fallecidos_GIIT",[1]td!$A$4,"CCAA",$D27)+GETPIVOTDATA("Suma de Resol_Fallecidos_GIIIT",[1]td!$A$4,"CCAA",$D27),"")</f>
        <v>1689</v>
      </c>
      <c r="K27" s="38">
        <f t="shared" si="1"/>
        <v>0.91893362350380847</v>
      </c>
      <c r="L27" s="24">
        <f>GETPIVOTDATA(TRIM(L$6),[1]td!$A$4,"CCAA",$D27)</f>
        <v>1645</v>
      </c>
      <c r="M27" s="38">
        <f t="shared" si="2"/>
        <v>0.97394908229721733</v>
      </c>
      <c r="N27" s="24">
        <f t="shared" si="3"/>
        <v>44</v>
      </c>
      <c r="O27" s="38">
        <f t="shared" si="4"/>
        <v>2.605091770278271E-2</v>
      </c>
      <c r="P27" s="24">
        <f t="shared" si="5"/>
        <v>149</v>
      </c>
      <c r="Q27" s="38">
        <f t="shared" si="6"/>
        <v>8.1066376496191514E-2</v>
      </c>
      <c r="R27" s="24">
        <f>GETPIVOTDATA(TRIM(R$6),[1]td!$A$4,"CCAA",$D27)</f>
        <v>2275</v>
      </c>
      <c r="T27" s="26"/>
    </row>
    <row r="28" spans="1:23" ht="15.5" x14ac:dyDescent="0.35">
      <c r="A28" s="2"/>
      <c r="B28" s="2"/>
      <c r="D28" s="23" t="s">
        <v>47</v>
      </c>
      <c r="E28" s="20"/>
      <c r="F28" s="24">
        <f>GETPIVOTDATA(TRIM(F$6),[1]td!$A$4,"CCAA",$D28)</f>
        <v>8291</v>
      </c>
      <c r="G28" s="22"/>
      <c r="H28" s="24">
        <f t="shared" si="0"/>
        <v>2</v>
      </c>
      <c r="I28" s="24">
        <f>GETPIVOTDATA(TRIM(I$6),[1]td!$A$4,"CCAA",$D28)</f>
        <v>8289</v>
      </c>
      <c r="J28" s="24">
        <f>IFERROR(GETPIVOTDATA("Suma de Resol_Fallecidos_GIT",[1]td!$A$4,"CCAA",$D28)+GETPIVOTDATA("Suma de Resol_Fallecidos_GIIT",[1]td!$A$4,"CCAA",$D28)+GETPIVOTDATA("Suma de Resol_Fallecidos_GIIIT",[1]td!$A$4,"CCAA",$D28),"")</f>
        <v>7446</v>
      </c>
      <c r="K28" s="38">
        <f t="shared" si="1"/>
        <v>0.89829895041621421</v>
      </c>
      <c r="L28" s="24">
        <f>GETPIVOTDATA(TRIM(L$6),[1]td!$A$4,"CCAA",$D28)</f>
        <v>6187</v>
      </c>
      <c r="M28" s="38">
        <f t="shared" si="2"/>
        <v>0.83091592801504166</v>
      </c>
      <c r="N28" s="24">
        <f t="shared" si="3"/>
        <v>1259</v>
      </c>
      <c r="O28" s="38">
        <f t="shared" si="4"/>
        <v>0.16908407198495837</v>
      </c>
      <c r="P28" s="24">
        <f t="shared" si="5"/>
        <v>843</v>
      </c>
      <c r="Q28" s="38">
        <f t="shared" si="6"/>
        <v>0.10170104958378574</v>
      </c>
      <c r="R28" s="24">
        <f>GETPIVOTDATA(TRIM(R$6),[1]td!$A$4,"CCAA",$D28)</f>
        <v>8839</v>
      </c>
      <c r="T28" s="26"/>
    </row>
    <row r="29" spans="1:23" ht="15.5" x14ac:dyDescent="0.35">
      <c r="A29" s="2"/>
      <c r="B29" s="2"/>
      <c r="D29" s="23" t="s">
        <v>48</v>
      </c>
      <c r="E29" s="20"/>
      <c r="F29" s="24">
        <f>GETPIVOTDATA(TRIM(F$6),[1]td!$A$4,"CCAA",$D29)</f>
        <v>867</v>
      </c>
      <c r="G29" s="22"/>
      <c r="H29" s="24">
        <f t="shared" si="0"/>
        <v>1</v>
      </c>
      <c r="I29" s="24">
        <f>GETPIVOTDATA(TRIM(I$6),[1]td!$A$4,"CCAA",$D29)</f>
        <v>866</v>
      </c>
      <c r="J29" s="24">
        <f>IFERROR(GETPIVOTDATA("Suma de Resol_Fallecidos_GIT",[1]td!$A$4,"CCAA",$D29)+GETPIVOTDATA("Suma de Resol_Fallecidos_GIIT",[1]td!$A$4,"CCAA",$D29)+GETPIVOTDATA("Suma de Resol_Fallecidos_GIIIT",[1]td!$A$4,"CCAA",$D29),"")</f>
        <v>780</v>
      </c>
      <c r="K29" s="38">
        <f t="shared" si="1"/>
        <v>0.90069284064665123</v>
      </c>
      <c r="L29" s="24">
        <f>GETPIVOTDATA(TRIM(L$6),[1]td!$A$4,"CCAA",$D29)</f>
        <v>668</v>
      </c>
      <c r="M29" s="38">
        <f t="shared" si="2"/>
        <v>0.85641025641025637</v>
      </c>
      <c r="N29" s="24">
        <f t="shared" si="3"/>
        <v>112</v>
      </c>
      <c r="O29" s="38">
        <f t="shared" si="4"/>
        <v>0.14358974358974358</v>
      </c>
      <c r="P29" s="24">
        <f t="shared" si="5"/>
        <v>86</v>
      </c>
      <c r="Q29" s="38">
        <f t="shared" si="6"/>
        <v>9.9307159353348731E-2</v>
      </c>
      <c r="R29" s="24">
        <f>GETPIVOTDATA(TRIM(R$6),[1]td!$A$4,"CCAA",$D29)</f>
        <v>861</v>
      </c>
      <c r="T29" s="26"/>
    </row>
    <row r="30" spans="1:23" ht="15.5" x14ac:dyDescent="0.35">
      <c r="A30" s="2"/>
      <c r="B30" s="2"/>
      <c r="D30" s="23" t="s">
        <v>49</v>
      </c>
      <c r="E30" s="20"/>
      <c r="F30" s="24">
        <f>GETPIVOTDATA(TRIM(F$6),[1]td!$A$4,"CCAA",$D30)</f>
        <v>114</v>
      </c>
      <c r="G30" s="22"/>
      <c r="H30" s="24">
        <f t="shared" si="0"/>
        <v>7</v>
      </c>
      <c r="I30" s="24">
        <f>GETPIVOTDATA(TRIM(I$6),[1]td!$A$4,"CCAA",$D30)</f>
        <v>107</v>
      </c>
      <c r="J30" s="24">
        <f>IFERROR(GETPIVOTDATA("Suma de Resol_Fallecidos_GIT",[1]td!$A$4,"CCAA",$D30)+GETPIVOTDATA("Suma de Resol_Fallecidos_GIIT",[1]td!$A$4,"CCAA",$D30)+GETPIVOTDATA("Suma de Resol_Fallecidos_GIIIT",[1]td!$A$4,"CCAA",$D30),"")</f>
        <v>96</v>
      </c>
      <c r="K30" s="38">
        <f t="shared" si="1"/>
        <v>0.89719626168224298</v>
      </c>
      <c r="L30" s="24">
        <f>GETPIVOTDATA(TRIM(L$6),[1]td!$A$4,"CCAA",$D30)</f>
        <v>88</v>
      </c>
      <c r="M30" s="38">
        <f t="shared" si="2"/>
        <v>0.91666666666666663</v>
      </c>
      <c r="N30" s="24">
        <f t="shared" si="3"/>
        <v>8</v>
      </c>
      <c r="O30" s="38">
        <f t="shared" si="4"/>
        <v>8.3333333333333329E-2</v>
      </c>
      <c r="P30" s="24">
        <f t="shared" si="5"/>
        <v>11</v>
      </c>
      <c r="Q30" s="38">
        <f t="shared" si="6"/>
        <v>0.10280373831775701</v>
      </c>
      <c r="R30" s="24">
        <f>GETPIVOTDATA(TRIM(R$6),[1]td!$A$4,"CCAA",$D30)</f>
        <v>98</v>
      </c>
      <c r="T30" s="26"/>
    </row>
    <row r="31" spans="1:23" ht="16" thickBot="1" x14ac:dyDescent="0.4">
      <c r="A31" s="2"/>
      <c r="B31" s="2"/>
      <c r="D31" s="27" t="s">
        <v>50</v>
      </c>
      <c r="E31" s="20"/>
      <c r="F31" s="28">
        <f>GETPIVOTDATA(TRIM(F$6),[1]td!$A$4,"CCAA",$D31)</f>
        <v>137</v>
      </c>
      <c r="G31" s="22"/>
      <c r="H31" s="28">
        <f t="shared" si="0"/>
        <v>14</v>
      </c>
      <c r="I31" s="28">
        <f>GETPIVOTDATA(TRIM(I$6),[1]td!$A$4,"CCAA",$D31)</f>
        <v>123</v>
      </c>
      <c r="J31" s="28">
        <f>IFERROR(GETPIVOTDATA("Suma de Resol_Fallecidos_GIT",[1]td!$A$4,"CCAA",$D31)+GETPIVOTDATA("Suma de Resol_Fallecidos_GIIT",[1]td!$A$4,"CCAA",$D31)+GETPIVOTDATA("Suma de Resol_Fallecidos_GIIIT",[1]td!$A$4,"CCAA",$D31),"")</f>
        <v>115</v>
      </c>
      <c r="K31" s="55">
        <f t="shared" si="1"/>
        <v>0.93495934959349591</v>
      </c>
      <c r="L31" s="28">
        <f>GETPIVOTDATA(TRIM(L$6),[1]td!$A$4,"CCAA",$D31)</f>
        <v>98</v>
      </c>
      <c r="M31" s="55">
        <f t="shared" si="2"/>
        <v>0.85217391304347823</v>
      </c>
      <c r="N31" s="28">
        <f t="shared" si="3"/>
        <v>17</v>
      </c>
      <c r="O31" s="55">
        <f t="shared" si="4"/>
        <v>0.14782608695652175</v>
      </c>
      <c r="P31" s="28">
        <f t="shared" si="5"/>
        <v>8</v>
      </c>
      <c r="Q31" s="55">
        <f t="shared" si="6"/>
        <v>6.5040650406504072E-2</v>
      </c>
      <c r="R31" s="28">
        <f>GETPIVOTDATA(TRIM(R$6),[1]td!$A$4,"CCAA",$D31)</f>
        <v>184</v>
      </c>
      <c r="T31" s="26"/>
    </row>
    <row r="32" spans="1:23" ht="16" thickBot="1" x14ac:dyDescent="0.4">
      <c r="D32" s="36" t="s">
        <v>28</v>
      </c>
      <c r="E32" s="34"/>
      <c r="F32" s="30">
        <f>SUM(F13:F31)</f>
        <v>142386</v>
      </c>
      <c r="G32" s="22"/>
      <c r="H32" s="30">
        <f>SUM(H13:H31)</f>
        <v>11430</v>
      </c>
      <c r="I32" s="30">
        <f>SUM(I13:I31)</f>
        <v>130956</v>
      </c>
      <c r="J32" s="30">
        <f>SUM(J13:J31)</f>
        <v>121058</v>
      </c>
      <c r="K32" s="39">
        <f>J32/I32</f>
        <v>0.9244173615565533</v>
      </c>
      <c r="L32" s="30">
        <f>SUM(L13:L31)</f>
        <v>112019</v>
      </c>
      <c r="M32" s="39">
        <f>L32/J32</f>
        <v>0.9253333113053247</v>
      </c>
      <c r="N32" s="30">
        <f>SUM(N13:N31)</f>
        <v>9039</v>
      </c>
      <c r="O32" s="39">
        <f>N32/J32</f>
        <v>7.4666688694675284E-2</v>
      </c>
      <c r="P32" s="30">
        <f>SUM(P13:P31)</f>
        <v>9898</v>
      </c>
      <c r="Q32" s="39">
        <f>P32/I32</f>
        <v>7.5582638443446648E-2</v>
      </c>
      <c r="R32" s="30">
        <f>SUM(R13:R31)</f>
        <v>153590</v>
      </c>
      <c r="W32" s="35"/>
    </row>
    <row r="33" spans="4:18" x14ac:dyDescent="0.35">
      <c r="K33" s="35"/>
      <c r="L33" s="35"/>
      <c r="O33" s="26"/>
      <c r="P33" s="26"/>
    </row>
    <row r="34" spans="4:18" ht="24.75" customHeight="1" x14ac:dyDescent="0.35">
      <c r="D34" s="40" t="s">
        <v>29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4:18" x14ac:dyDescent="0.35">
      <c r="D35" s="41" t="s">
        <v>30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4:18" x14ac:dyDescent="0.35">
      <c r="D36" s="42" t="s">
        <v>31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8" spans="4:18" x14ac:dyDescent="0.35"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4:18" x14ac:dyDescent="0.35">
      <c r="H39" s="26"/>
    </row>
    <row r="40" spans="4:18" ht="16" x14ac:dyDescent="0.4">
      <c r="H40" s="26"/>
      <c r="N40" s="32"/>
    </row>
  </sheetData>
  <mergeCells count="15">
    <mergeCell ref="D34:R34"/>
    <mergeCell ref="D35:R35"/>
    <mergeCell ref="D36:R36"/>
    <mergeCell ref="D38:Q38"/>
    <mergeCell ref="D7:R7"/>
    <mergeCell ref="D9:D11"/>
    <mergeCell ref="F9:F10"/>
    <mergeCell ref="H9:H10"/>
    <mergeCell ref="I9:I10"/>
    <mergeCell ref="J9:O9"/>
    <mergeCell ref="P9:Q10"/>
    <mergeCell ref="R9:R10"/>
    <mergeCell ref="J10:K10"/>
    <mergeCell ref="L10:M10"/>
    <mergeCell ref="N10:O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Cuadro_fallecidos_porCCAA</vt:lpstr>
      <vt:lpstr>Cuadro_fallecidos!Área_de_impresión</vt:lpstr>
      <vt:lpstr>Cuadro_fallecidos_porCCAA!Área_de_impresión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Miguel Ayora López</dc:creator>
  <cp:lastModifiedBy>José Miguel Ayora López</cp:lastModifiedBy>
  <cp:lastPrinted>2025-08-01T07:08:41Z</cp:lastPrinted>
  <dcterms:created xsi:type="dcterms:W3CDTF">2025-07-31T12:59:59Z</dcterms:created>
  <dcterms:modified xsi:type="dcterms:W3CDTF">2025-08-01T07:09:02Z</dcterms:modified>
</cp:coreProperties>
</file>