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hidePivotFieldList="1"/>
  <mc:AlternateContent xmlns:mc="http://schemas.openxmlformats.org/markup-compatibility/2006">
    <mc:Choice Requires="x15">
      <x15ac:absPath xmlns:x15ac="http://schemas.microsoft.com/office/spreadsheetml/2010/11/ac" url="Z:\00 Elaboración previa Liferay\Documentación\Estadísticas\SAAD\2025\Enero de 2025\"/>
    </mc:Choice>
  </mc:AlternateContent>
  <xr:revisionPtr revIDLastSave="0" documentId="13_ncr:1_{04F89CB5-C02F-403C-A0A1-E83DD1D691D0}" xr6:coauthVersionLast="47" xr6:coauthVersionMax="47" xr10:uidLastSave="{00000000-0000-0000-0000-000000000000}"/>
  <bookViews>
    <workbookView xWindow="28680" yWindow="-120" windowWidth="19440" windowHeight="1488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0" i="162" l="1"/>
  <c r="X11" i="162"/>
  <c r="X12" i="162"/>
  <c r="X13" i="162"/>
  <c r="X14" i="162"/>
  <c r="X15" i="162"/>
  <c r="X16" i="162"/>
  <c r="X17" i="162"/>
  <c r="X18" i="162"/>
  <c r="X19" i="162"/>
  <c r="X20" i="162"/>
  <c r="X21" i="162"/>
  <c r="X22" i="162"/>
  <c r="X23" i="162"/>
  <c r="X24" i="162"/>
  <c r="X25" i="162"/>
  <c r="X26" i="162"/>
  <c r="X27" i="162"/>
  <c r="X9" i="162"/>
  <c r="Y10" i="162"/>
  <c r="Y11" i="162"/>
  <c r="Y12" i="162"/>
  <c r="Y13" i="162"/>
  <c r="Y14" i="162"/>
  <c r="Y15" i="162"/>
  <c r="Y16" i="162"/>
  <c r="Y17" i="162"/>
  <c r="Y18" i="162"/>
  <c r="Y19" i="162"/>
  <c r="Y20" i="162"/>
  <c r="Y21" i="162"/>
  <c r="Y22" i="162"/>
  <c r="Y23" i="162"/>
  <c r="Y24" i="162"/>
  <c r="Y25" i="162"/>
  <c r="Y26" i="162"/>
  <c r="Y9" i="162"/>
  <c r="Y27" i="162" s="1"/>
  <c r="X26" i="163" l="1"/>
  <c r="X10" i="163"/>
  <c r="Y11" i="163"/>
  <c r="X12" i="163"/>
  <c r="X13" i="163"/>
  <c r="X14" i="163"/>
  <c r="Y15" i="163"/>
  <c r="X16" i="163"/>
  <c r="Y17" i="163"/>
  <c r="X18" i="163"/>
  <c r="Y19" i="163"/>
  <c r="X20" i="163"/>
  <c r="X21" i="163"/>
  <c r="X22" i="163"/>
  <c r="Y23" i="163"/>
  <c r="X24" i="163"/>
  <c r="Y25" i="163"/>
  <c r="X9" i="163"/>
  <c r="S37" i="134"/>
  <c r="S38" i="134"/>
  <c r="Y24" i="163" l="1"/>
  <c r="Y16" i="163"/>
  <c r="X11" i="163"/>
  <c r="Y22" i="163"/>
  <c r="X17" i="163"/>
  <c r="Y21" i="163"/>
  <c r="Y13" i="163"/>
  <c r="X19" i="163"/>
  <c r="Y14" i="163"/>
  <c r="X25" i="163"/>
  <c r="Y9" i="163"/>
  <c r="Y20" i="163"/>
  <c r="Y12" i="163"/>
  <c r="X23" i="163"/>
  <c r="X15" i="163"/>
  <c r="Y26" i="163"/>
  <c r="Y18" i="163"/>
  <c r="Y10" i="163"/>
  <c r="J27" i="163"/>
  <c r="K7" i="164"/>
  <c r="K7" i="162"/>
  <c r="K7" i="161"/>
  <c r="Z26" i="158"/>
  <c r="Q28" i="158"/>
  <c r="R28" i="158"/>
  <c r="S28" i="158"/>
  <c r="T28" i="158"/>
  <c r="U28" i="158"/>
  <c r="V28" i="158"/>
  <c r="W28" i="158"/>
  <c r="K7" i="163"/>
  <c r="K7" i="159" l="1"/>
  <c r="K7" i="160"/>
  <c r="Z6" i="160" s="1"/>
  <c r="Y27" i="163"/>
  <c r="X27" i="163"/>
  <c r="K27" i="161"/>
  <c r="AA27" i="160"/>
  <c r="AA27" i="161"/>
  <c r="K27" i="160"/>
  <c r="K27" i="159"/>
  <c r="Z6" i="163" l="1"/>
  <c r="Z6" i="159"/>
  <c r="Z6" i="161" l="1"/>
  <c r="Z6" i="162"/>
  <c r="AA13" i="105" l="1"/>
  <c r="V27" i="164" l="1"/>
  <c r="W27" i="164"/>
  <c r="V10" i="164"/>
  <c r="W10" i="164"/>
  <c r="V11" i="164"/>
  <c r="W11" i="164"/>
  <c r="V12" i="164"/>
  <c r="W12" i="164"/>
  <c r="V13" i="164"/>
  <c r="W13" i="164"/>
  <c r="V14" i="164"/>
  <c r="W14" i="164"/>
  <c r="V15" i="164"/>
  <c r="W15" i="164"/>
  <c r="V16" i="164"/>
  <c r="W16" i="164"/>
  <c r="V17" i="164"/>
  <c r="W17" i="164"/>
  <c r="V18" i="164"/>
  <c r="W18" i="164"/>
  <c r="V19" i="164"/>
  <c r="W19" i="164"/>
  <c r="V20" i="164"/>
  <c r="W20" i="164"/>
  <c r="V21" i="164"/>
  <c r="W21" i="164"/>
  <c r="V22" i="164"/>
  <c r="W22" i="164"/>
  <c r="V23" i="164"/>
  <c r="W23" i="164"/>
  <c r="V24" i="164"/>
  <c r="W24" i="164"/>
  <c r="V25" i="164"/>
  <c r="W25" i="164"/>
  <c r="V26" i="164"/>
  <c r="W26" i="164"/>
  <c r="W9" i="164"/>
  <c r="V9" i="164"/>
  <c r="V10" i="163"/>
  <c r="V11" i="163"/>
  <c r="V12" i="163"/>
  <c r="V13" i="163"/>
  <c r="V14" i="163"/>
  <c r="V15" i="163"/>
  <c r="V16" i="163"/>
  <c r="V17" i="163"/>
  <c r="V18" i="163"/>
  <c r="V19" i="163"/>
  <c r="V20" i="163"/>
  <c r="V21" i="163"/>
  <c r="V22" i="163"/>
  <c r="V23" i="163"/>
  <c r="V24" i="163"/>
  <c r="V25" i="163"/>
  <c r="V26" i="163"/>
  <c r="V27" i="163"/>
  <c r="V9" i="163"/>
  <c r="W10" i="163"/>
  <c r="W11" i="163"/>
  <c r="W12" i="163"/>
  <c r="W13" i="163"/>
  <c r="W14" i="163"/>
  <c r="W15" i="163"/>
  <c r="W16" i="163"/>
  <c r="W17" i="163"/>
  <c r="W18" i="163"/>
  <c r="W19" i="163"/>
  <c r="W20" i="163"/>
  <c r="W21" i="163"/>
  <c r="W22" i="163"/>
  <c r="W23" i="163"/>
  <c r="W24" i="163"/>
  <c r="W25" i="163"/>
  <c r="W26" i="163"/>
  <c r="W27" i="163"/>
  <c r="W9" i="163"/>
  <c r="V27" i="162"/>
  <c r="W27" i="162"/>
  <c r="V10" i="162"/>
  <c r="W10" i="162"/>
  <c r="V11" i="162"/>
  <c r="W11" i="162"/>
  <c r="V12" i="162"/>
  <c r="W12" i="162"/>
  <c r="V13" i="162"/>
  <c r="W13" i="162"/>
  <c r="V14" i="162"/>
  <c r="W14" i="162"/>
  <c r="V15" i="162"/>
  <c r="W15" i="162"/>
  <c r="V16" i="162"/>
  <c r="W16" i="162"/>
  <c r="V17" i="162"/>
  <c r="W17" i="162"/>
  <c r="V18" i="162"/>
  <c r="W18" i="162"/>
  <c r="V19" i="162"/>
  <c r="W19" i="162"/>
  <c r="V20" i="162"/>
  <c r="W20" i="162"/>
  <c r="V21" i="162"/>
  <c r="W21" i="162"/>
  <c r="V22" i="162"/>
  <c r="W22" i="162"/>
  <c r="V23" i="162"/>
  <c r="W23" i="162"/>
  <c r="V24" i="162"/>
  <c r="W24" i="162"/>
  <c r="V25" i="162"/>
  <c r="W25" i="162"/>
  <c r="V26" i="162"/>
  <c r="W26" i="162"/>
  <c r="W9" i="162"/>
  <c r="V9" i="162"/>
  <c r="V10" i="161"/>
  <c r="W10" i="161"/>
  <c r="V11" i="161"/>
  <c r="W11" i="161"/>
  <c r="V12" i="161"/>
  <c r="W12" i="161"/>
  <c r="V13" i="161"/>
  <c r="W13" i="161"/>
  <c r="V14" i="161"/>
  <c r="W14" i="161"/>
  <c r="V15" i="161"/>
  <c r="W15" i="161"/>
  <c r="V16" i="161"/>
  <c r="W16" i="161"/>
  <c r="V17" i="161"/>
  <c r="W17" i="161"/>
  <c r="V18" i="161"/>
  <c r="W18" i="161"/>
  <c r="V19" i="161"/>
  <c r="W19" i="161"/>
  <c r="V20" i="161"/>
  <c r="W20" i="161"/>
  <c r="V21" i="161"/>
  <c r="W21" i="161"/>
  <c r="V22" i="161"/>
  <c r="W22" i="161"/>
  <c r="V23" i="161"/>
  <c r="W23" i="161"/>
  <c r="V24" i="161"/>
  <c r="W24" i="161"/>
  <c r="V25" i="161"/>
  <c r="W25" i="161"/>
  <c r="V26" i="161"/>
  <c r="W26" i="161"/>
  <c r="V27" i="161"/>
  <c r="W27" i="161"/>
  <c r="W9" i="161"/>
  <c r="V9" i="161"/>
  <c r="V10" i="160"/>
  <c r="W10" i="160"/>
  <c r="V11" i="160"/>
  <c r="W11" i="160"/>
  <c r="V12" i="160"/>
  <c r="W12" i="160"/>
  <c r="V13" i="160"/>
  <c r="W13" i="160"/>
  <c r="V14" i="160"/>
  <c r="W14" i="160"/>
  <c r="V15" i="160"/>
  <c r="W15" i="160"/>
  <c r="V16" i="160"/>
  <c r="W16" i="160"/>
  <c r="V17" i="160"/>
  <c r="W17" i="160"/>
  <c r="V18" i="160"/>
  <c r="W18" i="160"/>
  <c r="V19" i="160"/>
  <c r="W19" i="160"/>
  <c r="V20" i="160"/>
  <c r="W20" i="160"/>
  <c r="V21" i="160"/>
  <c r="W21" i="160"/>
  <c r="V22" i="160"/>
  <c r="W22" i="160"/>
  <c r="V23" i="160"/>
  <c r="W23" i="160"/>
  <c r="V24" i="160"/>
  <c r="W24" i="160"/>
  <c r="V25" i="160"/>
  <c r="W25" i="160"/>
  <c r="V26" i="160"/>
  <c r="W26" i="160"/>
  <c r="W9" i="160"/>
  <c r="V9" i="160"/>
  <c r="I27" i="160"/>
  <c r="V27" i="160" s="1"/>
  <c r="V10" i="159"/>
  <c r="W10" i="159"/>
  <c r="V11" i="159"/>
  <c r="W11" i="159"/>
  <c r="V12" i="159"/>
  <c r="W12" i="159"/>
  <c r="V13" i="159"/>
  <c r="W13" i="159"/>
  <c r="V14" i="159"/>
  <c r="W14" i="159"/>
  <c r="V15" i="159"/>
  <c r="W15" i="159"/>
  <c r="V16" i="159"/>
  <c r="W16" i="159"/>
  <c r="V17" i="159"/>
  <c r="W17" i="159"/>
  <c r="V18" i="159"/>
  <c r="W18" i="159"/>
  <c r="V19" i="159"/>
  <c r="W19" i="159"/>
  <c r="V20" i="159"/>
  <c r="W20" i="159"/>
  <c r="V21" i="159"/>
  <c r="W21" i="159"/>
  <c r="V22" i="159"/>
  <c r="W22" i="159"/>
  <c r="V23" i="159"/>
  <c r="W23" i="159"/>
  <c r="V24" i="159"/>
  <c r="W24" i="159"/>
  <c r="V25" i="159"/>
  <c r="W25" i="159"/>
  <c r="V26" i="159"/>
  <c r="W26" i="159"/>
  <c r="V27" i="159"/>
  <c r="W27" i="159"/>
  <c r="W9" i="159"/>
  <c r="V9" i="159"/>
  <c r="V29" i="158"/>
  <c r="W29" i="158"/>
  <c r="V30" i="158"/>
  <c r="W30" i="158"/>
  <c r="V31" i="158"/>
  <c r="W31" i="158"/>
  <c r="V32" i="158"/>
  <c r="W32" i="158"/>
  <c r="V33" i="158"/>
  <c r="W33" i="158"/>
  <c r="V34" i="158"/>
  <c r="W34" i="158"/>
  <c r="V35" i="158"/>
  <c r="W35" i="158"/>
  <c r="V36" i="158"/>
  <c r="W36" i="158"/>
  <c r="V37" i="158"/>
  <c r="W37" i="158"/>
  <c r="V38" i="158"/>
  <c r="W38" i="158"/>
  <c r="V39" i="158"/>
  <c r="W39" i="158"/>
  <c r="W40" i="158"/>
  <c r="V41" i="158"/>
  <c r="W41" i="158"/>
  <c r="V42" i="158"/>
  <c r="W42" i="158"/>
  <c r="V43" i="158"/>
  <c r="W43" i="158"/>
  <c r="V10" i="158"/>
  <c r="W10" i="158"/>
  <c r="V11" i="158"/>
  <c r="W11" i="158"/>
  <c r="V12" i="158"/>
  <c r="W12" i="158"/>
  <c r="V13" i="158"/>
  <c r="W13" i="158"/>
  <c r="V14" i="158"/>
  <c r="W14" i="158"/>
  <c r="V15" i="158"/>
  <c r="W15" i="158"/>
  <c r="V16" i="158"/>
  <c r="W16" i="158"/>
  <c r="V17" i="158"/>
  <c r="W17" i="158"/>
  <c r="V18" i="158"/>
  <c r="W18" i="158"/>
  <c r="V19" i="158"/>
  <c r="W19" i="158"/>
  <c r="V20" i="158"/>
  <c r="W20" i="158"/>
  <c r="V21" i="158"/>
  <c r="W21" i="158"/>
  <c r="V22" i="158"/>
  <c r="W22" i="158"/>
  <c r="V23" i="158"/>
  <c r="W23" i="158"/>
  <c r="W9" i="158"/>
  <c r="V9" i="158"/>
  <c r="W27" i="160" l="1"/>
  <c r="U43" i="158" l="1"/>
  <c r="T26" i="159" l="1"/>
  <c r="N43" i="158"/>
  <c r="P43" i="158"/>
  <c r="R43" i="158"/>
  <c r="D33" i="90"/>
  <c r="U10" i="164" l="1"/>
  <c r="U11" i="164"/>
  <c r="U12" i="164"/>
  <c r="U13" i="164"/>
  <c r="U14" i="164"/>
  <c r="U15" i="164"/>
  <c r="U16" i="164"/>
  <c r="U17" i="164"/>
  <c r="U18" i="164"/>
  <c r="U19" i="164"/>
  <c r="U20" i="164"/>
  <c r="U21" i="164"/>
  <c r="U22" i="164"/>
  <c r="U23" i="164"/>
  <c r="U24" i="164"/>
  <c r="U25" i="164"/>
  <c r="U26" i="164"/>
  <c r="U9" i="164"/>
  <c r="T10" i="164"/>
  <c r="T11" i="164"/>
  <c r="T12" i="164"/>
  <c r="T13" i="164"/>
  <c r="T14" i="164"/>
  <c r="T15" i="164"/>
  <c r="T16" i="164"/>
  <c r="T17" i="164"/>
  <c r="T18" i="164"/>
  <c r="T19" i="164"/>
  <c r="T20" i="164"/>
  <c r="T21" i="164"/>
  <c r="T22" i="164"/>
  <c r="T23" i="164"/>
  <c r="T24" i="164"/>
  <c r="T25" i="164"/>
  <c r="T26" i="164"/>
  <c r="T9" i="164"/>
  <c r="U10" i="163"/>
  <c r="U11" i="163"/>
  <c r="U12" i="163"/>
  <c r="U13" i="163"/>
  <c r="U14" i="163"/>
  <c r="U15" i="163"/>
  <c r="U16" i="163"/>
  <c r="U17" i="163"/>
  <c r="U18" i="163"/>
  <c r="U19" i="163"/>
  <c r="U20" i="163"/>
  <c r="U21" i="163"/>
  <c r="U22" i="163"/>
  <c r="U23" i="163"/>
  <c r="U24" i="163"/>
  <c r="U25" i="163"/>
  <c r="U26" i="163"/>
  <c r="U9" i="163"/>
  <c r="T10" i="163"/>
  <c r="T11" i="163"/>
  <c r="T12" i="163"/>
  <c r="T13" i="163"/>
  <c r="T14" i="163"/>
  <c r="T15" i="163"/>
  <c r="T16" i="163"/>
  <c r="T17" i="163"/>
  <c r="T18" i="163"/>
  <c r="T19" i="163"/>
  <c r="T20" i="163"/>
  <c r="T21" i="163"/>
  <c r="T22" i="163"/>
  <c r="T23" i="163"/>
  <c r="T24" i="163"/>
  <c r="T25" i="163"/>
  <c r="T26" i="163"/>
  <c r="T9" i="163"/>
  <c r="U10" i="162"/>
  <c r="U11" i="162"/>
  <c r="U12" i="162"/>
  <c r="U13" i="162"/>
  <c r="U14" i="162"/>
  <c r="U15" i="162"/>
  <c r="U16" i="162"/>
  <c r="U17" i="162"/>
  <c r="U18" i="162"/>
  <c r="U19" i="162"/>
  <c r="U20" i="162"/>
  <c r="U21" i="162"/>
  <c r="U22" i="162"/>
  <c r="U23" i="162"/>
  <c r="U24" i="162"/>
  <c r="U25" i="162"/>
  <c r="U26" i="162"/>
  <c r="U9" i="162"/>
  <c r="T10" i="162"/>
  <c r="T11" i="162"/>
  <c r="T12" i="162"/>
  <c r="T13" i="162"/>
  <c r="T14" i="162"/>
  <c r="T15" i="162"/>
  <c r="T16" i="162"/>
  <c r="T17" i="162"/>
  <c r="T18" i="162"/>
  <c r="T19" i="162"/>
  <c r="T20" i="162"/>
  <c r="T21" i="162"/>
  <c r="T22" i="162"/>
  <c r="T23" i="162"/>
  <c r="T24" i="162"/>
  <c r="T25" i="162"/>
  <c r="T26" i="162"/>
  <c r="T9" i="162"/>
  <c r="U10" i="161"/>
  <c r="U11" i="161"/>
  <c r="U12" i="161"/>
  <c r="U13" i="161"/>
  <c r="U14" i="161"/>
  <c r="U15" i="161"/>
  <c r="U16" i="161"/>
  <c r="U17" i="161"/>
  <c r="U18" i="161"/>
  <c r="U19" i="161"/>
  <c r="U20" i="161"/>
  <c r="U21" i="161"/>
  <c r="U22" i="161"/>
  <c r="U23" i="161"/>
  <c r="U24" i="161"/>
  <c r="U25" i="161"/>
  <c r="U26" i="161"/>
  <c r="U9" i="161"/>
  <c r="T10" i="161"/>
  <c r="T11" i="161"/>
  <c r="T12" i="161"/>
  <c r="T13" i="161"/>
  <c r="T14" i="161"/>
  <c r="T15" i="161"/>
  <c r="T16" i="161"/>
  <c r="T17" i="161"/>
  <c r="T18" i="161"/>
  <c r="T19" i="161"/>
  <c r="T20" i="161"/>
  <c r="T21" i="161"/>
  <c r="T22" i="161"/>
  <c r="T23" i="161"/>
  <c r="T24" i="161"/>
  <c r="T25" i="161"/>
  <c r="T26" i="161"/>
  <c r="T9" i="161"/>
  <c r="U10" i="160"/>
  <c r="U11" i="160"/>
  <c r="U12" i="160"/>
  <c r="U13" i="160"/>
  <c r="U14" i="160"/>
  <c r="U15" i="160"/>
  <c r="U16" i="160"/>
  <c r="U17" i="160"/>
  <c r="U18" i="160"/>
  <c r="U19" i="160"/>
  <c r="U20" i="160"/>
  <c r="U21" i="160"/>
  <c r="U22" i="160"/>
  <c r="U23" i="160"/>
  <c r="U24" i="160"/>
  <c r="U25" i="160"/>
  <c r="U26" i="160"/>
  <c r="U9" i="160"/>
  <c r="T10" i="160"/>
  <c r="T11" i="160"/>
  <c r="T12" i="160"/>
  <c r="T13" i="160"/>
  <c r="T14" i="160"/>
  <c r="T15" i="160"/>
  <c r="T16" i="160"/>
  <c r="T17" i="160"/>
  <c r="T18" i="160"/>
  <c r="T19" i="160"/>
  <c r="T20" i="160"/>
  <c r="T21" i="160"/>
  <c r="T22" i="160"/>
  <c r="T23" i="160"/>
  <c r="T24" i="160"/>
  <c r="T25" i="160"/>
  <c r="T26" i="160"/>
  <c r="T9" i="160"/>
  <c r="T27" i="159"/>
  <c r="U27" i="159"/>
  <c r="T10" i="159"/>
  <c r="U10" i="159"/>
  <c r="T11" i="159"/>
  <c r="U11" i="159"/>
  <c r="T12" i="159"/>
  <c r="U12" i="159"/>
  <c r="T13" i="159"/>
  <c r="U13" i="159"/>
  <c r="T14" i="159"/>
  <c r="U14" i="159"/>
  <c r="T15" i="159"/>
  <c r="U15" i="159"/>
  <c r="T16" i="159"/>
  <c r="U16" i="159"/>
  <c r="T17" i="159"/>
  <c r="U17" i="159"/>
  <c r="T18" i="159"/>
  <c r="U18" i="159"/>
  <c r="T19" i="159"/>
  <c r="U19" i="159"/>
  <c r="T20" i="159"/>
  <c r="U20" i="159"/>
  <c r="T21" i="159"/>
  <c r="U21" i="159"/>
  <c r="T22" i="159"/>
  <c r="U22" i="159"/>
  <c r="T23" i="159"/>
  <c r="U23" i="159"/>
  <c r="T24" i="159"/>
  <c r="U24" i="159"/>
  <c r="T25" i="159"/>
  <c r="U25" i="159"/>
  <c r="U26" i="159"/>
  <c r="U9" i="159"/>
  <c r="T9" i="159"/>
  <c r="U29" i="158"/>
  <c r="U30" i="158"/>
  <c r="U31" i="158"/>
  <c r="U32" i="158"/>
  <c r="U33" i="158"/>
  <c r="U34" i="158"/>
  <c r="U35" i="158"/>
  <c r="U36" i="158"/>
  <c r="U37" i="158"/>
  <c r="U38" i="158"/>
  <c r="U39" i="158"/>
  <c r="U40" i="158"/>
  <c r="U41" i="158"/>
  <c r="U42" i="158"/>
  <c r="T40" i="158"/>
  <c r="T29" i="158"/>
  <c r="T30" i="158"/>
  <c r="T31" i="158"/>
  <c r="T32" i="158"/>
  <c r="T33" i="158"/>
  <c r="T34" i="158"/>
  <c r="T35" i="158"/>
  <c r="T36" i="158"/>
  <c r="T37" i="158"/>
  <c r="T38" i="158"/>
  <c r="T39" i="158"/>
  <c r="T41" i="158"/>
  <c r="T42" i="158"/>
  <c r="T43" i="158"/>
  <c r="U10" i="158"/>
  <c r="U11" i="158"/>
  <c r="U12" i="158"/>
  <c r="U13" i="158"/>
  <c r="U14" i="158"/>
  <c r="U15" i="158"/>
  <c r="U16" i="158"/>
  <c r="U17" i="158"/>
  <c r="U18" i="158"/>
  <c r="U19" i="158"/>
  <c r="U20" i="158"/>
  <c r="U21" i="158"/>
  <c r="U22" i="158"/>
  <c r="U23" i="158"/>
  <c r="U9" i="158"/>
  <c r="T10" i="158"/>
  <c r="T11" i="158"/>
  <c r="T12" i="158"/>
  <c r="T13" i="158"/>
  <c r="T14" i="158"/>
  <c r="T15" i="158"/>
  <c r="T16" i="158"/>
  <c r="T17" i="158"/>
  <c r="T18" i="158"/>
  <c r="T19" i="158"/>
  <c r="T20" i="158"/>
  <c r="T21" i="158"/>
  <c r="T22" i="158"/>
  <c r="T23" i="158"/>
  <c r="T9" i="158"/>
  <c r="R9" i="158"/>
  <c r="K35" i="54"/>
  <c r="Q35" i="54"/>
  <c r="L35" i="54"/>
  <c r="K34" i="54"/>
  <c r="Q34" i="54"/>
  <c r="P34" i="54"/>
  <c r="P35" i="54"/>
  <c r="L34" i="54"/>
  <c r="G35" i="54"/>
  <c r="G34"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S26" i="164" l="1"/>
  <c r="R26" i="164"/>
  <c r="S25" i="164"/>
  <c r="R25" i="164"/>
  <c r="S24" i="164"/>
  <c r="R24" i="164"/>
  <c r="S23" i="164"/>
  <c r="R23" i="164"/>
  <c r="S22" i="164"/>
  <c r="R22" i="164"/>
  <c r="S21" i="164"/>
  <c r="R21" i="164"/>
  <c r="S20" i="164"/>
  <c r="R20" i="164"/>
  <c r="S19" i="164"/>
  <c r="R19" i="164"/>
  <c r="S18" i="164"/>
  <c r="R18" i="164"/>
  <c r="S17" i="164"/>
  <c r="R17" i="164"/>
  <c r="S16" i="164"/>
  <c r="R16" i="164"/>
  <c r="S15" i="164"/>
  <c r="R15" i="164"/>
  <c r="S14" i="164"/>
  <c r="R14" i="164"/>
  <c r="S13" i="164"/>
  <c r="R13" i="164"/>
  <c r="S12" i="164"/>
  <c r="R12" i="164"/>
  <c r="S11" i="164"/>
  <c r="R11" i="164"/>
  <c r="S10" i="164"/>
  <c r="R10" i="164"/>
  <c r="S9" i="164"/>
  <c r="R9" i="164"/>
  <c r="S26" i="163"/>
  <c r="R26" i="163"/>
  <c r="S25" i="163"/>
  <c r="R25" i="163"/>
  <c r="S24" i="163"/>
  <c r="R24" i="163"/>
  <c r="S23" i="163"/>
  <c r="R23" i="163"/>
  <c r="S22" i="163"/>
  <c r="R22" i="163"/>
  <c r="S21" i="163"/>
  <c r="R21" i="163"/>
  <c r="S20" i="163"/>
  <c r="R20" i="163"/>
  <c r="S19" i="163"/>
  <c r="R19" i="163"/>
  <c r="S18" i="163"/>
  <c r="R18" i="163"/>
  <c r="S17" i="163"/>
  <c r="R17" i="163"/>
  <c r="S16" i="163"/>
  <c r="R16" i="163"/>
  <c r="S15" i="163"/>
  <c r="R15" i="163"/>
  <c r="S14" i="163"/>
  <c r="R14" i="163"/>
  <c r="S13" i="163"/>
  <c r="R13" i="163"/>
  <c r="S12" i="163"/>
  <c r="R12" i="163"/>
  <c r="S11" i="163"/>
  <c r="R11" i="163"/>
  <c r="S10" i="163"/>
  <c r="R10" i="163"/>
  <c r="S9" i="163"/>
  <c r="R9" i="163"/>
  <c r="S26" i="162"/>
  <c r="R26" i="162"/>
  <c r="S25" i="162"/>
  <c r="R25" i="162"/>
  <c r="S24" i="162"/>
  <c r="R24" i="162"/>
  <c r="S23" i="162"/>
  <c r="R23" i="162"/>
  <c r="S22" i="162"/>
  <c r="R22" i="162"/>
  <c r="S21" i="162"/>
  <c r="R21" i="162"/>
  <c r="S20" i="162"/>
  <c r="R20" i="162"/>
  <c r="S19" i="162"/>
  <c r="R19" i="162"/>
  <c r="S18" i="162"/>
  <c r="R18" i="162"/>
  <c r="S17" i="162"/>
  <c r="R17" i="162"/>
  <c r="S16" i="162"/>
  <c r="R16" i="162"/>
  <c r="S15" i="162"/>
  <c r="R15" i="162"/>
  <c r="S14" i="162"/>
  <c r="R14" i="162"/>
  <c r="S13" i="162"/>
  <c r="R13" i="162"/>
  <c r="S12" i="162"/>
  <c r="R12" i="162"/>
  <c r="S11" i="162"/>
  <c r="R11" i="162"/>
  <c r="S10" i="162"/>
  <c r="R10" i="162"/>
  <c r="S9" i="162"/>
  <c r="R9" i="162"/>
  <c r="S26" i="161"/>
  <c r="R26" i="161"/>
  <c r="S25" i="161"/>
  <c r="R25" i="161"/>
  <c r="S24" i="161"/>
  <c r="R24" i="161"/>
  <c r="S23" i="161"/>
  <c r="R23" i="161"/>
  <c r="S22" i="161"/>
  <c r="R22" i="161"/>
  <c r="S21" i="161"/>
  <c r="R21" i="161"/>
  <c r="S20" i="161"/>
  <c r="R20" i="161"/>
  <c r="S19" i="161"/>
  <c r="R19" i="161"/>
  <c r="S18" i="161"/>
  <c r="R18" i="161"/>
  <c r="S17" i="161"/>
  <c r="R17" i="161"/>
  <c r="S16" i="161"/>
  <c r="R16" i="161"/>
  <c r="S15" i="161"/>
  <c r="R15" i="161"/>
  <c r="S14" i="161"/>
  <c r="R14" i="161"/>
  <c r="S13" i="161"/>
  <c r="R13" i="161"/>
  <c r="S12" i="161"/>
  <c r="R12" i="161"/>
  <c r="S11" i="161"/>
  <c r="R11" i="161"/>
  <c r="S10" i="161"/>
  <c r="R10" i="161"/>
  <c r="S9" i="161"/>
  <c r="R9" i="161"/>
  <c r="S18" i="160"/>
  <c r="R18" i="160"/>
  <c r="Q18" i="161"/>
  <c r="Q18" i="162"/>
  <c r="Q18" i="163"/>
  <c r="Q18" i="160"/>
  <c r="S26" i="160"/>
  <c r="R26" i="160"/>
  <c r="S25" i="160"/>
  <c r="R25" i="160"/>
  <c r="S24" i="160"/>
  <c r="R24" i="160"/>
  <c r="S23" i="160"/>
  <c r="R23" i="160"/>
  <c r="S22" i="160"/>
  <c r="R22" i="160"/>
  <c r="S21" i="160"/>
  <c r="R21" i="160"/>
  <c r="S20" i="160"/>
  <c r="R20" i="160"/>
  <c r="S19" i="160"/>
  <c r="R19" i="160"/>
  <c r="S17" i="160"/>
  <c r="R17" i="160"/>
  <c r="S16" i="160"/>
  <c r="R16" i="160"/>
  <c r="S15" i="160"/>
  <c r="R15" i="160"/>
  <c r="S14" i="160"/>
  <c r="R14" i="160"/>
  <c r="S13" i="160"/>
  <c r="R13" i="160"/>
  <c r="S12" i="160"/>
  <c r="R12" i="160"/>
  <c r="S11" i="160"/>
  <c r="R11" i="160"/>
  <c r="S10" i="160"/>
  <c r="R10" i="160"/>
  <c r="S9" i="160"/>
  <c r="R9" i="160"/>
  <c r="S26" i="159"/>
  <c r="R26" i="159"/>
  <c r="S25" i="159"/>
  <c r="R25" i="159"/>
  <c r="S24" i="159"/>
  <c r="R24" i="159"/>
  <c r="S23" i="159"/>
  <c r="R23" i="159"/>
  <c r="S22" i="159"/>
  <c r="R22" i="159"/>
  <c r="S21" i="159"/>
  <c r="R21" i="159"/>
  <c r="S20" i="159"/>
  <c r="R20" i="159"/>
  <c r="S19" i="159"/>
  <c r="R19" i="159"/>
  <c r="S18" i="159"/>
  <c r="R18" i="159"/>
  <c r="S17" i="159"/>
  <c r="R17" i="159"/>
  <c r="S16" i="159"/>
  <c r="R16" i="159"/>
  <c r="S15" i="159"/>
  <c r="R15" i="159"/>
  <c r="S14" i="159"/>
  <c r="R14" i="159"/>
  <c r="S13" i="159"/>
  <c r="R13" i="159"/>
  <c r="S12" i="159"/>
  <c r="R12" i="159"/>
  <c r="S11" i="159"/>
  <c r="R11" i="159"/>
  <c r="S10" i="159"/>
  <c r="R10" i="159"/>
  <c r="S9" i="159"/>
  <c r="R9" i="159"/>
  <c r="G27" i="164"/>
  <c r="G27" i="160"/>
  <c r="G27" i="161"/>
  <c r="G27" i="162"/>
  <c r="G27" i="163"/>
  <c r="S20" i="158"/>
  <c r="S23" i="158"/>
  <c r="R23" i="158"/>
  <c r="S22" i="158"/>
  <c r="R22" i="158"/>
  <c r="S21" i="158"/>
  <c r="R21" i="158"/>
  <c r="R20" i="158"/>
  <c r="S19" i="158"/>
  <c r="R19" i="158"/>
  <c r="S18" i="158"/>
  <c r="R18" i="158"/>
  <c r="S17" i="158"/>
  <c r="R17" i="158"/>
  <c r="S16" i="158"/>
  <c r="R16" i="158"/>
  <c r="S15" i="158"/>
  <c r="R15" i="158"/>
  <c r="S14" i="158"/>
  <c r="R14" i="158"/>
  <c r="S13" i="158"/>
  <c r="R13" i="158"/>
  <c r="S12" i="158"/>
  <c r="R12" i="158"/>
  <c r="S11" i="158"/>
  <c r="R11" i="158"/>
  <c r="S10" i="158"/>
  <c r="R10" i="158"/>
  <c r="S9" i="158"/>
  <c r="S43" i="158"/>
  <c r="S42" i="158"/>
  <c r="R42" i="158"/>
  <c r="S41" i="158"/>
  <c r="R41" i="158"/>
  <c r="S40" i="158"/>
  <c r="R40" i="158"/>
  <c r="S39" i="158"/>
  <c r="R39" i="158"/>
  <c r="S38" i="158"/>
  <c r="R38" i="158"/>
  <c r="S37" i="158"/>
  <c r="R37" i="158"/>
  <c r="S36" i="158"/>
  <c r="R36" i="158"/>
  <c r="S35" i="158"/>
  <c r="R35" i="158"/>
  <c r="S34" i="158"/>
  <c r="R34" i="158"/>
  <c r="S33" i="158"/>
  <c r="R33" i="158"/>
  <c r="S32" i="158"/>
  <c r="R32" i="158"/>
  <c r="S31" i="158"/>
  <c r="R31" i="158"/>
  <c r="S30" i="158"/>
  <c r="R30" i="158"/>
  <c r="S29" i="158"/>
  <c r="R29" i="158"/>
  <c r="Q9" i="158"/>
  <c r="U27" i="164" l="1"/>
  <c r="T27" i="164"/>
  <c r="T27" i="163"/>
  <c r="U27" i="163"/>
  <c r="T27" i="162"/>
  <c r="U27" i="162"/>
  <c r="T27" i="161"/>
  <c r="U27" i="161"/>
  <c r="T27" i="160"/>
  <c r="U27" i="160"/>
  <c r="F27" i="164" l="1"/>
  <c r="E27" i="164"/>
  <c r="D27" i="164"/>
  <c r="F27" i="163"/>
  <c r="E27" i="163"/>
  <c r="D27" i="163"/>
  <c r="Q26" i="163"/>
  <c r="Q25" i="163"/>
  <c r="Q24" i="163"/>
  <c r="Q23" i="163"/>
  <c r="Q22" i="163"/>
  <c r="Q21" i="163"/>
  <c r="Q20" i="163"/>
  <c r="Q19" i="163"/>
  <c r="Q17" i="163"/>
  <c r="Q16" i="163"/>
  <c r="Q15" i="163"/>
  <c r="Q14" i="163"/>
  <c r="Q13" i="163"/>
  <c r="Q12" i="163"/>
  <c r="Q11" i="163"/>
  <c r="Q10" i="163"/>
  <c r="Q9" i="163"/>
  <c r="F27" i="162"/>
  <c r="E27" i="162"/>
  <c r="D27" i="162"/>
  <c r="Q26" i="162"/>
  <c r="Q25" i="162"/>
  <c r="Q24" i="162"/>
  <c r="Q23" i="162"/>
  <c r="Q22" i="162"/>
  <c r="Q21" i="162"/>
  <c r="Q20" i="162"/>
  <c r="Q19" i="162"/>
  <c r="Q17" i="162"/>
  <c r="Q16" i="162"/>
  <c r="Q15" i="162"/>
  <c r="Q14" i="162"/>
  <c r="Q13" i="162"/>
  <c r="Q12" i="162"/>
  <c r="Q11" i="162"/>
  <c r="Q10" i="162"/>
  <c r="Q9" i="162"/>
  <c r="F27" i="161"/>
  <c r="E27" i="161"/>
  <c r="D27" i="161"/>
  <c r="Q26" i="161"/>
  <c r="Q25" i="161"/>
  <c r="Q24" i="161"/>
  <c r="Q23" i="161"/>
  <c r="Q22" i="161"/>
  <c r="Q21" i="161"/>
  <c r="Q20" i="161"/>
  <c r="Q19" i="161"/>
  <c r="Q17" i="161"/>
  <c r="Q16" i="161"/>
  <c r="Q15" i="161"/>
  <c r="Q14" i="161"/>
  <c r="Q13" i="161"/>
  <c r="Q12" i="161"/>
  <c r="Q11" i="161"/>
  <c r="Q10" i="161"/>
  <c r="Q9" i="161"/>
  <c r="F27" i="160"/>
  <c r="E27" i="160"/>
  <c r="D27" i="160"/>
  <c r="Q26" i="160"/>
  <c r="Q25" i="160"/>
  <c r="Q24" i="160"/>
  <c r="Q23" i="160"/>
  <c r="Q22" i="160"/>
  <c r="Q21" i="160"/>
  <c r="Q20" i="160"/>
  <c r="Q19" i="160"/>
  <c r="Q17" i="160"/>
  <c r="Q16" i="160"/>
  <c r="Q15" i="160"/>
  <c r="Q14" i="160"/>
  <c r="Q13" i="160"/>
  <c r="Q12" i="160"/>
  <c r="Q11" i="160"/>
  <c r="Q10" i="160"/>
  <c r="Q9" i="160"/>
  <c r="F27" i="159"/>
  <c r="E27" i="159"/>
  <c r="D27" i="159"/>
  <c r="Q26" i="159"/>
  <c r="Q25" i="159"/>
  <c r="Q24" i="159"/>
  <c r="Q23" i="159"/>
  <c r="Q22" i="159"/>
  <c r="Q21" i="159"/>
  <c r="Q20" i="159"/>
  <c r="Q19" i="159"/>
  <c r="Q18" i="159"/>
  <c r="Q17" i="159"/>
  <c r="Q16" i="159"/>
  <c r="Q15" i="159"/>
  <c r="Q14" i="159"/>
  <c r="Q13" i="159"/>
  <c r="Q12" i="159"/>
  <c r="Q11" i="159"/>
  <c r="Q10" i="159"/>
  <c r="Q9" i="159"/>
  <c r="Q43" i="158"/>
  <c r="O43" i="158"/>
  <c r="Q42" i="158"/>
  <c r="Q41" i="158"/>
  <c r="Q40" i="158"/>
  <c r="Q39" i="158"/>
  <c r="Q38" i="158"/>
  <c r="Q37" i="158"/>
  <c r="Q36" i="158"/>
  <c r="Q35" i="158"/>
  <c r="Q34" i="158"/>
  <c r="Q33" i="158"/>
  <c r="Q32" i="158"/>
  <c r="Q31" i="158"/>
  <c r="Q30" i="158"/>
  <c r="Q29" i="158"/>
  <c r="Q23" i="158"/>
  <c r="P23" i="158"/>
  <c r="O23" i="158"/>
  <c r="N23" i="158"/>
  <c r="Q22" i="158"/>
  <c r="Q21" i="158"/>
  <c r="Q20" i="158"/>
  <c r="Q19" i="158"/>
  <c r="Q18" i="158"/>
  <c r="Q17" i="158"/>
  <c r="Q16" i="158"/>
  <c r="Q15" i="158"/>
  <c r="Q14" i="158"/>
  <c r="Q13" i="158"/>
  <c r="Q12" i="158"/>
  <c r="Q11" i="158"/>
  <c r="Q10" i="158"/>
  <c r="N27" i="161" l="1"/>
  <c r="X12" i="167"/>
  <c r="N27" i="163"/>
  <c r="O27" i="164"/>
  <c r="N27" i="162"/>
  <c r="N27" i="160"/>
  <c r="N27" i="159"/>
  <c r="X19" i="167"/>
  <c r="X28" i="167"/>
  <c r="X18" i="167"/>
  <c r="X25" i="167"/>
  <c r="X27" i="167"/>
  <c r="X21" i="167"/>
  <c r="X15" i="167"/>
  <c r="X13" i="167"/>
  <c r="X16" i="167"/>
  <c r="X14" i="167"/>
  <c r="X24" i="167"/>
  <c r="X20" i="167"/>
  <c r="X26" i="167"/>
  <c r="X29" i="167"/>
  <c r="X22" i="167"/>
  <c r="X17" i="167"/>
  <c r="X23" i="167"/>
  <c r="P27" i="159"/>
  <c r="R27" i="159"/>
  <c r="S27" i="159"/>
  <c r="Q27" i="161"/>
  <c r="S27" i="161"/>
  <c r="R27" i="161"/>
  <c r="Q27" i="163"/>
  <c r="R27" i="163"/>
  <c r="S27" i="163"/>
  <c r="Q27" i="164"/>
  <c r="P27" i="164"/>
  <c r="S27" i="164"/>
  <c r="R27" i="164"/>
  <c r="Q27" i="160"/>
  <c r="R27" i="160"/>
  <c r="S27" i="160"/>
  <c r="Q27" i="162"/>
  <c r="R27" i="162"/>
  <c r="S27" i="162"/>
  <c r="Z6" i="164"/>
  <c r="X6" i="161"/>
  <c r="X26" i="158"/>
  <c r="O27" i="162"/>
  <c r="P27" i="160"/>
  <c r="P27" i="161"/>
  <c r="P27" i="162"/>
  <c r="P27" i="163"/>
  <c r="O27" i="160"/>
  <c r="O27" i="161"/>
  <c r="Q27" i="159"/>
  <c r="N27" i="164"/>
  <c r="O27" i="159"/>
  <c r="O27" i="163"/>
  <c r="X6" i="160" l="1"/>
  <c r="W31" i="167"/>
  <c r="X31" i="167" s="1"/>
  <c r="D29" i="155" l="1"/>
  <c r="F29" i="155" s="1"/>
  <c r="G45" i="111"/>
  <c r="Z38" i="134"/>
  <c r="D34" i="47"/>
  <c r="K38" i="10"/>
  <c r="AB38" i="134"/>
  <c r="Q37" i="134"/>
  <c r="N38" i="10"/>
  <c r="N36" i="49"/>
  <c r="G45" i="112"/>
  <c r="W37" i="10"/>
  <c r="N38" i="134"/>
  <c r="N35" i="48"/>
  <c r="G46" i="112"/>
  <c r="W38" i="10"/>
  <c r="D35" i="47"/>
  <c r="N34" i="47"/>
  <c r="D35" i="48"/>
  <c r="N36" i="48"/>
  <c r="U38" i="134"/>
  <c r="D35" i="49"/>
  <c r="U37" i="134"/>
  <c r="N37" i="134"/>
  <c r="G45" i="110"/>
  <c r="Z37" i="134"/>
  <c r="N37" i="10"/>
  <c r="Q38" i="134"/>
  <c r="D36" i="48"/>
  <c r="AB37" i="134"/>
  <c r="L38" i="134"/>
  <c r="D36" i="49"/>
  <c r="Q38" i="10"/>
  <c r="X37" i="134"/>
  <c r="N35" i="47"/>
  <c r="Q37" i="10"/>
  <c r="X38" i="134"/>
  <c r="G46" i="110"/>
  <c r="K37" i="10"/>
  <c r="N35" i="49"/>
  <c r="L37" i="134"/>
  <c r="G46" i="111"/>
  <c r="M37" i="134" l="1"/>
  <c r="T37" i="10"/>
  <c r="U37" i="10" s="1"/>
  <c r="L37" i="10"/>
  <c r="Y38" i="134"/>
  <c r="R37" i="10"/>
  <c r="Y37" i="134"/>
  <c r="R38" i="10"/>
  <c r="M38" i="134"/>
  <c r="AC37" i="134"/>
  <c r="T38" i="134"/>
  <c r="R38" i="134"/>
  <c r="O37" i="10"/>
  <c r="AA37" i="134"/>
  <c r="O37" i="134"/>
  <c r="V37" i="134"/>
  <c r="V38" i="134"/>
  <c r="X38" i="10"/>
  <c r="O38" i="134"/>
  <c r="X37" i="10"/>
  <c r="O38" i="10"/>
  <c r="R37" i="134"/>
  <c r="T37" i="134"/>
  <c r="AC38" i="134"/>
  <c r="L38" i="10"/>
  <c r="T38" i="10"/>
  <c r="U38" i="10" s="1"/>
  <c r="AA38" i="134"/>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55" l="1"/>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O30" i="45" l="1"/>
  <c r="C16" i="112"/>
  <c r="C13" i="109"/>
  <c r="P13" i="109" s="1"/>
  <c r="G25" i="143"/>
  <c r="AB31" i="143"/>
  <c r="J22" i="141"/>
  <c r="J22" i="108"/>
  <c r="C13" i="111"/>
  <c r="P13" i="111" s="1"/>
  <c r="C18" i="45"/>
  <c r="G29" i="50"/>
  <c r="D11" i="50"/>
  <c r="C16" i="109"/>
  <c r="P16" i="109" s="1"/>
  <c r="J23" i="145"/>
  <c r="E23" i="145"/>
  <c r="J23" i="141"/>
  <c r="J23" i="108"/>
  <c r="C23" i="109"/>
  <c r="P23" i="109" s="1"/>
  <c r="S18" i="104"/>
  <c r="D19" i="138"/>
  <c r="E19" i="138" s="1"/>
  <c r="K21" i="43"/>
  <c r="L21" i="43"/>
  <c r="C10" i="109"/>
  <c r="P10" i="109" s="1"/>
  <c r="E20" i="137"/>
  <c r="G27" i="142"/>
  <c r="E22" i="142"/>
  <c r="J22" i="142"/>
  <c r="D28" i="51"/>
  <c r="C15" i="45"/>
  <c r="J15" i="145"/>
  <c r="E15" i="145"/>
  <c r="T25" i="50"/>
  <c r="E13" i="45"/>
  <c r="J17" i="143"/>
  <c r="D17" i="143" s="1"/>
  <c r="H17" i="143" s="1"/>
  <c r="E17" i="143"/>
  <c r="C21" i="45"/>
  <c r="C24" i="112"/>
  <c r="P24" i="112" s="1"/>
  <c r="D26" i="50"/>
  <c r="C21" i="112"/>
  <c r="J20" i="108"/>
  <c r="J20" i="141"/>
  <c r="C26" i="111"/>
  <c r="P26" i="111" s="1"/>
  <c r="T26" i="50"/>
  <c r="C13" i="112"/>
  <c r="P13" i="112" s="1"/>
  <c r="G23" i="142"/>
  <c r="N27" i="138"/>
  <c r="Y26" i="104"/>
  <c r="Z26" i="104" s="1"/>
  <c r="D15" i="138"/>
  <c r="E15" i="138" s="1"/>
  <c r="S14" i="104"/>
  <c r="M12" i="92"/>
  <c r="M12" i="152"/>
  <c r="Q16" i="68"/>
  <c r="G26" i="143"/>
  <c r="D18" i="51"/>
  <c r="E18" i="145"/>
  <c r="J18" i="145"/>
  <c r="D15" i="50"/>
  <c r="N31" i="142"/>
  <c r="G12" i="142"/>
  <c r="D25" i="50"/>
  <c r="D15" i="51"/>
  <c r="C29" i="45"/>
  <c r="C24" i="109"/>
  <c r="C17" i="109"/>
  <c r="T24" i="51"/>
  <c r="D26" i="51"/>
  <c r="D25" i="51"/>
  <c r="I30" i="45"/>
  <c r="E12" i="45"/>
  <c r="Q29" i="50"/>
  <c r="I19" i="152"/>
  <c r="I19" i="92"/>
  <c r="D20" i="137"/>
  <c r="L12" i="43"/>
  <c r="K12" i="43"/>
  <c r="C11" i="112"/>
  <c r="AC22" i="137"/>
  <c r="E14" i="145"/>
  <c r="J14" i="145"/>
  <c r="Q19" i="152"/>
  <c r="Q19" i="92"/>
  <c r="K19" i="58"/>
  <c r="T25" i="51"/>
  <c r="C14" i="109"/>
  <c r="C25" i="45"/>
  <c r="T17" i="50"/>
  <c r="C25" i="109"/>
  <c r="C18" i="111"/>
  <c r="K13" i="152"/>
  <c r="K13" i="92"/>
  <c r="L29" i="50"/>
  <c r="C16" i="45"/>
  <c r="E23" i="45"/>
  <c r="T14" i="50"/>
  <c r="Q12" i="92"/>
  <c r="W16" i="68"/>
  <c r="Q12" i="152"/>
  <c r="Q16" i="152" s="1"/>
  <c r="AB12" i="152" s="1"/>
  <c r="AC28" i="137"/>
  <c r="J14" i="142"/>
  <c r="E14" i="142"/>
  <c r="AC13" i="137"/>
  <c r="C23" i="45"/>
  <c r="C16" i="111"/>
  <c r="C20" i="45"/>
  <c r="C27" i="45"/>
  <c r="D12" i="51"/>
  <c r="D19" i="50"/>
  <c r="AC20" i="137"/>
  <c r="G15" i="92"/>
  <c r="O13" i="92"/>
  <c r="O13" i="152"/>
  <c r="G23" i="143"/>
  <c r="E19" i="58"/>
  <c r="Y14" i="104"/>
  <c r="Z14" i="104" s="1"/>
  <c r="N15" i="138"/>
  <c r="E28" i="45"/>
  <c r="AC25" i="144"/>
  <c r="D23" i="50"/>
  <c r="C15" i="111"/>
  <c r="S24" i="104"/>
  <c r="D25" i="138"/>
  <c r="E25" i="138" s="1"/>
  <c r="T24" i="50"/>
  <c r="C12" i="111"/>
  <c r="P12" i="111" s="1"/>
  <c r="G16" i="144"/>
  <c r="E19" i="45"/>
  <c r="C26" i="110"/>
  <c r="P26" i="110" s="1"/>
  <c r="G13" i="144"/>
  <c r="C22" i="45"/>
  <c r="C24" i="110"/>
  <c r="J13" i="145"/>
  <c r="E13" i="145"/>
  <c r="Q30" i="45"/>
  <c r="C14" i="112"/>
  <c r="T14" i="51"/>
  <c r="L20" i="108"/>
  <c r="C14" i="45"/>
  <c r="D19" i="51"/>
  <c r="G27" i="143"/>
  <c r="N28" i="138"/>
  <c r="Y27" i="104"/>
  <c r="Z27" i="104" s="1"/>
  <c r="G15" i="144"/>
  <c r="D28" i="50"/>
  <c r="D24" i="137"/>
  <c r="E14" i="45"/>
  <c r="D14" i="50"/>
  <c r="E26" i="137"/>
  <c r="W29" i="10"/>
  <c r="L10" i="108"/>
  <c r="Q29" i="51"/>
  <c r="D24" i="50"/>
  <c r="T22" i="50"/>
  <c r="C10" i="110"/>
  <c r="C28" i="45"/>
  <c r="C17" i="110"/>
  <c r="P17" i="110" s="1"/>
  <c r="C22" i="112"/>
  <c r="P22" i="112" s="1"/>
  <c r="M19" i="92"/>
  <c r="M21" i="92" s="1"/>
  <c r="Z20" i="92" s="1"/>
  <c r="M19" i="152"/>
  <c r="T20" i="51"/>
  <c r="C26" i="112"/>
  <c r="C23" i="111"/>
  <c r="P23" i="111" s="1"/>
  <c r="C10" i="112"/>
  <c r="P10" i="112" s="1"/>
  <c r="E13" i="137"/>
  <c r="G14" i="137"/>
  <c r="C19" i="110"/>
  <c r="P19" i="110" s="1"/>
  <c r="G17" i="137"/>
  <c r="V15" i="104"/>
  <c r="W15" i="104" s="1"/>
  <c r="E15" i="144"/>
  <c r="J15" i="144"/>
  <c r="J31" i="138"/>
  <c r="K31" i="138" s="1"/>
  <c r="V11" i="104"/>
  <c r="E17" i="142"/>
  <c r="J17" i="142"/>
  <c r="O12" i="92"/>
  <c r="T16" i="68"/>
  <c r="O12" i="152"/>
  <c r="T21" i="51"/>
  <c r="E25" i="45"/>
  <c r="C20" i="111"/>
  <c r="D16" i="51"/>
  <c r="J27" i="141"/>
  <c r="J27" i="108"/>
  <c r="E29" i="145"/>
  <c r="J29" i="145"/>
  <c r="T12" i="51"/>
  <c r="E29" i="144"/>
  <c r="J29" i="144"/>
  <c r="D29" i="144" s="1"/>
  <c r="H25" i="108"/>
  <c r="H25" i="141"/>
  <c r="D21" i="50"/>
  <c r="V16" i="104"/>
  <c r="W16" i="104" s="1"/>
  <c r="Z31" i="144"/>
  <c r="AC12" i="144"/>
  <c r="Z31" i="142"/>
  <c r="AC12" i="142"/>
  <c r="L13" i="43"/>
  <c r="K13" i="43"/>
  <c r="L23" i="108"/>
  <c r="E26" i="45"/>
  <c r="T18" i="50"/>
  <c r="C22" i="109"/>
  <c r="P22" i="109" s="1"/>
  <c r="U31" i="142"/>
  <c r="J26" i="145"/>
  <c r="D26" i="145" s="1"/>
  <c r="E26" i="145"/>
  <c r="H10" i="108"/>
  <c r="H10" i="141"/>
  <c r="N29" i="10"/>
  <c r="G24" i="142"/>
  <c r="J20" i="142"/>
  <c r="E20" i="142"/>
  <c r="Z31" i="145"/>
  <c r="E31" i="145" s="1"/>
  <c r="D12" i="50"/>
  <c r="C13" i="110"/>
  <c r="P13" i="110" s="1"/>
  <c r="G22" i="145"/>
  <c r="J15" i="143"/>
  <c r="E15" i="143"/>
  <c r="S20" i="104"/>
  <c r="D21" i="138"/>
  <c r="E21" i="138" s="1"/>
  <c r="E27" i="143"/>
  <c r="J27" i="143"/>
  <c r="K15" i="92"/>
  <c r="D18" i="50"/>
  <c r="T23" i="50"/>
  <c r="C20" i="109"/>
  <c r="AC25" i="143"/>
  <c r="D27" i="137"/>
  <c r="AC21" i="137"/>
  <c r="E15" i="45"/>
  <c r="J19" i="141"/>
  <c r="J19" i="108"/>
  <c r="D16" i="138"/>
  <c r="E16" i="138" s="1"/>
  <c r="S15" i="104"/>
  <c r="Z31" i="137"/>
  <c r="D28" i="138"/>
  <c r="E28" i="138" s="1"/>
  <c r="S27" i="104"/>
  <c r="T27" i="104" s="1"/>
  <c r="F10" i="141"/>
  <c r="T10" i="10"/>
  <c r="K29" i="10"/>
  <c r="F10" i="108"/>
  <c r="D24" i="139"/>
  <c r="J24" i="142"/>
  <c r="E24" i="142"/>
  <c r="G28" i="147"/>
  <c r="G15" i="134"/>
  <c r="Y17" i="105"/>
  <c r="Z17" i="105" s="1"/>
  <c r="N18" i="140"/>
  <c r="Q20" i="92"/>
  <c r="Q19" i="58"/>
  <c r="K19" i="92"/>
  <c r="K19" i="152"/>
  <c r="T19" i="50"/>
  <c r="T17" i="51"/>
  <c r="G25" i="137"/>
  <c r="T27" i="51"/>
  <c r="E12" i="137"/>
  <c r="L31" i="137"/>
  <c r="T13" i="51"/>
  <c r="C12" i="112"/>
  <c r="H12" i="141"/>
  <c r="H12" i="108"/>
  <c r="D11" i="51"/>
  <c r="D29" i="51" s="1"/>
  <c r="E29" i="51" s="1"/>
  <c r="G29" i="51"/>
  <c r="C12" i="110"/>
  <c r="P12" i="110" s="1"/>
  <c r="L19" i="58"/>
  <c r="G18" i="137"/>
  <c r="AC26" i="137"/>
  <c r="Q15" i="92"/>
  <c r="E25" i="137"/>
  <c r="V20" i="104"/>
  <c r="W20" i="104" s="1"/>
  <c r="E16" i="145"/>
  <c r="J16" i="145"/>
  <c r="J10" i="108"/>
  <c r="Q29" i="10"/>
  <c r="J10" i="141"/>
  <c r="D29" i="137"/>
  <c r="E29" i="45"/>
  <c r="D22" i="50"/>
  <c r="C23" i="110"/>
  <c r="H22" i="141"/>
  <c r="H22" i="108"/>
  <c r="G25" i="142"/>
  <c r="AC18" i="137"/>
  <c r="E24" i="45"/>
  <c r="I29" i="50"/>
  <c r="J29" i="50" s="1"/>
  <c r="T19" i="51"/>
  <c r="C11" i="110"/>
  <c r="P11" i="110" s="1"/>
  <c r="G23" i="145"/>
  <c r="Q21" i="68"/>
  <c r="Q23" i="68" s="1"/>
  <c r="M17" i="152"/>
  <c r="M17" i="92"/>
  <c r="V25" i="104"/>
  <c r="W25" i="104" s="1"/>
  <c r="E24" i="143"/>
  <c r="J24" i="143"/>
  <c r="G24" i="137"/>
  <c r="E18" i="45"/>
  <c r="D21" i="51"/>
  <c r="C9" i="110"/>
  <c r="O27" i="110"/>
  <c r="E13" i="144"/>
  <c r="J13" i="144"/>
  <c r="E18" i="142"/>
  <c r="J18" i="142"/>
  <c r="Y25" i="104"/>
  <c r="Z25" i="104" s="1"/>
  <c r="N26" i="138"/>
  <c r="T15" i="50"/>
  <c r="C19" i="109"/>
  <c r="AC29" i="137"/>
  <c r="G16" i="145"/>
  <c r="V23" i="104"/>
  <c r="W23" i="104" s="1"/>
  <c r="H17" i="108"/>
  <c r="H17" i="141"/>
  <c r="AC14" i="137"/>
  <c r="G17" i="142"/>
  <c r="Y11" i="103"/>
  <c r="X31" i="134"/>
  <c r="G18" i="134"/>
  <c r="N31" i="143"/>
  <c r="G12" i="143"/>
  <c r="F24" i="108"/>
  <c r="F24" i="141"/>
  <c r="T24" i="10"/>
  <c r="V19" i="105"/>
  <c r="W19" i="105" s="1"/>
  <c r="K19" i="43"/>
  <c r="L19" i="43"/>
  <c r="G19" i="137"/>
  <c r="H27" i="107"/>
  <c r="D20" i="51"/>
  <c r="C18" i="110"/>
  <c r="P18" i="110" s="1"/>
  <c r="V19" i="104"/>
  <c r="W19" i="104" s="1"/>
  <c r="K18" i="43"/>
  <c r="L18" i="43"/>
  <c r="S31" i="143"/>
  <c r="AC17" i="137"/>
  <c r="G13" i="143"/>
  <c r="E18" i="92"/>
  <c r="E18" i="152"/>
  <c r="AC18" i="68"/>
  <c r="S16" i="104"/>
  <c r="D17" i="138"/>
  <c r="E17" i="138" s="1"/>
  <c r="G27" i="144"/>
  <c r="T23" i="51"/>
  <c r="C20" i="110"/>
  <c r="P20" i="110" s="1"/>
  <c r="D19" i="58"/>
  <c r="F19" i="58"/>
  <c r="E21" i="68"/>
  <c r="E17" i="92"/>
  <c r="AC17" i="68"/>
  <c r="E17" i="152"/>
  <c r="E21" i="152" s="1"/>
  <c r="V19" i="152" s="1"/>
  <c r="O18" i="92"/>
  <c r="O18" i="152"/>
  <c r="D22" i="51"/>
  <c r="C15" i="110"/>
  <c r="P15" i="110" s="1"/>
  <c r="L31" i="144"/>
  <c r="E12" i="144"/>
  <c r="J12" i="144"/>
  <c r="G22" i="137"/>
  <c r="G26" i="137"/>
  <c r="G21" i="142"/>
  <c r="AC16" i="137"/>
  <c r="C21" i="110"/>
  <c r="G18" i="144"/>
  <c r="J11" i="108"/>
  <c r="J11" i="141"/>
  <c r="K15" i="43"/>
  <c r="L15" i="43"/>
  <c r="C19" i="45"/>
  <c r="C25" i="110"/>
  <c r="K20" i="92"/>
  <c r="H13" i="141"/>
  <c r="H13" i="108"/>
  <c r="S12" i="104"/>
  <c r="D13" i="138"/>
  <c r="E13" i="138" s="1"/>
  <c r="I15" i="92"/>
  <c r="G19" i="92"/>
  <c r="G19" i="152"/>
  <c r="D12" i="137"/>
  <c r="J31" i="137"/>
  <c r="K17" i="36"/>
  <c r="J17" i="36"/>
  <c r="H23" i="95"/>
  <c r="J23" i="144"/>
  <c r="E23" i="144"/>
  <c r="D16" i="96"/>
  <c r="G17" i="143"/>
  <c r="S19" i="105"/>
  <c r="D20" i="140"/>
  <c r="G18" i="142"/>
  <c r="AC15" i="145"/>
  <c r="C24" i="45"/>
  <c r="C9" i="109"/>
  <c r="O27" i="109"/>
  <c r="N29" i="50"/>
  <c r="O29" i="50" s="1"/>
  <c r="I19" i="58"/>
  <c r="E21" i="45"/>
  <c r="D17" i="51"/>
  <c r="D16" i="50"/>
  <c r="T27" i="50"/>
  <c r="T28" i="51"/>
  <c r="C11" i="111"/>
  <c r="C27" i="111" s="1"/>
  <c r="J28" i="144"/>
  <c r="E28" i="144"/>
  <c r="J12" i="145"/>
  <c r="E12" i="145"/>
  <c r="L31" i="145"/>
  <c r="E20" i="144"/>
  <c r="J20" i="144"/>
  <c r="M18" i="92"/>
  <c r="M18" i="152"/>
  <c r="G22" i="142"/>
  <c r="M30" i="45"/>
  <c r="T26" i="51"/>
  <c r="C22" i="110"/>
  <c r="P22" i="110" s="1"/>
  <c r="E14" i="137"/>
  <c r="Y23" i="104"/>
  <c r="Z23" i="104" s="1"/>
  <c r="N24" i="138"/>
  <c r="J21" i="142"/>
  <c r="E21" i="142"/>
  <c r="L21" i="108"/>
  <c r="D13" i="137"/>
  <c r="C14" i="111"/>
  <c r="G17" i="92"/>
  <c r="G17" i="152"/>
  <c r="H21" i="68"/>
  <c r="H26" i="141"/>
  <c r="H26" i="108"/>
  <c r="U31" i="144"/>
  <c r="J25" i="142"/>
  <c r="E25" i="142"/>
  <c r="E13" i="143"/>
  <c r="J13" i="143"/>
  <c r="L29" i="51"/>
  <c r="T18" i="51"/>
  <c r="C22" i="111"/>
  <c r="E28" i="137"/>
  <c r="F28" i="137" s="1"/>
  <c r="J27" i="145"/>
  <c r="E27" i="145"/>
  <c r="C14" i="110"/>
  <c r="J19" i="58"/>
  <c r="L22" i="108"/>
  <c r="U31" i="137"/>
  <c r="G16" i="143"/>
  <c r="D28" i="137"/>
  <c r="J26" i="144"/>
  <c r="D26" i="144" s="1"/>
  <c r="E26" i="144"/>
  <c r="L15" i="108"/>
  <c r="K18" i="36"/>
  <c r="J18" i="36"/>
  <c r="V14" i="103"/>
  <c r="W14" i="103" s="1"/>
  <c r="S31" i="142"/>
  <c r="E17" i="147"/>
  <c r="J17" i="147"/>
  <c r="H13" i="96"/>
  <c r="E23" i="137"/>
  <c r="AC29" i="145"/>
  <c r="G30" i="45"/>
  <c r="C13" i="45"/>
  <c r="C10" i="111"/>
  <c r="D27" i="51"/>
  <c r="S29" i="50"/>
  <c r="T29" i="50" s="1"/>
  <c r="T11" i="50"/>
  <c r="V28" i="104"/>
  <c r="W28" i="104" s="1"/>
  <c r="D20" i="50"/>
  <c r="N29" i="51"/>
  <c r="D24" i="51"/>
  <c r="C25" i="111"/>
  <c r="D25" i="111" s="1"/>
  <c r="I14" i="152"/>
  <c r="I14" i="92"/>
  <c r="N31" i="144"/>
  <c r="G12" i="144"/>
  <c r="AB31" i="142"/>
  <c r="J21" i="108"/>
  <c r="J21" i="141"/>
  <c r="H27" i="141"/>
  <c r="H27" i="108"/>
  <c r="T12" i="50"/>
  <c r="T11" i="51"/>
  <c r="S29" i="51"/>
  <c r="T29" i="51" s="1"/>
  <c r="C19" i="111"/>
  <c r="P19" i="111" s="1"/>
  <c r="G15" i="137"/>
  <c r="E19" i="137"/>
  <c r="G21" i="143"/>
  <c r="D17" i="50"/>
  <c r="T22" i="51"/>
  <c r="T15" i="51"/>
  <c r="C24" i="111"/>
  <c r="G18" i="92"/>
  <c r="G18" i="152"/>
  <c r="I20" i="92"/>
  <c r="J12" i="141"/>
  <c r="J12" i="108"/>
  <c r="D14" i="137"/>
  <c r="G21" i="137"/>
  <c r="G14" i="142"/>
  <c r="K14" i="92"/>
  <c r="K14" i="152"/>
  <c r="E25" i="143"/>
  <c r="J25" i="143"/>
  <c r="H11" i="141"/>
  <c r="H11" i="108"/>
  <c r="G22" i="144"/>
  <c r="T13" i="50"/>
  <c r="T16" i="51"/>
  <c r="C21" i="111"/>
  <c r="P21" i="111" s="1"/>
  <c r="O19" i="58"/>
  <c r="J16" i="144"/>
  <c r="E16" i="144"/>
  <c r="G19" i="144"/>
  <c r="E27" i="45"/>
  <c r="D13" i="51"/>
  <c r="C9" i="111"/>
  <c r="O27" i="111"/>
  <c r="G25" i="145"/>
  <c r="J15" i="142"/>
  <c r="E15" i="142"/>
  <c r="L17" i="43"/>
  <c r="K17" i="43"/>
  <c r="D19" i="137"/>
  <c r="H17" i="107"/>
  <c r="E17" i="144"/>
  <c r="J17" i="144"/>
  <c r="H30" i="47"/>
  <c r="AC18" i="147"/>
  <c r="Y28" i="104"/>
  <c r="Z28" i="104" s="1"/>
  <c r="N29" i="138"/>
  <c r="E14" i="143"/>
  <c r="J14" i="143"/>
  <c r="G26" i="142"/>
  <c r="K16" i="43"/>
  <c r="L16" i="43"/>
  <c r="U31" i="134"/>
  <c r="T21" i="50"/>
  <c r="C18" i="109"/>
  <c r="D14" i="51"/>
  <c r="T20" i="50"/>
  <c r="C16" i="110"/>
  <c r="P16" i="110" s="1"/>
  <c r="T28" i="50"/>
  <c r="C26" i="109"/>
  <c r="C19" i="58"/>
  <c r="AC13" i="145"/>
  <c r="C11" i="109"/>
  <c r="P11" i="109" s="1"/>
  <c r="C15" i="112"/>
  <c r="P15" i="112" s="1"/>
  <c r="AC29" i="142"/>
  <c r="G20" i="144"/>
  <c r="G20" i="92"/>
  <c r="G21" i="92" s="1"/>
  <c r="W17" i="92" s="1"/>
  <c r="L11" i="108"/>
  <c r="G29" i="137"/>
  <c r="Y12" i="104"/>
  <c r="Z12" i="104" s="1"/>
  <c r="N13" i="138"/>
  <c r="D13" i="50"/>
  <c r="C18" i="112"/>
  <c r="L17" i="108"/>
  <c r="G23" i="144"/>
  <c r="AC23" i="137"/>
  <c r="E24" i="137"/>
  <c r="F23" i="141"/>
  <c r="F23" i="108"/>
  <c r="T23" i="10"/>
  <c r="I12" i="92"/>
  <c r="I12" i="152"/>
  <c r="K16" i="68"/>
  <c r="C17" i="45"/>
  <c r="C15" i="109"/>
  <c r="P15" i="109" s="1"/>
  <c r="C23" i="112"/>
  <c r="R19" i="58"/>
  <c r="G25" i="144"/>
  <c r="S20" i="92"/>
  <c r="E25" i="145"/>
  <c r="J25" i="145"/>
  <c r="J15" i="141"/>
  <c r="J15" i="108"/>
  <c r="D20" i="138"/>
  <c r="E20" i="138" s="1"/>
  <c r="S19" i="104"/>
  <c r="E21" i="145"/>
  <c r="J21" i="145"/>
  <c r="C26" i="45"/>
  <c r="C20" i="112"/>
  <c r="AC14" i="142"/>
  <c r="H18" i="141"/>
  <c r="H18" i="108"/>
  <c r="J22" i="143"/>
  <c r="E22" i="143"/>
  <c r="L18" i="108"/>
  <c r="E16" i="137"/>
  <c r="L20" i="43"/>
  <c r="K20" i="43"/>
  <c r="AC12" i="137"/>
  <c r="AB31" i="137"/>
  <c r="F25" i="108"/>
  <c r="T25" i="10"/>
  <c r="U25" i="10" s="1"/>
  <c r="F25" i="141"/>
  <c r="G16" i="142"/>
  <c r="E18" i="134"/>
  <c r="F18" i="134" s="1"/>
  <c r="G13" i="152"/>
  <c r="G13" i="92"/>
  <c r="K19" i="36"/>
  <c r="J19" i="36"/>
  <c r="H18" i="96"/>
  <c r="J19" i="142"/>
  <c r="E19" i="142"/>
  <c r="E18" i="144"/>
  <c r="J18" i="144"/>
  <c r="AC15" i="139"/>
  <c r="G15" i="139"/>
  <c r="C12" i="109"/>
  <c r="P12" i="109" s="1"/>
  <c r="C19" i="112"/>
  <c r="P19" i="112" s="1"/>
  <c r="G23" i="137"/>
  <c r="G13" i="142"/>
  <c r="G28" i="144"/>
  <c r="E22" i="45"/>
  <c r="J14" i="108"/>
  <c r="J14" i="141"/>
  <c r="L16" i="108"/>
  <c r="E28" i="143"/>
  <c r="J28" i="143"/>
  <c r="K27" i="43"/>
  <c r="L27" i="43"/>
  <c r="J24" i="144"/>
  <c r="E24" i="144"/>
  <c r="G17" i="145"/>
  <c r="Y25" i="103"/>
  <c r="Z25" i="103" s="1"/>
  <c r="U31" i="145"/>
  <c r="V25" i="103"/>
  <c r="W25" i="103" s="1"/>
  <c r="J25" i="36"/>
  <c r="K25" i="36"/>
  <c r="G12" i="92"/>
  <c r="G12" i="152"/>
  <c r="H16" i="68"/>
  <c r="H23" i="68" s="1"/>
  <c r="G28" i="137"/>
  <c r="F10" i="95"/>
  <c r="F30" i="47"/>
  <c r="V10" i="47"/>
  <c r="G23" i="148"/>
  <c r="H22" i="96"/>
  <c r="G13" i="134"/>
  <c r="H11" i="96"/>
  <c r="D11" i="96"/>
  <c r="F26" i="108"/>
  <c r="T26" i="10"/>
  <c r="X26" i="10"/>
  <c r="F26" i="141"/>
  <c r="G20" i="137"/>
  <c r="AC17" i="134"/>
  <c r="Y17" i="103"/>
  <c r="Z17" i="103" s="1"/>
  <c r="T11" i="10"/>
  <c r="F11" i="141"/>
  <c r="F11" i="108"/>
  <c r="X31" i="137"/>
  <c r="D23" i="137"/>
  <c r="J24" i="36"/>
  <c r="K24" i="36"/>
  <c r="V11" i="47"/>
  <c r="Y11" i="47" s="1"/>
  <c r="F11" i="95"/>
  <c r="D20" i="139"/>
  <c r="G25" i="147"/>
  <c r="Y25" i="105"/>
  <c r="Z25" i="105" s="1"/>
  <c r="N26" i="140"/>
  <c r="E13" i="142"/>
  <c r="J13" i="142"/>
  <c r="F18" i="108"/>
  <c r="F18" i="141"/>
  <c r="T18" i="10"/>
  <c r="AC12" i="68"/>
  <c r="E12" i="152"/>
  <c r="E16" i="68"/>
  <c r="E23" i="68" s="1"/>
  <c r="E12" i="92"/>
  <c r="E16" i="92" s="1"/>
  <c r="AC20" i="68"/>
  <c r="E20" i="92"/>
  <c r="V16" i="103"/>
  <c r="W16" i="103" s="1"/>
  <c r="G28" i="142"/>
  <c r="J12" i="36"/>
  <c r="K12" i="36"/>
  <c r="G28" i="134"/>
  <c r="O17" i="152"/>
  <c r="T21" i="68"/>
  <c r="O17" i="92"/>
  <c r="D29" i="134"/>
  <c r="S28" i="103"/>
  <c r="AC26" i="134"/>
  <c r="H23" i="141"/>
  <c r="H23" i="108"/>
  <c r="E20" i="143"/>
  <c r="J20" i="143"/>
  <c r="D20" i="143" s="1"/>
  <c r="L12" i="108"/>
  <c r="H24" i="108"/>
  <c r="H24" i="141"/>
  <c r="V21" i="104"/>
  <c r="W21" i="104" s="1"/>
  <c r="E22" i="137"/>
  <c r="K14" i="36"/>
  <c r="J14" i="36"/>
  <c r="AC12" i="134"/>
  <c r="AB31" i="134"/>
  <c r="L11" i="96"/>
  <c r="H16" i="97"/>
  <c r="J14" i="95"/>
  <c r="S31" i="147"/>
  <c r="G29" i="139"/>
  <c r="V19" i="103"/>
  <c r="W19" i="103" s="1"/>
  <c r="S12" i="105"/>
  <c r="D13" i="140"/>
  <c r="E13" i="140" s="1"/>
  <c r="T28" i="57"/>
  <c r="D27" i="138"/>
  <c r="E27" i="138" s="1"/>
  <c r="S26" i="104"/>
  <c r="J26" i="141"/>
  <c r="J26" i="108"/>
  <c r="F16" i="95"/>
  <c r="V16" i="47"/>
  <c r="Y16" i="47" s="1"/>
  <c r="N31" i="145"/>
  <c r="G12" i="145"/>
  <c r="T15" i="10"/>
  <c r="F15" i="141"/>
  <c r="F15" i="108"/>
  <c r="E19" i="92"/>
  <c r="E19" i="152"/>
  <c r="AC19" i="68"/>
  <c r="H15" i="108"/>
  <c r="H15" i="141"/>
  <c r="E26" i="143"/>
  <c r="J26" i="143"/>
  <c r="D28" i="139"/>
  <c r="H20" i="96"/>
  <c r="S23" i="103"/>
  <c r="D24" i="134"/>
  <c r="N17" i="138"/>
  <c r="Y16" i="104"/>
  <c r="Z16" i="104" s="1"/>
  <c r="S31" i="145"/>
  <c r="E14" i="92"/>
  <c r="AC14" i="68"/>
  <c r="E14" i="152"/>
  <c r="K11" i="36"/>
  <c r="J11" i="36"/>
  <c r="I31" i="36"/>
  <c r="T18" i="52"/>
  <c r="E25" i="144"/>
  <c r="J25" i="144"/>
  <c r="E29" i="142"/>
  <c r="J29" i="142"/>
  <c r="J20" i="147"/>
  <c r="E20" i="147"/>
  <c r="V27" i="103"/>
  <c r="W27" i="103" s="1"/>
  <c r="J21" i="95"/>
  <c r="Y21" i="104"/>
  <c r="Z21" i="104" s="1"/>
  <c r="N22" i="138"/>
  <c r="E17" i="145"/>
  <c r="J17" i="145"/>
  <c r="G29" i="142"/>
  <c r="L26" i="108"/>
  <c r="S21" i="104"/>
  <c r="D22" i="138"/>
  <c r="E22" i="138" s="1"/>
  <c r="E22" i="144"/>
  <c r="J22" i="144"/>
  <c r="K20" i="36"/>
  <c r="J20" i="36"/>
  <c r="V14" i="105"/>
  <c r="W14" i="105" s="1"/>
  <c r="AC22" i="134"/>
  <c r="G28" i="145"/>
  <c r="J14" i="144"/>
  <c r="D14" i="144" s="1"/>
  <c r="F14" i="144" s="1"/>
  <c r="E14" i="144"/>
  <c r="J16" i="96"/>
  <c r="J24" i="108"/>
  <c r="R24" i="10"/>
  <c r="J24" i="141"/>
  <c r="H17" i="96"/>
  <c r="G27" i="137"/>
  <c r="K27" i="36"/>
  <c r="J27" i="36"/>
  <c r="G13" i="146"/>
  <c r="N31" i="139"/>
  <c r="G12" i="139"/>
  <c r="G16" i="146"/>
  <c r="G13" i="148"/>
  <c r="G16" i="134"/>
  <c r="AC21" i="134"/>
  <c r="H16" i="107"/>
  <c r="T21" i="10"/>
  <c r="F21" i="108"/>
  <c r="F21" i="141"/>
  <c r="D25" i="137"/>
  <c r="D18" i="138"/>
  <c r="E18" i="138" s="1"/>
  <c r="S17" i="104"/>
  <c r="P17" i="104" s="1"/>
  <c r="Q17" i="104" s="1"/>
  <c r="Q18" i="152"/>
  <c r="Q18" i="92"/>
  <c r="Q21" i="92" s="1"/>
  <c r="AB20" i="92" s="1"/>
  <c r="O15" i="92"/>
  <c r="S13" i="152"/>
  <c r="S13" i="92"/>
  <c r="G17" i="139"/>
  <c r="V16" i="105"/>
  <c r="W16" i="105" s="1"/>
  <c r="Z31" i="147"/>
  <c r="Y18" i="104"/>
  <c r="Z18" i="104" s="1"/>
  <c r="N19" i="138"/>
  <c r="D17" i="137"/>
  <c r="AB31" i="144"/>
  <c r="O14" i="92"/>
  <c r="O14" i="152"/>
  <c r="G14" i="145"/>
  <c r="H16" i="141"/>
  <c r="H16" i="108"/>
  <c r="N21" i="138"/>
  <c r="Y20" i="104"/>
  <c r="Z20" i="104" s="1"/>
  <c r="Y19" i="104"/>
  <c r="Z19" i="104" s="1"/>
  <c r="N20" i="138"/>
  <c r="S31" i="134"/>
  <c r="H28" i="107"/>
  <c r="G19" i="143"/>
  <c r="L24" i="108"/>
  <c r="X24" i="10"/>
  <c r="D20" i="95"/>
  <c r="E21" i="148"/>
  <c r="J21" i="148"/>
  <c r="G26" i="148"/>
  <c r="J26" i="146"/>
  <c r="E26" i="146"/>
  <c r="H14" i="97"/>
  <c r="J16" i="143"/>
  <c r="E16" i="143"/>
  <c r="J28" i="145"/>
  <c r="E28" i="145"/>
  <c r="E29" i="143"/>
  <c r="J29" i="143"/>
  <c r="G16" i="137"/>
  <c r="J16" i="36"/>
  <c r="K16" i="36"/>
  <c r="M14" i="152"/>
  <c r="M14" i="92"/>
  <c r="V27" i="104"/>
  <c r="W27" i="104" s="1"/>
  <c r="J23" i="36"/>
  <c r="K23" i="36"/>
  <c r="V24" i="103"/>
  <c r="W24" i="103" s="1"/>
  <c r="H20" i="95"/>
  <c r="V23" i="105"/>
  <c r="W23" i="105" s="1"/>
  <c r="S22" i="104"/>
  <c r="D23" i="138"/>
  <c r="E23" i="138" s="1"/>
  <c r="J27" i="144"/>
  <c r="E27" i="144"/>
  <c r="L25" i="43"/>
  <c r="K25" i="43"/>
  <c r="E21" i="137"/>
  <c r="E28" i="139"/>
  <c r="F28" i="139" s="1"/>
  <c r="F16" i="96"/>
  <c r="V16" i="48"/>
  <c r="Y16" i="48" s="1"/>
  <c r="AC28" i="134"/>
  <c r="N15" i="140"/>
  <c r="Y14" i="105"/>
  <c r="Z14" i="105" s="1"/>
  <c r="V15" i="48"/>
  <c r="Y15" i="48" s="1"/>
  <c r="F15" i="96"/>
  <c r="G15" i="143"/>
  <c r="AC27" i="137"/>
  <c r="E20" i="45"/>
  <c r="T16" i="50"/>
  <c r="C17" i="111"/>
  <c r="L27" i="108"/>
  <c r="V18" i="104"/>
  <c r="W18" i="104" s="1"/>
  <c r="H14" i="141"/>
  <c r="H14" i="108"/>
  <c r="G17" i="144"/>
  <c r="E16" i="142"/>
  <c r="J16" i="142"/>
  <c r="J21" i="143"/>
  <c r="E21" i="143"/>
  <c r="L25" i="108"/>
  <c r="D12" i="138"/>
  <c r="E12" i="138" s="1"/>
  <c r="S11" i="104"/>
  <c r="G31" i="138"/>
  <c r="S15" i="92"/>
  <c r="Q13" i="92"/>
  <c r="Q13" i="152"/>
  <c r="J25" i="108"/>
  <c r="J25" i="141"/>
  <c r="S17" i="92"/>
  <c r="S17" i="152"/>
  <c r="Z21" i="68"/>
  <c r="V12" i="104"/>
  <c r="W12" i="104" s="1"/>
  <c r="G20" i="142"/>
  <c r="G15" i="142"/>
  <c r="V14" i="104"/>
  <c r="W14" i="104" s="1"/>
  <c r="D25" i="95"/>
  <c r="E28" i="134"/>
  <c r="U31" i="139"/>
  <c r="G31" i="139" s="1"/>
  <c r="J23" i="143"/>
  <c r="E23" i="143"/>
  <c r="D26" i="137"/>
  <c r="AC15" i="147"/>
  <c r="G19" i="142"/>
  <c r="AC13" i="144"/>
  <c r="N23" i="138"/>
  <c r="Y22" i="104"/>
  <c r="Z22" i="104" s="1"/>
  <c r="S28" i="104"/>
  <c r="D29" i="138"/>
  <c r="E29" i="138" s="1"/>
  <c r="N25" i="138"/>
  <c r="Y24" i="104"/>
  <c r="Z24" i="104" s="1"/>
  <c r="G29" i="144"/>
  <c r="E21" i="144"/>
  <c r="J21" i="144"/>
  <c r="G27" i="139"/>
  <c r="D23" i="97"/>
  <c r="D24" i="95"/>
  <c r="J31" i="43"/>
  <c r="L11" i="43"/>
  <c r="K11" i="43"/>
  <c r="G15" i="145"/>
  <c r="AC13" i="68"/>
  <c r="E13" i="152"/>
  <c r="E16" i="152" s="1"/>
  <c r="E13" i="92"/>
  <c r="G21" i="144"/>
  <c r="J28" i="36"/>
  <c r="K28" i="36"/>
  <c r="E26" i="134"/>
  <c r="O19" i="92"/>
  <c r="O19" i="152"/>
  <c r="O21" i="152" s="1"/>
  <c r="D26" i="138"/>
  <c r="E26" i="138" s="1"/>
  <c r="S25" i="104"/>
  <c r="J21" i="36"/>
  <c r="K21" i="36"/>
  <c r="V26" i="47"/>
  <c r="Y26" i="47" s="1"/>
  <c r="F26" i="95"/>
  <c r="H15" i="125"/>
  <c r="F19" i="125" s="1"/>
  <c r="E29" i="137"/>
  <c r="D26" i="139"/>
  <c r="J18" i="148"/>
  <c r="E18" i="148"/>
  <c r="F22" i="95"/>
  <c r="V22" i="47"/>
  <c r="Y22" i="47" s="1"/>
  <c r="G27" i="147"/>
  <c r="J20" i="146"/>
  <c r="D20" i="146" s="1"/>
  <c r="F20" i="146" s="1"/>
  <c r="E20" i="146"/>
  <c r="L23" i="96"/>
  <c r="G24" i="134"/>
  <c r="Q13" i="98"/>
  <c r="D17" i="56"/>
  <c r="E15" i="148"/>
  <c r="J15" i="148"/>
  <c r="G24" i="144"/>
  <c r="E26" i="142"/>
  <c r="J26" i="142"/>
  <c r="C12" i="45"/>
  <c r="K30" i="45"/>
  <c r="D23" i="51"/>
  <c r="C17" i="112"/>
  <c r="Y15" i="104"/>
  <c r="Z15" i="104" s="1"/>
  <c r="N16" i="138"/>
  <c r="G19" i="145"/>
  <c r="E19" i="145"/>
  <c r="J19" i="145"/>
  <c r="K17" i="152"/>
  <c r="N21" i="68"/>
  <c r="K17" i="92"/>
  <c r="H21" i="108"/>
  <c r="H21" i="141"/>
  <c r="N21" i="141" s="1"/>
  <c r="G21" i="141" s="1"/>
  <c r="W21" i="68"/>
  <c r="Q17" i="92"/>
  <c r="Q17" i="152"/>
  <c r="D15" i="137"/>
  <c r="AC25" i="142"/>
  <c r="AB31" i="145"/>
  <c r="J20" i="145"/>
  <c r="E20" i="145"/>
  <c r="G18" i="143"/>
  <c r="H20" i="108"/>
  <c r="H20" i="141"/>
  <c r="D21" i="137"/>
  <c r="G24" i="143"/>
  <c r="H24" i="143" s="1"/>
  <c r="AC19" i="137"/>
  <c r="M13" i="92"/>
  <c r="M13" i="152"/>
  <c r="AC28" i="139"/>
  <c r="H15" i="107"/>
  <c r="Y27" i="103"/>
  <c r="Z27" i="103" s="1"/>
  <c r="F19" i="108"/>
  <c r="T19" i="10"/>
  <c r="F19" i="141"/>
  <c r="AC23" i="143"/>
  <c r="J12" i="143"/>
  <c r="L31" i="143"/>
  <c r="E12" i="143"/>
  <c r="L13" i="108"/>
  <c r="G29" i="145"/>
  <c r="D28" i="134"/>
  <c r="S27" i="103"/>
  <c r="Y18" i="105"/>
  <c r="Z18" i="105" s="1"/>
  <c r="N19" i="140"/>
  <c r="G25" i="134"/>
  <c r="V13" i="104"/>
  <c r="W13" i="104" s="1"/>
  <c r="G27" i="145"/>
  <c r="S14" i="152"/>
  <c r="S14" i="92"/>
  <c r="S16" i="92" s="1"/>
  <c r="AC14" i="92" s="1"/>
  <c r="G13" i="145"/>
  <c r="G20" i="134"/>
  <c r="N22" i="140"/>
  <c r="Y21" i="105"/>
  <c r="Z21" i="105" s="1"/>
  <c r="L26" i="96"/>
  <c r="S31" i="137"/>
  <c r="F17" i="108"/>
  <c r="T17" i="10"/>
  <c r="F17" i="141"/>
  <c r="J13" i="141"/>
  <c r="J13" i="108"/>
  <c r="J23" i="142"/>
  <c r="E23" i="142"/>
  <c r="D20" i="96"/>
  <c r="H25" i="96"/>
  <c r="AC17" i="142"/>
  <c r="S31" i="144"/>
  <c r="G17" i="134"/>
  <c r="H19" i="108"/>
  <c r="H19" i="141"/>
  <c r="C31" i="36"/>
  <c r="D18" i="139"/>
  <c r="I18" i="152"/>
  <c r="I18" i="92"/>
  <c r="Q31" i="137"/>
  <c r="X31" i="139"/>
  <c r="D17" i="52"/>
  <c r="G29" i="147"/>
  <c r="G21" i="134"/>
  <c r="J25" i="147"/>
  <c r="E25" i="147"/>
  <c r="G21" i="139"/>
  <c r="D25" i="56"/>
  <c r="E21" i="147"/>
  <c r="J21" i="147"/>
  <c r="D18" i="96"/>
  <c r="V27" i="105"/>
  <c r="W27" i="105" s="1"/>
  <c r="AC16" i="143"/>
  <c r="L14" i="108"/>
  <c r="E17" i="45"/>
  <c r="I29" i="51"/>
  <c r="O27" i="112"/>
  <c r="C9" i="112"/>
  <c r="P19" i="58"/>
  <c r="AC15" i="137"/>
  <c r="J28" i="142"/>
  <c r="D28" i="142" s="1"/>
  <c r="E28" i="142"/>
  <c r="K22" i="43"/>
  <c r="L22" i="43"/>
  <c r="G26" i="145"/>
  <c r="V24" i="104"/>
  <c r="W24" i="104" s="1"/>
  <c r="AC13" i="143"/>
  <c r="K18" i="152"/>
  <c r="K18" i="92"/>
  <c r="Y11" i="104"/>
  <c r="N12" i="138"/>
  <c r="M31" i="138"/>
  <c r="N31" i="138" s="1"/>
  <c r="AC25" i="137"/>
  <c r="E17" i="137"/>
  <c r="Z16" i="68"/>
  <c r="S12" i="92"/>
  <c r="S12" i="152"/>
  <c r="G29" i="143"/>
  <c r="E19" i="144"/>
  <c r="J19" i="144"/>
  <c r="D19" i="144" s="1"/>
  <c r="J12" i="95"/>
  <c r="V17" i="47"/>
  <c r="Y17" i="47" s="1"/>
  <c r="F17" i="95"/>
  <c r="E15" i="92"/>
  <c r="AC15" i="68"/>
  <c r="G18" i="145"/>
  <c r="K22" i="36"/>
  <c r="J22" i="36"/>
  <c r="AB31" i="139"/>
  <c r="AC12" i="139"/>
  <c r="G21" i="146"/>
  <c r="Y24" i="105"/>
  <c r="Z24" i="105" s="1"/>
  <c r="N25" i="140"/>
  <c r="V22" i="103"/>
  <c r="W22" i="103" s="1"/>
  <c r="AC21" i="145"/>
  <c r="G20" i="145"/>
  <c r="F12" i="108"/>
  <c r="N12" i="108" s="1"/>
  <c r="K12" i="108" s="1"/>
  <c r="T12" i="10"/>
  <c r="F12" i="141"/>
  <c r="AC24" i="137"/>
  <c r="J28" i="148"/>
  <c r="E28" i="148"/>
  <c r="G25" i="148"/>
  <c r="E22" i="134"/>
  <c r="F22" i="134" s="1"/>
  <c r="J22" i="97"/>
  <c r="N22" i="97" s="1"/>
  <c r="Q22" i="97" s="1"/>
  <c r="E18" i="137"/>
  <c r="G26" i="144"/>
  <c r="M20" i="92"/>
  <c r="D18" i="137"/>
  <c r="F13" i="108"/>
  <c r="T13" i="10"/>
  <c r="F13" i="141"/>
  <c r="J25" i="148"/>
  <c r="E25" i="148"/>
  <c r="D20" i="134"/>
  <c r="H20" i="134" s="1"/>
  <c r="S19" i="103"/>
  <c r="G13" i="139"/>
  <c r="J19" i="143"/>
  <c r="E19" i="143"/>
  <c r="V27" i="47"/>
  <c r="Y27" i="47" s="1"/>
  <c r="F27" i="95"/>
  <c r="Y22" i="103"/>
  <c r="Z22" i="103" s="1"/>
  <c r="J18" i="95"/>
  <c r="G24" i="145"/>
  <c r="E13" i="147"/>
  <c r="J13" i="147"/>
  <c r="E25" i="146"/>
  <c r="J25" i="146"/>
  <c r="D22" i="137"/>
  <c r="Z31" i="143"/>
  <c r="AC15" i="146"/>
  <c r="E17" i="139"/>
  <c r="H11" i="95"/>
  <c r="G19" i="147"/>
  <c r="G27" i="134"/>
  <c r="J24" i="146"/>
  <c r="E24" i="146"/>
  <c r="AC19" i="134"/>
  <c r="D22" i="139"/>
  <c r="E24" i="147"/>
  <c r="J24" i="147"/>
  <c r="G26" i="134"/>
  <c r="K14" i="43"/>
  <c r="L14" i="43"/>
  <c r="AC22" i="143"/>
  <c r="E16" i="45"/>
  <c r="D27" i="50"/>
  <c r="C21" i="109"/>
  <c r="C25" i="112"/>
  <c r="P25" i="112" s="1"/>
  <c r="S19" i="152"/>
  <c r="S19" i="92"/>
  <c r="S21" i="92" s="1"/>
  <c r="AC20" i="92" s="1"/>
  <c r="AC19" i="143"/>
  <c r="AC22" i="145"/>
  <c r="D14" i="138"/>
  <c r="E14" i="138" s="1"/>
  <c r="S13" i="104"/>
  <c r="V22" i="104"/>
  <c r="W22" i="104" s="1"/>
  <c r="D16" i="137"/>
  <c r="AC14" i="145"/>
  <c r="K21" i="68"/>
  <c r="I17" i="92"/>
  <c r="I21" i="92" s="1"/>
  <c r="X18" i="92" s="1"/>
  <c r="I17" i="152"/>
  <c r="J22" i="145"/>
  <c r="E22" i="145"/>
  <c r="G14" i="143"/>
  <c r="E27" i="142"/>
  <c r="J27" i="142"/>
  <c r="F27" i="108"/>
  <c r="F27" i="141"/>
  <c r="T27" i="10"/>
  <c r="G21" i="145"/>
  <c r="M15" i="92"/>
  <c r="L19" i="108"/>
  <c r="F20" i="141"/>
  <c r="N20" i="141" s="1"/>
  <c r="K20" i="141" s="1"/>
  <c r="F20" i="108"/>
  <c r="T20" i="10"/>
  <c r="U20" i="10" s="1"/>
  <c r="E13" i="146"/>
  <c r="J13" i="146"/>
  <c r="L22" i="96"/>
  <c r="J26" i="96"/>
  <c r="S26" i="103"/>
  <c r="D27" i="134"/>
  <c r="T16" i="10"/>
  <c r="X16" i="10"/>
  <c r="F16" i="108"/>
  <c r="F16" i="141"/>
  <c r="S17" i="103"/>
  <c r="D18" i="134"/>
  <c r="AB31" i="146"/>
  <c r="J15" i="36"/>
  <c r="K15" i="36"/>
  <c r="D13" i="139"/>
  <c r="F13" i="139" s="1"/>
  <c r="Y19" i="103"/>
  <c r="Z19" i="103" s="1"/>
  <c r="E12" i="139"/>
  <c r="L31" i="139"/>
  <c r="M31" i="139" s="1"/>
  <c r="AC15" i="143"/>
  <c r="G20" i="143"/>
  <c r="J12" i="142"/>
  <c r="E12" i="142"/>
  <c r="L31" i="142"/>
  <c r="E31" i="142" s="1"/>
  <c r="G14" i="144"/>
  <c r="E16" i="139"/>
  <c r="V14" i="48"/>
  <c r="Y14" i="48" s="1"/>
  <c r="F14" i="96"/>
  <c r="O20" i="92"/>
  <c r="O21" i="92" s="1"/>
  <c r="AA19" i="92" s="1"/>
  <c r="G22" i="143"/>
  <c r="Z31" i="146"/>
  <c r="G14" i="146"/>
  <c r="J18" i="96"/>
  <c r="N18" i="96" s="1"/>
  <c r="Q18" i="96" s="1"/>
  <c r="D23" i="139"/>
  <c r="V18" i="103"/>
  <c r="W18" i="103" s="1"/>
  <c r="S18" i="152"/>
  <c r="S18" i="92"/>
  <c r="E18" i="143"/>
  <c r="J18" i="143"/>
  <c r="G13" i="137"/>
  <c r="H13" i="137" s="1"/>
  <c r="L23" i="43"/>
  <c r="K23" i="43"/>
  <c r="N23" i="140"/>
  <c r="Y22" i="105"/>
  <c r="Z22" i="105" s="1"/>
  <c r="E27" i="139"/>
  <c r="D14" i="95"/>
  <c r="L15" i="95"/>
  <c r="G23" i="146"/>
  <c r="D26" i="96"/>
  <c r="I17" i="98"/>
  <c r="V17" i="49"/>
  <c r="Y17" i="49" s="1"/>
  <c r="F17" i="97"/>
  <c r="K15" i="79"/>
  <c r="I12" i="98"/>
  <c r="N16" i="140"/>
  <c r="Y15" i="105"/>
  <c r="Z15" i="105" s="1"/>
  <c r="T18" i="56"/>
  <c r="S28" i="105"/>
  <c r="D29" i="140"/>
  <c r="E29" i="140" s="1"/>
  <c r="F23" i="95"/>
  <c r="V23" i="47"/>
  <c r="Y23" i="47" s="1"/>
  <c r="AC20" i="139"/>
  <c r="D25" i="97"/>
  <c r="F24" i="95"/>
  <c r="N24" i="95" s="1"/>
  <c r="Q24" i="95" s="1"/>
  <c r="V24" i="47"/>
  <c r="Y24" i="47" s="1"/>
  <c r="T12" i="52"/>
  <c r="J17" i="148"/>
  <c r="E17" i="148"/>
  <c r="V19" i="48"/>
  <c r="Y19" i="48" s="1"/>
  <c r="F19" i="96"/>
  <c r="D21" i="56"/>
  <c r="G14" i="134"/>
  <c r="J19" i="148"/>
  <c r="E19" i="148"/>
  <c r="AC23" i="146"/>
  <c r="L20" i="96"/>
  <c r="T13" i="52"/>
  <c r="T15" i="55"/>
  <c r="K13" i="36"/>
  <c r="J13" i="36"/>
  <c r="D12" i="95"/>
  <c r="E13" i="139"/>
  <c r="V20" i="105"/>
  <c r="W20" i="105" s="1"/>
  <c r="U31" i="143"/>
  <c r="J16" i="108"/>
  <c r="J16" i="141"/>
  <c r="L28" i="43"/>
  <c r="K28" i="43"/>
  <c r="F12" i="96"/>
  <c r="V12" i="48"/>
  <c r="Y12" i="48" s="1"/>
  <c r="U31" i="147"/>
  <c r="AC17" i="146"/>
  <c r="E26" i="139"/>
  <c r="F26" i="139" s="1"/>
  <c r="L24" i="43"/>
  <c r="K24" i="43"/>
  <c r="K12" i="152"/>
  <c r="N16" i="68"/>
  <c r="K12" i="92"/>
  <c r="E24" i="145"/>
  <c r="J24" i="145"/>
  <c r="AC26" i="144"/>
  <c r="Y13" i="103"/>
  <c r="Z13" i="103" s="1"/>
  <c r="G24" i="139"/>
  <c r="H24" i="139" s="1"/>
  <c r="G22" i="147"/>
  <c r="E26" i="147"/>
  <c r="J26" i="147"/>
  <c r="N15" i="125"/>
  <c r="H22" i="95"/>
  <c r="AC19" i="139"/>
  <c r="L10" i="96"/>
  <c r="T30" i="48"/>
  <c r="L12" i="97"/>
  <c r="G18" i="139"/>
  <c r="M18" i="98"/>
  <c r="AC14" i="139"/>
  <c r="J11" i="96"/>
  <c r="C21" i="84"/>
  <c r="Y18" i="103"/>
  <c r="Z18" i="103" s="1"/>
  <c r="D26" i="56"/>
  <c r="F25" i="95"/>
  <c r="V25" i="47"/>
  <c r="Y25" i="47" s="1"/>
  <c r="D22" i="134"/>
  <c r="S21" i="103"/>
  <c r="E16" i="148"/>
  <c r="J16" i="148"/>
  <c r="AC21" i="139"/>
  <c r="U31" i="148"/>
  <c r="H13" i="97"/>
  <c r="J30" i="48"/>
  <c r="V22" i="105"/>
  <c r="W22" i="105" s="1"/>
  <c r="G20" i="148"/>
  <c r="E24" i="134"/>
  <c r="L25" i="97"/>
  <c r="V14" i="47"/>
  <c r="Y14" i="47" s="1"/>
  <c r="F14" i="95"/>
  <c r="Z31" i="139"/>
  <c r="Y23" i="105"/>
  <c r="Z23" i="105" s="1"/>
  <c r="N24" i="140"/>
  <c r="D21" i="134"/>
  <c r="S20" i="103"/>
  <c r="E23" i="147"/>
  <c r="J23" i="147"/>
  <c r="D14" i="134"/>
  <c r="S13" i="103"/>
  <c r="T13" i="103" s="1"/>
  <c r="C24" i="84"/>
  <c r="I24" i="84" s="1"/>
  <c r="T19" i="54"/>
  <c r="L30" i="47"/>
  <c r="D18" i="54"/>
  <c r="D27" i="53"/>
  <c r="H21" i="107"/>
  <c r="D12" i="54"/>
  <c r="AC23" i="139"/>
  <c r="F23" i="97"/>
  <c r="V23" i="49"/>
  <c r="Y23" i="49" s="1"/>
  <c r="S12" i="103"/>
  <c r="D13" i="134"/>
  <c r="D14" i="96"/>
  <c r="G24" i="147"/>
  <c r="C13" i="84"/>
  <c r="I13" i="84" s="1"/>
  <c r="D31" i="84"/>
  <c r="I29" i="55"/>
  <c r="L14" i="95"/>
  <c r="V12" i="103"/>
  <c r="W12" i="103" s="1"/>
  <c r="M14" i="98"/>
  <c r="J22" i="148"/>
  <c r="E22" i="148"/>
  <c r="L13" i="96"/>
  <c r="F12" i="97"/>
  <c r="V12" i="49"/>
  <c r="Y12" i="49" s="1"/>
  <c r="H20" i="97"/>
  <c r="D17" i="139"/>
  <c r="AC29" i="139"/>
  <c r="C20" i="84"/>
  <c r="J30" i="49"/>
  <c r="J31" i="140"/>
  <c r="K31" i="140" s="1"/>
  <c r="V11" i="105"/>
  <c r="L23" i="95"/>
  <c r="V12" i="105"/>
  <c r="W12" i="105" s="1"/>
  <c r="N30" i="49"/>
  <c r="G22" i="148"/>
  <c r="V22" i="49"/>
  <c r="Y22" i="49" s="1"/>
  <c r="F22" i="97"/>
  <c r="S14" i="98"/>
  <c r="N27" i="140"/>
  <c r="Y26" i="105"/>
  <c r="Z26" i="105" s="1"/>
  <c r="E28" i="146"/>
  <c r="J28" i="146"/>
  <c r="G26" i="147"/>
  <c r="T16" i="53"/>
  <c r="Y17" i="104"/>
  <c r="Z17" i="104" s="1"/>
  <c r="N18" i="138"/>
  <c r="Q14" i="92"/>
  <c r="Q14" i="152"/>
  <c r="AC29" i="146"/>
  <c r="D17" i="53"/>
  <c r="J26" i="36"/>
  <c r="K26" i="36"/>
  <c r="E29" i="139"/>
  <c r="G28" i="143"/>
  <c r="J18" i="141"/>
  <c r="J18" i="108"/>
  <c r="N14" i="138"/>
  <c r="Y13" i="104"/>
  <c r="Z13" i="104" s="1"/>
  <c r="J17" i="141"/>
  <c r="J17" i="108"/>
  <c r="H18" i="107"/>
  <c r="J19" i="147"/>
  <c r="E19" i="147"/>
  <c r="S15" i="105"/>
  <c r="T15" i="105" s="1"/>
  <c r="D16" i="140"/>
  <c r="H19" i="97"/>
  <c r="D16" i="97"/>
  <c r="Q31" i="139"/>
  <c r="G18" i="146"/>
  <c r="E16" i="146"/>
  <c r="J16" i="146"/>
  <c r="C27" i="84"/>
  <c r="I27" i="84" s="1"/>
  <c r="AC18" i="139"/>
  <c r="G17" i="146"/>
  <c r="E25" i="139"/>
  <c r="H26" i="107"/>
  <c r="AC13" i="139"/>
  <c r="E29" i="134"/>
  <c r="F29" i="134" s="1"/>
  <c r="Y28" i="103"/>
  <c r="Z28" i="103" s="1"/>
  <c r="C19" i="84"/>
  <c r="I19" i="84" s="1"/>
  <c r="H27" i="95"/>
  <c r="D22" i="97"/>
  <c r="D29" i="139"/>
  <c r="D22" i="53"/>
  <c r="T11" i="55"/>
  <c r="S29" i="55"/>
  <c r="V26" i="48"/>
  <c r="Y26" i="48" s="1"/>
  <c r="F26" i="96"/>
  <c r="J15" i="97"/>
  <c r="D15" i="139"/>
  <c r="F24" i="96"/>
  <c r="V24" i="48"/>
  <c r="Y24" i="48" s="1"/>
  <c r="D23" i="95"/>
  <c r="Z19" i="79"/>
  <c r="S16" i="98"/>
  <c r="L17" i="95"/>
  <c r="V13" i="105"/>
  <c r="W13" i="105" s="1"/>
  <c r="E22" i="139"/>
  <c r="J27" i="147"/>
  <c r="E27" i="147"/>
  <c r="D25" i="139"/>
  <c r="AC24" i="134"/>
  <c r="D22" i="95"/>
  <c r="D19" i="140"/>
  <c r="S18" i="105"/>
  <c r="F11" i="96"/>
  <c r="V11" i="48"/>
  <c r="Y11" i="48" s="1"/>
  <c r="E29" i="146"/>
  <c r="J29" i="146"/>
  <c r="G26" i="139"/>
  <c r="H26" i="139" s="1"/>
  <c r="F18" i="96"/>
  <c r="V18" i="48"/>
  <c r="Y18" i="48" s="1"/>
  <c r="AC27" i="134"/>
  <c r="E15" i="147"/>
  <c r="J15" i="147"/>
  <c r="J26" i="148"/>
  <c r="E26" i="148"/>
  <c r="D25" i="54"/>
  <c r="N29" i="54"/>
  <c r="T19" i="56"/>
  <c r="L19" i="96"/>
  <c r="G15" i="148"/>
  <c r="V22" i="48"/>
  <c r="Y22" i="48" s="1"/>
  <c r="F22" i="96"/>
  <c r="H25" i="107"/>
  <c r="G12" i="147"/>
  <c r="N31" i="147"/>
  <c r="H18" i="95"/>
  <c r="H20" i="107"/>
  <c r="L13" i="95"/>
  <c r="D18" i="140"/>
  <c r="E18" i="140" s="1"/>
  <c r="S17" i="105"/>
  <c r="G20" i="146"/>
  <c r="D15" i="95"/>
  <c r="H10" i="97"/>
  <c r="P30" i="49"/>
  <c r="Y23" i="103"/>
  <c r="Z23" i="103" s="1"/>
  <c r="Y15" i="103"/>
  <c r="Z15" i="103" s="1"/>
  <c r="D28" i="140"/>
  <c r="S27" i="105"/>
  <c r="H13" i="95"/>
  <c r="L25" i="95"/>
  <c r="H23" i="96"/>
  <c r="L16" i="96"/>
  <c r="Q19" i="79"/>
  <c r="M16" i="98"/>
  <c r="T24" i="57"/>
  <c r="G26" i="146"/>
  <c r="D13" i="54"/>
  <c r="AC13" i="134"/>
  <c r="G19" i="134"/>
  <c r="D25" i="96"/>
  <c r="J24" i="95"/>
  <c r="E12" i="147"/>
  <c r="J12" i="147"/>
  <c r="L31" i="147"/>
  <c r="J20" i="148"/>
  <c r="E20" i="148"/>
  <c r="J21" i="97"/>
  <c r="H19" i="107"/>
  <c r="G16" i="147"/>
  <c r="C17" i="84"/>
  <c r="I17" i="84" s="1"/>
  <c r="G27" i="148"/>
  <c r="D10" i="95"/>
  <c r="D30" i="47"/>
  <c r="G18" i="147"/>
  <c r="S14" i="105"/>
  <c r="D15" i="140"/>
  <c r="E15" i="140" s="1"/>
  <c r="J19" i="146"/>
  <c r="E19" i="146"/>
  <c r="D15" i="96"/>
  <c r="J17" i="95"/>
  <c r="J27" i="95"/>
  <c r="D24" i="140"/>
  <c r="S23" i="105"/>
  <c r="T13" i="57"/>
  <c r="G25" i="139"/>
  <c r="H25" i="139" s="1"/>
  <c r="AC16" i="139"/>
  <c r="D27" i="139"/>
  <c r="L25" i="96"/>
  <c r="T19" i="52"/>
  <c r="G20" i="147"/>
  <c r="AC26" i="146"/>
  <c r="N30" i="47"/>
  <c r="Y14" i="103"/>
  <c r="Z14" i="103" s="1"/>
  <c r="L21" i="96"/>
  <c r="L31" i="148"/>
  <c r="E12" i="148"/>
  <c r="J12" i="148"/>
  <c r="V18" i="105"/>
  <c r="W18" i="105" s="1"/>
  <c r="J21" i="96"/>
  <c r="L22" i="97"/>
  <c r="I14" i="98"/>
  <c r="V24" i="49"/>
  <c r="Y24" i="49" s="1"/>
  <c r="F24" i="97"/>
  <c r="F17" i="96"/>
  <c r="V17" i="48"/>
  <c r="Y17" i="48" s="1"/>
  <c r="S23" i="104"/>
  <c r="D24" i="138"/>
  <c r="E24" i="138" s="1"/>
  <c r="E27" i="137"/>
  <c r="AC15" i="134"/>
  <c r="J12" i="146"/>
  <c r="L31" i="146"/>
  <c r="E12" i="146"/>
  <c r="J25" i="96"/>
  <c r="C37" i="77"/>
  <c r="N31" i="137"/>
  <c r="G12" i="137"/>
  <c r="AC17" i="145"/>
  <c r="F22" i="108"/>
  <c r="F22" i="141"/>
  <c r="T22" i="10"/>
  <c r="V28" i="103"/>
  <c r="W28" i="103" s="1"/>
  <c r="V21" i="103"/>
  <c r="W21" i="103" s="1"/>
  <c r="G17" i="148"/>
  <c r="G19" i="146"/>
  <c r="F14" i="108"/>
  <c r="F14" i="141"/>
  <c r="T14" i="10"/>
  <c r="R14" i="10"/>
  <c r="F18" i="95"/>
  <c r="V18" i="47"/>
  <c r="Y18" i="47" s="1"/>
  <c r="E17" i="134"/>
  <c r="F17" i="134" s="1"/>
  <c r="AB31" i="148"/>
  <c r="L26" i="43"/>
  <c r="K26" i="43"/>
  <c r="V17" i="104"/>
  <c r="W17" i="104" s="1"/>
  <c r="I13" i="92"/>
  <c r="I13" i="152"/>
  <c r="V26" i="104"/>
  <c r="W26" i="104" s="1"/>
  <c r="G14" i="152"/>
  <c r="G14" i="92"/>
  <c r="E15" i="137"/>
  <c r="E23" i="146"/>
  <c r="J23" i="146"/>
  <c r="G19" i="139"/>
  <c r="D16" i="139"/>
  <c r="G13" i="147"/>
  <c r="E27" i="134"/>
  <c r="Y26" i="103"/>
  <c r="Z26" i="103" s="1"/>
  <c r="L29" i="54"/>
  <c r="S13" i="105"/>
  <c r="T13" i="105" s="1"/>
  <c r="D14" i="140"/>
  <c r="Y20" i="103"/>
  <c r="Z20" i="103" s="1"/>
  <c r="L16" i="95"/>
  <c r="G23" i="139"/>
  <c r="L21" i="95"/>
  <c r="J25" i="95"/>
  <c r="E37" i="77"/>
  <c r="F31" i="84"/>
  <c r="G24" i="146"/>
  <c r="H16" i="95"/>
  <c r="E20" i="139"/>
  <c r="F21" i="96"/>
  <c r="V21" i="48"/>
  <c r="Y21" i="48" s="1"/>
  <c r="L26" i="97"/>
  <c r="H26" i="96"/>
  <c r="G23" i="147"/>
  <c r="F25" i="96"/>
  <c r="V25" i="48"/>
  <c r="Y25" i="48" s="1"/>
  <c r="T23" i="55"/>
  <c r="J30" i="47"/>
  <c r="N29" i="140"/>
  <c r="Y28" i="105"/>
  <c r="Z28" i="105" s="1"/>
  <c r="E21" i="134"/>
  <c r="E21" i="139"/>
  <c r="F21" i="139" s="1"/>
  <c r="G28" i="148"/>
  <c r="T19" i="53"/>
  <c r="G23" i="134"/>
  <c r="G22" i="134"/>
  <c r="G18" i="148"/>
  <c r="S31" i="148"/>
  <c r="D22" i="57"/>
  <c r="G28" i="146"/>
  <c r="G25" i="146"/>
  <c r="AC22" i="139"/>
  <c r="Y16" i="103"/>
  <c r="Z16" i="103" s="1"/>
  <c r="L30" i="48"/>
  <c r="H13" i="94"/>
  <c r="H16" i="96"/>
  <c r="J15" i="96"/>
  <c r="F15" i="94"/>
  <c r="V15" i="34"/>
  <c r="Y15" i="34" s="1"/>
  <c r="D15" i="52"/>
  <c r="G21" i="147"/>
  <c r="D21" i="139"/>
  <c r="H21" i="139" s="1"/>
  <c r="L24" i="96"/>
  <c r="J22" i="146"/>
  <c r="E22" i="146"/>
  <c r="G22" i="139"/>
  <c r="S31" i="139"/>
  <c r="D24" i="96"/>
  <c r="C23" i="84"/>
  <c r="D12" i="52"/>
  <c r="V21" i="105"/>
  <c r="W21" i="105" s="1"/>
  <c r="D14" i="139"/>
  <c r="Y13" i="105"/>
  <c r="Z13" i="105" s="1"/>
  <c r="N14" i="140"/>
  <c r="AC14" i="146"/>
  <c r="N21" i="140"/>
  <c r="Y20" i="105"/>
  <c r="Z20" i="105" s="1"/>
  <c r="C16" i="84"/>
  <c r="S18" i="103"/>
  <c r="D19" i="134"/>
  <c r="AC15" i="148"/>
  <c r="C26" i="84"/>
  <c r="I26" i="84" s="1"/>
  <c r="D37" i="77"/>
  <c r="G29" i="148"/>
  <c r="D23" i="96"/>
  <c r="D27" i="54"/>
  <c r="E24" i="139"/>
  <c r="F24" i="139" s="1"/>
  <c r="G19" i="148"/>
  <c r="L27" i="96"/>
  <c r="D12" i="96"/>
  <c r="V13" i="47"/>
  <c r="Y13" i="47" s="1"/>
  <c r="F13" i="95"/>
  <c r="AC16" i="134"/>
  <c r="J29" i="147"/>
  <c r="E29" i="147"/>
  <c r="L17" i="97"/>
  <c r="D13" i="95"/>
  <c r="G28" i="139"/>
  <c r="J22" i="147"/>
  <c r="E22" i="147"/>
  <c r="E20" i="134"/>
  <c r="G29" i="146"/>
  <c r="C18" i="84"/>
  <c r="D18" i="55"/>
  <c r="F13" i="96"/>
  <c r="V13" i="48"/>
  <c r="Y13" i="48" s="1"/>
  <c r="E23" i="134"/>
  <c r="J18" i="146"/>
  <c r="E18" i="146"/>
  <c r="D12" i="134"/>
  <c r="S11" i="103"/>
  <c r="J31" i="134"/>
  <c r="L11" i="102"/>
  <c r="K11" i="102"/>
  <c r="N31" i="146"/>
  <c r="G12" i="146"/>
  <c r="G29" i="55"/>
  <c r="D11" i="55"/>
  <c r="L21" i="97"/>
  <c r="H27" i="94"/>
  <c r="L18" i="95"/>
  <c r="H12" i="96"/>
  <c r="K12" i="98"/>
  <c r="N15" i="79"/>
  <c r="V11" i="103"/>
  <c r="W11" i="103" s="1"/>
  <c r="Q31" i="134"/>
  <c r="G24" i="148"/>
  <c r="D11" i="97"/>
  <c r="E23" i="148"/>
  <c r="J23" i="148"/>
  <c r="E15" i="139"/>
  <c r="F15" i="139" s="1"/>
  <c r="E14" i="134"/>
  <c r="F14" i="134" s="1"/>
  <c r="E19" i="139"/>
  <c r="G20" i="139"/>
  <c r="D15" i="56"/>
  <c r="N19" i="79"/>
  <c r="K16" i="98"/>
  <c r="J27" i="97"/>
  <c r="I18" i="98"/>
  <c r="W15" i="125"/>
  <c r="V17" i="103"/>
  <c r="W17" i="103" s="1"/>
  <c r="H14" i="96"/>
  <c r="E14" i="148"/>
  <c r="J14" i="148"/>
  <c r="C15" i="84"/>
  <c r="I15" i="84" s="1"/>
  <c r="S25" i="103"/>
  <c r="T25" i="103" s="1"/>
  <c r="D26" i="134"/>
  <c r="J27" i="148"/>
  <c r="D27" i="148" s="1"/>
  <c r="K27" i="148" s="1"/>
  <c r="E27" i="148"/>
  <c r="L15" i="96"/>
  <c r="E15" i="146"/>
  <c r="J15" i="146"/>
  <c r="J20" i="96"/>
  <c r="F20" i="96"/>
  <c r="V20" i="48"/>
  <c r="Y20" i="48" s="1"/>
  <c r="J23" i="95"/>
  <c r="H29" i="107"/>
  <c r="Q29" i="56"/>
  <c r="E28" i="147"/>
  <c r="J28" i="147"/>
  <c r="J15" i="94"/>
  <c r="D21" i="54"/>
  <c r="G17" i="98"/>
  <c r="G14" i="148"/>
  <c r="K27" i="102"/>
  <c r="D24" i="55"/>
  <c r="T15" i="56"/>
  <c r="L16" i="97"/>
  <c r="D21" i="53"/>
  <c r="F21" i="95"/>
  <c r="V21" i="47"/>
  <c r="Y21" i="47" s="1"/>
  <c r="T25" i="54"/>
  <c r="J17" i="94"/>
  <c r="D22" i="56"/>
  <c r="AC26" i="139"/>
  <c r="C14" i="84"/>
  <c r="Q29" i="55"/>
  <c r="K13" i="98"/>
  <c r="J16" i="94"/>
  <c r="L17" i="102"/>
  <c r="K17" i="102"/>
  <c r="E31" i="107"/>
  <c r="L17" i="96"/>
  <c r="D29" i="10"/>
  <c r="N13" i="136"/>
  <c r="G29" i="56"/>
  <c r="D11" i="56"/>
  <c r="V13" i="34"/>
  <c r="Y13" i="34" s="1"/>
  <c r="F13" i="94"/>
  <c r="V26" i="105"/>
  <c r="W26" i="105" s="1"/>
  <c r="Z15" i="125"/>
  <c r="G22" i="146"/>
  <c r="R30" i="49"/>
  <c r="J10" i="97"/>
  <c r="U31" i="146"/>
  <c r="D21" i="96"/>
  <c r="V28" i="105"/>
  <c r="W28" i="105" s="1"/>
  <c r="D17" i="95"/>
  <c r="C25" i="84"/>
  <c r="F37" i="77"/>
  <c r="G14" i="147"/>
  <c r="D13" i="56"/>
  <c r="L11" i="95"/>
  <c r="D28" i="107"/>
  <c r="C24" i="3"/>
  <c r="D12" i="53"/>
  <c r="T25" i="52"/>
  <c r="T22" i="57"/>
  <c r="J24" i="96"/>
  <c r="D13" i="136"/>
  <c r="E13" i="136" s="1"/>
  <c r="T28" i="54"/>
  <c r="D16" i="95"/>
  <c r="T15" i="53"/>
  <c r="H23" i="107"/>
  <c r="D19" i="54"/>
  <c r="T23" i="52"/>
  <c r="O14" i="98"/>
  <c r="D20" i="97"/>
  <c r="V24" i="105"/>
  <c r="W24" i="105" s="1"/>
  <c r="D23" i="140"/>
  <c r="E23" i="140" s="1"/>
  <c r="S22" i="105"/>
  <c r="L18" i="96"/>
  <c r="J11" i="95"/>
  <c r="H27" i="97"/>
  <c r="Q29" i="52"/>
  <c r="M17" i="98"/>
  <c r="L29" i="55"/>
  <c r="D16" i="52"/>
  <c r="H17" i="95"/>
  <c r="N17" i="95" s="1"/>
  <c r="Q17" i="95" s="1"/>
  <c r="D14" i="52"/>
  <c r="T14" i="52"/>
  <c r="L26" i="95"/>
  <c r="E23" i="139"/>
  <c r="V23" i="34"/>
  <c r="Y23" i="34" s="1"/>
  <c r="F23" i="94"/>
  <c r="T11" i="53"/>
  <c r="S29" i="53"/>
  <c r="T21" i="54"/>
  <c r="H24" i="95"/>
  <c r="D27" i="155"/>
  <c r="J27" i="155" s="1"/>
  <c r="D25" i="94"/>
  <c r="D27" i="107"/>
  <c r="C23" i="3"/>
  <c r="E23" i="107"/>
  <c r="I29" i="53"/>
  <c r="F12" i="95"/>
  <c r="V12" i="47"/>
  <c r="Y12" i="47" s="1"/>
  <c r="J15" i="95"/>
  <c r="V10" i="49"/>
  <c r="F10" i="97"/>
  <c r="F30" i="49"/>
  <c r="G14" i="139"/>
  <c r="D13" i="96"/>
  <c r="D19" i="139"/>
  <c r="D16" i="54"/>
  <c r="T20" i="55"/>
  <c r="D26" i="97"/>
  <c r="L29" i="53"/>
  <c r="K13" i="102"/>
  <c r="L13" i="102"/>
  <c r="T16" i="52"/>
  <c r="T24" i="55"/>
  <c r="AC20" i="148"/>
  <c r="AB31" i="147"/>
  <c r="H30" i="107"/>
  <c r="V23" i="48"/>
  <c r="Y23" i="48" s="1"/>
  <c r="F23" i="96"/>
  <c r="T22" i="55"/>
  <c r="J30" i="34"/>
  <c r="Q15" i="125"/>
  <c r="K19" i="125" s="1"/>
  <c r="H12" i="97"/>
  <c r="D18" i="52"/>
  <c r="E14" i="139"/>
  <c r="L10" i="95"/>
  <c r="T30" i="47"/>
  <c r="F20" i="97"/>
  <c r="V20" i="49"/>
  <c r="Y20" i="49" s="1"/>
  <c r="T24" i="56"/>
  <c r="J24" i="94"/>
  <c r="T28" i="53"/>
  <c r="D11" i="95"/>
  <c r="J25" i="97"/>
  <c r="J22" i="95"/>
  <c r="D17" i="97"/>
  <c r="T22" i="54"/>
  <c r="H12" i="95"/>
  <c r="T21" i="55"/>
  <c r="D28" i="52"/>
  <c r="L26" i="102"/>
  <c r="K26" i="102"/>
  <c r="J13" i="148"/>
  <c r="E13" i="148"/>
  <c r="C29" i="84"/>
  <c r="I29" i="84" s="1"/>
  <c r="D13" i="52"/>
  <c r="J27" i="146"/>
  <c r="E27" i="146"/>
  <c r="H17" i="97"/>
  <c r="D18" i="56"/>
  <c r="N14" i="136"/>
  <c r="V17" i="105"/>
  <c r="W17" i="105" s="1"/>
  <c r="D22" i="136"/>
  <c r="E22" i="136" s="1"/>
  <c r="D23" i="56"/>
  <c r="Z31" i="134"/>
  <c r="L29" i="57"/>
  <c r="F25" i="94"/>
  <c r="V25" i="34"/>
  <c r="H17" i="94"/>
  <c r="T20" i="56"/>
  <c r="F17" i="94"/>
  <c r="V17" i="34"/>
  <c r="AC24" i="139"/>
  <c r="D14" i="56"/>
  <c r="T19" i="57"/>
  <c r="D21" i="97"/>
  <c r="V13" i="103"/>
  <c r="W13" i="103" s="1"/>
  <c r="I29" i="54"/>
  <c r="J20" i="97"/>
  <c r="V26" i="103"/>
  <c r="W26" i="103" s="1"/>
  <c r="T28" i="56"/>
  <c r="V15" i="103"/>
  <c r="W15" i="103" s="1"/>
  <c r="K17" i="98"/>
  <c r="T15" i="52"/>
  <c r="E14" i="147"/>
  <c r="J14" i="147"/>
  <c r="D24" i="53"/>
  <c r="G29" i="134"/>
  <c r="H29" i="134" s="1"/>
  <c r="H25" i="95"/>
  <c r="AC23" i="134"/>
  <c r="D27" i="57"/>
  <c r="D20" i="55"/>
  <c r="C18" i="3"/>
  <c r="D22" i="107"/>
  <c r="N26" i="136"/>
  <c r="E19" i="134"/>
  <c r="F19" i="134" s="1"/>
  <c r="D15" i="55"/>
  <c r="L13" i="97"/>
  <c r="D25" i="140"/>
  <c r="S24" i="105"/>
  <c r="T24" i="105" s="1"/>
  <c r="D24" i="52"/>
  <c r="K22" i="102"/>
  <c r="L22" i="102"/>
  <c r="J23" i="97"/>
  <c r="Q18" i="98"/>
  <c r="D15" i="53"/>
  <c r="E18" i="98"/>
  <c r="AC18" i="79"/>
  <c r="H22" i="97"/>
  <c r="V15" i="105"/>
  <c r="W15" i="105" s="1"/>
  <c r="T27" i="52"/>
  <c r="L16" i="102"/>
  <c r="K16" i="102"/>
  <c r="R30" i="48"/>
  <c r="J10" i="96"/>
  <c r="D13" i="55"/>
  <c r="D14" i="57"/>
  <c r="D17" i="57"/>
  <c r="D15" i="155"/>
  <c r="D13" i="94"/>
  <c r="AC27" i="146"/>
  <c r="D15" i="57"/>
  <c r="Y19" i="105"/>
  <c r="Z19" i="105" s="1"/>
  <c r="N20" i="140"/>
  <c r="H11" i="94"/>
  <c r="N27" i="136"/>
  <c r="G27" i="146"/>
  <c r="AC14" i="134"/>
  <c r="D16" i="56"/>
  <c r="G15" i="147"/>
  <c r="AC16" i="146"/>
  <c r="D22" i="52"/>
  <c r="D21" i="52"/>
  <c r="T27" i="53"/>
  <c r="T18" i="55"/>
  <c r="G31" i="140"/>
  <c r="D12" i="140"/>
  <c r="E12" i="140" s="1"/>
  <c r="S11" i="105"/>
  <c r="T16" i="57"/>
  <c r="K24" i="102"/>
  <c r="L24" i="102"/>
  <c r="T24" i="54"/>
  <c r="T26" i="57"/>
  <c r="L10" i="94"/>
  <c r="T30" i="34"/>
  <c r="M31" i="136"/>
  <c r="N31" i="136" s="1"/>
  <c r="N12" i="136"/>
  <c r="E25" i="134"/>
  <c r="L18" i="97"/>
  <c r="M31" i="140"/>
  <c r="N31" i="140" s="1"/>
  <c r="Y11" i="105"/>
  <c r="Z11" i="105" s="1"/>
  <c r="N12" i="140"/>
  <c r="C22" i="84"/>
  <c r="D16" i="57"/>
  <c r="D18" i="95"/>
  <c r="J19" i="95"/>
  <c r="D30" i="49"/>
  <c r="D10" i="97"/>
  <c r="V11" i="49"/>
  <c r="Y11" i="49" s="1"/>
  <c r="F11" i="97"/>
  <c r="J17" i="146"/>
  <c r="E17" i="146"/>
  <c r="F20" i="94"/>
  <c r="V20" i="34"/>
  <c r="L17" i="94"/>
  <c r="H15" i="96"/>
  <c r="D20" i="56"/>
  <c r="T20" i="53"/>
  <c r="AC27" i="139"/>
  <c r="T14" i="57"/>
  <c r="J18" i="97"/>
  <c r="S29" i="54"/>
  <c r="T11" i="54"/>
  <c r="F21" i="97"/>
  <c r="V21" i="49"/>
  <c r="Y21" i="49" s="1"/>
  <c r="H19" i="94"/>
  <c r="H11" i="97"/>
  <c r="Q29" i="57"/>
  <c r="H30" i="49"/>
  <c r="E15" i="134"/>
  <c r="G12" i="134"/>
  <c r="H12" i="134" s="1"/>
  <c r="N31" i="134"/>
  <c r="T15" i="79"/>
  <c r="O12" i="98"/>
  <c r="T22" i="56"/>
  <c r="L19" i="95"/>
  <c r="T30" i="49"/>
  <c r="L10" i="97"/>
  <c r="K18" i="98"/>
  <c r="K19" i="98" s="1"/>
  <c r="Y17" i="98" s="1"/>
  <c r="T15" i="57"/>
  <c r="D17" i="54"/>
  <c r="D19" i="96"/>
  <c r="E21" i="146"/>
  <c r="J21" i="146"/>
  <c r="D12" i="139"/>
  <c r="J31" i="139"/>
  <c r="T21" i="56"/>
  <c r="H14" i="94"/>
  <c r="E19" i="107"/>
  <c r="D27" i="140"/>
  <c r="S26" i="105"/>
  <c r="T26" i="105" s="1"/>
  <c r="D20" i="94"/>
  <c r="D22" i="155"/>
  <c r="N30" i="48"/>
  <c r="F25" i="97"/>
  <c r="V25" i="49"/>
  <c r="Y25" i="49" s="1"/>
  <c r="D26" i="155"/>
  <c r="J26" i="155" s="1"/>
  <c r="D24" i="94"/>
  <c r="S20" i="105"/>
  <c r="T20" i="105" s="1"/>
  <c r="D21" i="140"/>
  <c r="E13" i="134"/>
  <c r="F13" i="134" s="1"/>
  <c r="AC14" i="148"/>
  <c r="D19" i="97"/>
  <c r="T13" i="55"/>
  <c r="J24" i="97"/>
  <c r="E12" i="134"/>
  <c r="L31" i="134"/>
  <c r="D15" i="134"/>
  <c r="S14" i="103"/>
  <c r="V26" i="34"/>
  <c r="Y26" i="34" s="1"/>
  <c r="F26" i="94"/>
  <c r="AC14" i="79"/>
  <c r="E14" i="98"/>
  <c r="C30" i="84"/>
  <c r="R30" i="34"/>
  <c r="J10" i="94"/>
  <c r="J26" i="94"/>
  <c r="V27" i="34"/>
  <c r="F27" i="94"/>
  <c r="V16" i="34"/>
  <c r="F16" i="94"/>
  <c r="D15" i="107"/>
  <c r="C11" i="3"/>
  <c r="V10" i="48"/>
  <c r="Y10" i="48" s="1"/>
  <c r="F30" i="48"/>
  <c r="F10" i="96"/>
  <c r="T15" i="125"/>
  <c r="L19" i="125" s="1"/>
  <c r="D26" i="53"/>
  <c r="T21" i="53"/>
  <c r="AC14" i="147"/>
  <c r="N23" i="136"/>
  <c r="J14" i="146"/>
  <c r="E14" i="146"/>
  <c r="H21" i="94"/>
  <c r="G16" i="148"/>
  <c r="J14" i="96"/>
  <c r="F15" i="95"/>
  <c r="N15" i="95" s="1"/>
  <c r="Q15" i="95" s="1"/>
  <c r="V15" i="47"/>
  <c r="Y15" i="47" s="1"/>
  <c r="D12" i="136"/>
  <c r="E12" i="136" s="1"/>
  <c r="G31" i="136"/>
  <c r="L26" i="94"/>
  <c r="H14" i="107"/>
  <c r="H31" i="84"/>
  <c r="AC28" i="147"/>
  <c r="D21" i="95"/>
  <c r="I16" i="98"/>
  <c r="K19" i="79"/>
  <c r="O17" i="98"/>
  <c r="D12" i="56"/>
  <c r="J20" i="95"/>
  <c r="F18" i="97"/>
  <c r="V18" i="49"/>
  <c r="Y18" i="49" s="1"/>
  <c r="T21" i="57"/>
  <c r="F21" i="94"/>
  <c r="V21" i="34"/>
  <c r="Y21" i="34" s="1"/>
  <c r="H22" i="94"/>
  <c r="L14" i="96"/>
  <c r="J17" i="97"/>
  <c r="H15" i="95"/>
  <c r="E16" i="134"/>
  <c r="H22" i="107"/>
  <c r="D14" i="97"/>
  <c r="E28" i="107"/>
  <c r="J22" i="96"/>
  <c r="J14" i="97"/>
  <c r="D20" i="155"/>
  <c r="F20" i="155" s="1"/>
  <c r="G20" i="155" s="1"/>
  <c r="D18" i="94"/>
  <c r="T28" i="55"/>
  <c r="T17" i="52"/>
  <c r="L27" i="97"/>
  <c r="N27" i="97" s="1"/>
  <c r="Q27" i="97" s="1"/>
  <c r="J16" i="95"/>
  <c r="D24" i="136"/>
  <c r="E24" i="136" s="1"/>
  <c r="K21" i="102"/>
  <c r="L21" i="102"/>
  <c r="D23" i="53"/>
  <c r="D30" i="48"/>
  <c r="D10" i="96"/>
  <c r="D20" i="54"/>
  <c r="D28" i="136"/>
  <c r="E28" i="136" s="1"/>
  <c r="T13" i="53"/>
  <c r="E25" i="107"/>
  <c r="K25" i="107" s="1"/>
  <c r="I25" i="107" s="1"/>
  <c r="H30" i="48"/>
  <c r="D22" i="55"/>
  <c r="N18" i="136"/>
  <c r="H16" i="94"/>
  <c r="J25" i="94"/>
  <c r="D23" i="136"/>
  <c r="E23" i="136" s="1"/>
  <c r="E24" i="148"/>
  <c r="J24" i="148"/>
  <c r="AC18" i="134"/>
  <c r="N31" i="148"/>
  <c r="G12" i="148"/>
  <c r="G21" i="148"/>
  <c r="D19" i="52"/>
  <c r="G17" i="147"/>
  <c r="L24" i="95"/>
  <c r="J18" i="147"/>
  <c r="E18" i="147"/>
  <c r="G29" i="53"/>
  <c r="D11" i="53"/>
  <c r="G15" i="146"/>
  <c r="AC25" i="134"/>
  <c r="L15" i="97"/>
  <c r="D28" i="53"/>
  <c r="T17" i="54"/>
  <c r="H24" i="107"/>
  <c r="T12" i="53"/>
  <c r="N29" i="55"/>
  <c r="D25" i="57"/>
  <c r="V23" i="103"/>
  <c r="W23" i="103" s="1"/>
  <c r="L22" i="95"/>
  <c r="N22" i="95" s="1"/>
  <c r="I22" i="95" s="1"/>
  <c r="E24" i="107"/>
  <c r="T13" i="56"/>
  <c r="D21" i="55"/>
  <c r="L19" i="94"/>
  <c r="J19" i="97"/>
  <c r="AC29" i="134"/>
  <c r="P30" i="48"/>
  <c r="H10" i="96"/>
  <c r="E18" i="139"/>
  <c r="F18" i="139" s="1"/>
  <c r="D13" i="97"/>
  <c r="I29" i="56"/>
  <c r="I29" i="52"/>
  <c r="H12" i="94"/>
  <c r="J23" i="96"/>
  <c r="L27" i="95"/>
  <c r="T16" i="55"/>
  <c r="S25" i="105"/>
  <c r="T25" i="105" s="1"/>
  <c r="D26" i="140"/>
  <c r="T14" i="56"/>
  <c r="V16" i="49"/>
  <c r="Y16" i="49" s="1"/>
  <c r="F16" i="97"/>
  <c r="D25" i="55"/>
  <c r="H26" i="94"/>
  <c r="J10" i="95"/>
  <c r="R30" i="47"/>
  <c r="T24" i="53"/>
  <c r="L29" i="52"/>
  <c r="T12" i="57"/>
  <c r="T20" i="57"/>
  <c r="T25" i="57"/>
  <c r="T26" i="55"/>
  <c r="D24" i="54"/>
  <c r="D18" i="57"/>
  <c r="D19" i="95"/>
  <c r="L12" i="95"/>
  <c r="D11" i="54"/>
  <c r="G29" i="54"/>
  <c r="D14" i="54"/>
  <c r="T22" i="53"/>
  <c r="C20" i="3"/>
  <c r="D24" i="107"/>
  <c r="H26" i="95"/>
  <c r="D22" i="96"/>
  <c r="N17" i="140"/>
  <c r="Y16" i="105"/>
  <c r="Z16" i="105" s="1"/>
  <c r="C16" i="3"/>
  <c r="D20" i="107"/>
  <c r="J16" i="147"/>
  <c r="E16" i="147"/>
  <c r="L23" i="97"/>
  <c r="V20" i="103"/>
  <c r="W20" i="103" s="1"/>
  <c r="D27" i="55"/>
  <c r="Q29" i="53"/>
  <c r="D27" i="136"/>
  <c r="E27" i="136" s="1"/>
  <c r="M13" i="98"/>
  <c r="S13" i="98"/>
  <c r="C28" i="84"/>
  <c r="G18" i="98"/>
  <c r="H19" i="96"/>
  <c r="AC17" i="139"/>
  <c r="Q16" i="98"/>
  <c r="W19" i="79"/>
  <c r="T14" i="53"/>
  <c r="V15" i="49"/>
  <c r="Y15" i="49" s="1"/>
  <c r="F15" i="97"/>
  <c r="J27" i="96"/>
  <c r="D26" i="52"/>
  <c r="H23" i="94"/>
  <c r="H18" i="97"/>
  <c r="V19" i="49"/>
  <c r="Y19" i="49" s="1"/>
  <c r="F19" i="97"/>
  <c r="J23" i="94"/>
  <c r="D24" i="57"/>
  <c r="L30" i="49"/>
  <c r="O13" i="98"/>
  <c r="D29" i="102"/>
  <c r="G13" i="98"/>
  <c r="S29" i="56"/>
  <c r="T11" i="56"/>
  <c r="D12" i="97"/>
  <c r="T18" i="57"/>
  <c r="D26" i="107"/>
  <c r="C22" i="3"/>
  <c r="D15" i="97"/>
  <c r="K15" i="102"/>
  <c r="L15" i="102"/>
  <c r="T23" i="56"/>
  <c r="T18" i="53"/>
  <c r="T19" i="55"/>
  <c r="D21" i="136"/>
  <c r="E21" i="136" s="1"/>
  <c r="D26" i="55"/>
  <c r="L16" i="94"/>
  <c r="D14" i="94"/>
  <c r="D16" i="155"/>
  <c r="F16" i="155" s="1"/>
  <c r="G16" i="155" s="1"/>
  <c r="L11" i="94"/>
  <c r="T17" i="57"/>
  <c r="D26" i="136"/>
  <c r="E26" i="136" s="1"/>
  <c r="L21" i="94"/>
  <c r="L18" i="102"/>
  <c r="K18" i="102"/>
  <c r="D18" i="97"/>
  <c r="D22" i="54"/>
  <c r="D28" i="57"/>
  <c r="D11" i="57"/>
  <c r="G29" i="57"/>
  <c r="D21" i="94"/>
  <c r="D23" i="155"/>
  <c r="E14" i="107"/>
  <c r="H31" i="106"/>
  <c r="V12" i="34"/>
  <c r="F12" i="94"/>
  <c r="D25" i="134"/>
  <c r="S24" i="103"/>
  <c r="J19" i="96"/>
  <c r="H21" i="95"/>
  <c r="D20" i="57"/>
  <c r="L25" i="94"/>
  <c r="T18" i="54"/>
  <c r="T12" i="56"/>
  <c r="D28" i="155"/>
  <c r="D26" i="94"/>
  <c r="J13" i="95"/>
  <c r="D19" i="55"/>
  <c r="P30" i="34"/>
  <c r="H10" i="94"/>
  <c r="N29" i="57"/>
  <c r="L12" i="102"/>
  <c r="K12" i="102"/>
  <c r="V20" i="47"/>
  <c r="Y20" i="47" s="1"/>
  <c r="F20" i="95"/>
  <c r="Q29" i="54"/>
  <c r="D25" i="136"/>
  <c r="E25" i="136" s="1"/>
  <c r="AC12" i="79"/>
  <c r="E15" i="79"/>
  <c r="E15" i="98" s="1"/>
  <c r="E12" i="98"/>
  <c r="L23" i="94"/>
  <c r="E17" i="107"/>
  <c r="W15" i="79"/>
  <c r="W21" i="79" s="1"/>
  <c r="Q12" i="98"/>
  <c r="S22" i="103"/>
  <c r="D23" i="134"/>
  <c r="H23" i="134" s="1"/>
  <c r="Q15" i="79"/>
  <c r="M12" i="98"/>
  <c r="F14" i="94"/>
  <c r="V14" i="34"/>
  <c r="L27" i="94"/>
  <c r="D14" i="155"/>
  <c r="J14" i="155" s="1"/>
  <c r="D12" i="94"/>
  <c r="C27" i="3"/>
  <c r="D31" i="107"/>
  <c r="C12" i="3"/>
  <c r="D16" i="107"/>
  <c r="D18" i="107"/>
  <c r="C14" i="3"/>
  <c r="D16" i="94"/>
  <c r="D18" i="155"/>
  <c r="F18" i="155" s="1"/>
  <c r="G18" i="155" s="1"/>
  <c r="J19" i="94"/>
  <c r="V22" i="34"/>
  <c r="F22" i="94"/>
  <c r="H24" i="97"/>
  <c r="T26" i="52"/>
  <c r="Q14" i="98"/>
  <c r="AC13" i="125"/>
  <c r="AA13" i="125" s="1"/>
  <c r="T12" i="54"/>
  <c r="V25" i="105"/>
  <c r="W25" i="105" s="1"/>
  <c r="S16" i="103"/>
  <c r="T16" i="103" s="1"/>
  <c r="D17" i="134"/>
  <c r="J20" i="94"/>
  <c r="E29" i="148"/>
  <c r="J29" i="148"/>
  <c r="J26" i="97"/>
  <c r="L20" i="95"/>
  <c r="F18" i="94"/>
  <c r="V18" i="34"/>
  <c r="G16" i="139"/>
  <c r="H16" i="139" s="1"/>
  <c r="T26" i="53"/>
  <c r="T16" i="56"/>
  <c r="H23" i="97"/>
  <c r="L20" i="97"/>
  <c r="E13" i="98"/>
  <c r="AC13" i="79"/>
  <c r="D26" i="54"/>
  <c r="J13" i="96"/>
  <c r="N13" i="96" s="1"/>
  <c r="N13" i="140"/>
  <c r="Y12" i="105"/>
  <c r="Z12" i="105" s="1"/>
  <c r="S18" i="98"/>
  <c r="F10" i="94"/>
  <c r="F30" i="34"/>
  <c r="V10" i="34"/>
  <c r="T25" i="55"/>
  <c r="H25" i="94"/>
  <c r="V13" i="49"/>
  <c r="Y13" i="49" s="1"/>
  <c r="F13" i="97"/>
  <c r="H18" i="94"/>
  <c r="O18" i="98"/>
  <c r="T26" i="54"/>
  <c r="D26" i="57"/>
  <c r="Y24" i="103"/>
  <c r="Z24" i="103" s="1"/>
  <c r="K10" i="102"/>
  <c r="J29" i="102"/>
  <c r="L29" i="102" s="1"/>
  <c r="L10" i="102"/>
  <c r="D20" i="52"/>
  <c r="D15" i="54"/>
  <c r="D24" i="56"/>
  <c r="D23" i="54"/>
  <c r="G14" i="98"/>
  <c r="D17" i="107"/>
  <c r="C13" i="3"/>
  <c r="H26" i="97"/>
  <c r="E27" i="107"/>
  <c r="Q17" i="98"/>
  <c r="Q19" i="98" s="1"/>
  <c r="AB18" i="98" s="1"/>
  <c r="J27" i="94"/>
  <c r="D25" i="107"/>
  <c r="C21" i="3"/>
  <c r="J22" i="94"/>
  <c r="L18" i="94"/>
  <c r="D13" i="53"/>
  <c r="L14" i="94"/>
  <c r="D11" i="94"/>
  <c r="D13" i="155"/>
  <c r="F13" i="155" s="1"/>
  <c r="G13" i="155" s="1"/>
  <c r="D25" i="52"/>
  <c r="D17" i="155"/>
  <c r="D15" i="94"/>
  <c r="J31" i="136"/>
  <c r="K31" i="136" s="1"/>
  <c r="D23" i="57"/>
  <c r="T14" i="54"/>
  <c r="H25" i="97"/>
  <c r="N25" i="97" s="1"/>
  <c r="G25" i="97" s="1"/>
  <c r="E15" i="125"/>
  <c r="E19" i="125" s="1"/>
  <c r="AC12" i="125"/>
  <c r="L22" i="94"/>
  <c r="N29" i="52"/>
  <c r="N28" i="136"/>
  <c r="L30" i="34"/>
  <c r="K14" i="98"/>
  <c r="D27" i="56"/>
  <c r="D23" i="107"/>
  <c r="F23" i="107" s="1"/>
  <c r="C19" i="3"/>
  <c r="J18" i="94"/>
  <c r="D14" i="53"/>
  <c r="L20" i="94"/>
  <c r="U20" i="34"/>
  <c r="T17" i="55"/>
  <c r="L19" i="97"/>
  <c r="D21" i="107"/>
  <c r="C17" i="3"/>
  <c r="E15" i="107"/>
  <c r="F15" i="107" s="1"/>
  <c r="J11" i="97"/>
  <c r="D23" i="52"/>
  <c r="D17" i="55"/>
  <c r="H15" i="97"/>
  <c r="Y21" i="103"/>
  <c r="Z21" i="103" s="1"/>
  <c r="L12" i="96"/>
  <c r="AC20" i="134"/>
  <c r="T20" i="54"/>
  <c r="J13" i="97"/>
  <c r="D11" i="52"/>
  <c r="G29" i="52"/>
  <c r="I29" i="57"/>
  <c r="Z31" i="148"/>
  <c r="E16" i="107"/>
  <c r="N15" i="136"/>
  <c r="E26" i="107"/>
  <c r="K26" i="107" s="1"/>
  <c r="E21" i="107"/>
  <c r="F21" i="107" s="1"/>
  <c r="D31" i="43"/>
  <c r="N20" i="136"/>
  <c r="D18" i="136"/>
  <c r="E18" i="136" s="1"/>
  <c r="N17" i="136"/>
  <c r="I13" i="98"/>
  <c r="I15" i="98" s="1"/>
  <c r="X12" i="98" s="1"/>
  <c r="H31" i="107"/>
  <c r="J12" i="94"/>
  <c r="C20" i="106"/>
  <c r="J21" i="94"/>
  <c r="D21" i="155"/>
  <c r="F21" i="155" s="1"/>
  <c r="G21" i="155" s="1"/>
  <c r="D19" i="94"/>
  <c r="T23" i="53"/>
  <c r="AC16" i="79"/>
  <c r="E16" i="98"/>
  <c r="E19" i="79"/>
  <c r="E19" i="98" s="1"/>
  <c r="D17" i="136"/>
  <c r="E17" i="136" s="1"/>
  <c r="L19" i="102"/>
  <c r="K19" i="102"/>
  <c r="J13" i="94"/>
  <c r="D23" i="55"/>
  <c r="K14" i="102"/>
  <c r="L14" i="102"/>
  <c r="F19" i="94"/>
  <c r="V19" i="34"/>
  <c r="C18" i="106"/>
  <c r="I18" i="106" s="1"/>
  <c r="D20" i="136"/>
  <c r="E20" i="136" s="1"/>
  <c r="J11" i="94"/>
  <c r="D17" i="94"/>
  <c r="D19" i="155"/>
  <c r="J19" i="155" s="1"/>
  <c r="AC25" i="139"/>
  <c r="S15" i="103"/>
  <c r="D16" i="134"/>
  <c r="J16" i="97"/>
  <c r="AC19" i="148"/>
  <c r="T12" i="55"/>
  <c r="F14" i="97"/>
  <c r="V14" i="49"/>
  <c r="Y14" i="49" s="1"/>
  <c r="H19" i="95"/>
  <c r="N19" i="95" s="1"/>
  <c r="L13" i="94"/>
  <c r="T23" i="57"/>
  <c r="F19" i="95"/>
  <c r="V19" i="47"/>
  <c r="Y19" i="47" s="1"/>
  <c r="V26" i="49"/>
  <c r="Y26" i="49" s="1"/>
  <c r="F26" i="97"/>
  <c r="D15" i="136"/>
  <c r="E15" i="136" s="1"/>
  <c r="D17" i="140"/>
  <c r="S16" i="105"/>
  <c r="T15" i="54"/>
  <c r="D22" i="140"/>
  <c r="E22" i="140" s="1"/>
  <c r="S21" i="105"/>
  <c r="Y27" i="105"/>
  <c r="Z27" i="105" s="1"/>
  <c r="N28" i="140"/>
  <c r="C29" i="106"/>
  <c r="I29" i="106" s="1"/>
  <c r="AC17" i="79"/>
  <c r="AA17" i="79" s="1"/>
  <c r="E17" i="98"/>
  <c r="D25" i="53"/>
  <c r="C10" i="3"/>
  <c r="D14" i="107"/>
  <c r="D29" i="3"/>
  <c r="E25" i="3" s="1"/>
  <c r="T27" i="57"/>
  <c r="S29" i="57"/>
  <c r="T11" i="57"/>
  <c r="H19" i="79"/>
  <c r="G16" i="98"/>
  <c r="N25" i="136"/>
  <c r="T17" i="56"/>
  <c r="D16" i="53"/>
  <c r="F27" i="97"/>
  <c r="V27" i="49"/>
  <c r="Y27" i="49" s="1"/>
  <c r="D19" i="56"/>
  <c r="H30" i="34"/>
  <c r="D16" i="136"/>
  <c r="E16" i="136" s="1"/>
  <c r="T21" i="52"/>
  <c r="D30" i="107"/>
  <c r="C26" i="3"/>
  <c r="D24" i="97"/>
  <c r="T24" i="52"/>
  <c r="L23" i="102"/>
  <c r="K23" i="102"/>
  <c r="D19" i="107"/>
  <c r="F19" i="107" s="1"/>
  <c r="C15" i="3"/>
  <c r="D21" i="57"/>
  <c r="J14" i="94"/>
  <c r="D10" i="94"/>
  <c r="D30" i="34"/>
  <c r="D12" i="155"/>
  <c r="F12" i="155" s="1"/>
  <c r="H15" i="79"/>
  <c r="G12" i="98"/>
  <c r="L12" i="94"/>
  <c r="D14" i="136"/>
  <c r="E14" i="136" s="1"/>
  <c r="T27" i="56"/>
  <c r="AC17" i="147"/>
  <c r="L24" i="94"/>
  <c r="D28" i="56"/>
  <c r="N24" i="136"/>
  <c r="T26" i="56"/>
  <c r="N19" i="136"/>
  <c r="D28" i="55"/>
  <c r="D23" i="94"/>
  <c r="D25" i="155"/>
  <c r="D19" i="57"/>
  <c r="L20" i="102"/>
  <c r="K20" i="102"/>
  <c r="P30" i="47"/>
  <c r="H10" i="95"/>
  <c r="T22" i="52"/>
  <c r="T13" i="54"/>
  <c r="S29" i="52"/>
  <c r="T29" i="52" s="1"/>
  <c r="T11" i="52"/>
  <c r="D29" i="136"/>
  <c r="E29" i="136" s="1"/>
  <c r="D19" i="53"/>
  <c r="T23" i="54"/>
  <c r="S17" i="98"/>
  <c r="D27" i="52"/>
  <c r="T17" i="53"/>
  <c r="F24" i="94"/>
  <c r="V24" i="34"/>
  <c r="Y24" i="34" s="1"/>
  <c r="L24" i="97"/>
  <c r="S31" i="146"/>
  <c r="E31" i="146" s="1"/>
  <c r="J12" i="97"/>
  <c r="V27" i="48"/>
  <c r="Y27" i="48" s="1"/>
  <c r="F27" i="96"/>
  <c r="D17" i="96"/>
  <c r="J26" i="95"/>
  <c r="D16" i="55"/>
  <c r="Y12" i="103"/>
  <c r="Z12" i="103" s="1"/>
  <c r="T27" i="54"/>
  <c r="H24" i="96"/>
  <c r="L25" i="102"/>
  <c r="K25" i="102"/>
  <c r="H15" i="94"/>
  <c r="J17" i="96"/>
  <c r="K15" i="125"/>
  <c r="H19" i="125" s="1"/>
  <c r="J12" i="96"/>
  <c r="L11" i="97"/>
  <c r="L29" i="56"/>
  <c r="D14" i="55"/>
  <c r="T20" i="52"/>
  <c r="N21" i="136"/>
  <c r="L15" i="94"/>
  <c r="N16" i="136"/>
  <c r="E29" i="107"/>
  <c r="T19" i="79"/>
  <c r="O16" i="98"/>
  <c r="D19" i="136"/>
  <c r="E19" i="136" s="1"/>
  <c r="T25" i="56"/>
  <c r="T14" i="55"/>
  <c r="H14" i="95"/>
  <c r="N29" i="136"/>
  <c r="H21" i="96"/>
  <c r="T16" i="54"/>
  <c r="N29" i="53"/>
  <c r="H21" i="97"/>
  <c r="D20" i="53"/>
  <c r="Z15" i="79"/>
  <c r="Z21" i="79" s="1"/>
  <c r="S12" i="98"/>
  <c r="S15" i="98" s="1"/>
  <c r="AC12" i="98" s="1"/>
  <c r="E22" i="107"/>
  <c r="F22" i="107" s="1"/>
  <c r="H24" i="94"/>
  <c r="N22" i="136"/>
  <c r="E18" i="107"/>
  <c r="K18" i="107" s="1"/>
  <c r="T27" i="55"/>
  <c r="D12" i="57"/>
  <c r="N30" i="34"/>
  <c r="D13" i="57"/>
  <c r="F11" i="94"/>
  <c r="V11" i="34"/>
  <c r="Y11" i="34" s="1"/>
  <c r="D26" i="95"/>
  <c r="D29" i="107"/>
  <c r="C25" i="3"/>
  <c r="E20" i="107"/>
  <c r="T28" i="52"/>
  <c r="E30" i="107"/>
  <c r="L14" i="97"/>
  <c r="D12" i="55"/>
  <c r="D22" i="94"/>
  <c r="D24" i="155"/>
  <c r="F24" i="155" s="1"/>
  <c r="G24" i="155" s="1"/>
  <c r="H27" i="96"/>
  <c r="T25" i="53"/>
  <c r="D28" i="54"/>
  <c r="N29" i="56"/>
  <c r="D18" i="53"/>
  <c r="N21" i="108"/>
  <c r="G21" i="108" s="1"/>
  <c r="AC24" i="145"/>
  <c r="AC18" i="144"/>
  <c r="AC27" i="143"/>
  <c r="AC25" i="147"/>
  <c r="H28" i="137"/>
  <c r="F29" i="139"/>
  <c r="AC14" i="144"/>
  <c r="C23" i="106"/>
  <c r="I23" i="106" s="1"/>
  <c r="C17" i="106"/>
  <c r="I17" i="106" s="1"/>
  <c r="R22" i="10"/>
  <c r="H14" i="134"/>
  <c r="X10" i="10"/>
  <c r="AC26" i="145"/>
  <c r="F19" i="137"/>
  <c r="H19" i="137"/>
  <c r="H25" i="137"/>
  <c r="AC16" i="144"/>
  <c r="AC19" i="142"/>
  <c r="J29" i="51"/>
  <c r="F25" i="137"/>
  <c r="U27" i="10"/>
  <c r="R25" i="10"/>
  <c r="U14" i="10"/>
  <c r="U24" i="10"/>
  <c r="F27" i="139"/>
  <c r="U23" i="10"/>
  <c r="AC15" i="144"/>
  <c r="H21" i="134"/>
  <c r="C28" i="106"/>
  <c r="I28" i="106" s="1"/>
  <c r="F26" i="134"/>
  <c r="I30" i="84"/>
  <c r="H26" i="134"/>
  <c r="U15" i="10"/>
  <c r="R20" i="10"/>
  <c r="I20" i="84"/>
  <c r="X15" i="10"/>
  <c r="H26" i="137"/>
  <c r="AC18" i="145"/>
  <c r="F17" i="139"/>
  <c r="N23" i="95"/>
  <c r="Q23" i="95" s="1"/>
  <c r="X23" i="10"/>
  <c r="AC24" i="146"/>
  <c r="AC12" i="147"/>
  <c r="D13" i="147"/>
  <c r="F13" i="147" s="1"/>
  <c r="H27" i="139"/>
  <c r="N10" i="141"/>
  <c r="K10" i="141" s="1"/>
  <c r="T28" i="105"/>
  <c r="R12" i="10"/>
  <c r="X12" i="10"/>
  <c r="C15" i="106"/>
  <c r="T22" i="105"/>
  <c r="AA13" i="68"/>
  <c r="AC19" i="145"/>
  <c r="U10" i="34"/>
  <c r="F14" i="155"/>
  <c r="G14" i="155" s="1"/>
  <c r="D24" i="143"/>
  <c r="K24" i="143" s="1"/>
  <c r="G31" i="145"/>
  <c r="AC24" i="142"/>
  <c r="D13" i="144"/>
  <c r="E26" i="140"/>
  <c r="D17" i="145"/>
  <c r="AC22" i="148"/>
  <c r="U16" i="10"/>
  <c r="N10" i="108"/>
  <c r="M10" i="108" s="1"/>
  <c r="U12" i="10"/>
  <c r="D22" i="142"/>
  <c r="H22" i="142" s="1"/>
  <c r="D19" i="147"/>
  <c r="K19" i="147" s="1"/>
  <c r="H18" i="139"/>
  <c r="N23" i="141"/>
  <c r="I23" i="141" s="1"/>
  <c r="E25" i="140"/>
  <c r="J21" i="155"/>
  <c r="D28" i="147"/>
  <c r="H28" i="147" s="1"/>
  <c r="E27" i="140"/>
  <c r="AC22" i="142"/>
  <c r="T27" i="105"/>
  <c r="AA20" i="68"/>
  <c r="C16" i="106"/>
  <c r="R13" i="10"/>
  <c r="X13" i="10"/>
  <c r="F26" i="155"/>
  <c r="G26" i="155" s="1"/>
  <c r="AC27" i="148"/>
  <c r="G31" i="142"/>
  <c r="D13" i="143"/>
  <c r="F13" i="143" s="1"/>
  <c r="AA15" i="68"/>
  <c r="N17" i="94"/>
  <c r="I17" i="94" s="1"/>
  <c r="N27" i="141"/>
  <c r="I27" i="141" s="1"/>
  <c r="C19" i="106"/>
  <c r="N20" i="108"/>
  <c r="K20" i="108" s="1"/>
  <c r="AC21" i="143"/>
  <c r="D26" i="142"/>
  <c r="F26" i="142" s="1"/>
  <c r="D29" i="146"/>
  <c r="K29" i="146" s="1"/>
  <c r="AC23" i="147"/>
  <c r="T12" i="103"/>
  <c r="D16" i="143"/>
  <c r="F27" i="155"/>
  <c r="G27" i="155" s="1"/>
  <c r="D15" i="142"/>
  <c r="AC20" i="147"/>
  <c r="AC26" i="143"/>
  <c r="AC16" i="142"/>
  <c r="N16" i="96"/>
  <c r="Q16" i="96" s="1"/>
  <c r="AC21" i="68"/>
  <c r="F21" i="68" s="1"/>
  <c r="AA18" i="68"/>
  <c r="D24" i="145"/>
  <c r="K24" i="145" s="1"/>
  <c r="AA12" i="79"/>
  <c r="AC29" i="148"/>
  <c r="AA17" i="68"/>
  <c r="N27" i="108"/>
  <c r="I27" i="108" s="1"/>
  <c r="F15" i="137"/>
  <c r="Y12" i="34"/>
  <c r="H22" i="134"/>
  <c r="E28" i="140"/>
  <c r="D27" i="145"/>
  <c r="AC16" i="147"/>
  <c r="Y16" i="34"/>
  <c r="U16" i="34"/>
  <c r="I16" i="84"/>
  <c r="O16" i="92"/>
  <c r="AA12" i="92" s="1"/>
  <c r="T13" i="104"/>
  <c r="AC21" i="144"/>
  <c r="AC24" i="144"/>
  <c r="N13" i="141"/>
  <c r="K13" i="141" s="1"/>
  <c r="O31" i="139"/>
  <c r="F29" i="137"/>
  <c r="D22" i="145"/>
  <c r="F22" i="145" s="1"/>
  <c r="T21" i="104"/>
  <c r="P21" i="104"/>
  <c r="Q21" i="104" s="1"/>
  <c r="H31" i="136"/>
  <c r="D12" i="142"/>
  <c r="S30" i="104"/>
  <c r="T30" i="104" s="1"/>
  <c r="P11" i="104"/>
  <c r="T11" i="104"/>
  <c r="T17" i="105"/>
  <c r="P17" i="105"/>
  <c r="Q17" i="105" s="1"/>
  <c r="D19" i="142"/>
  <c r="F19" i="142" s="1"/>
  <c r="E16" i="140"/>
  <c r="E21" i="140"/>
  <c r="E14" i="140"/>
  <c r="M19" i="98"/>
  <c r="Z17" i="98" s="1"/>
  <c r="O19" i="125"/>
  <c r="D18" i="147"/>
  <c r="K18" i="147" s="1"/>
  <c r="AC27" i="145"/>
  <c r="T23" i="68"/>
  <c r="T14" i="104"/>
  <c r="P14" i="104"/>
  <c r="Q14" i="104" s="1"/>
  <c r="T23" i="105"/>
  <c r="F22" i="139"/>
  <c r="E20" i="140"/>
  <c r="AC25" i="148"/>
  <c r="H31" i="138"/>
  <c r="AC23" i="148"/>
  <c r="AA31" i="139"/>
  <c r="I21" i="84"/>
  <c r="T12" i="105"/>
  <c r="M21" i="152"/>
  <c r="Z19" i="152" s="1"/>
  <c r="AA31" i="134"/>
  <c r="AC12" i="143"/>
  <c r="M16" i="152"/>
  <c r="Z14" i="152" s="1"/>
  <c r="E24" i="140"/>
  <c r="D20" i="142"/>
  <c r="H20" i="142" s="1"/>
  <c r="AC26" i="142"/>
  <c r="N24" i="141"/>
  <c r="I24" i="141" s="1"/>
  <c r="AC18" i="142"/>
  <c r="G16" i="152"/>
  <c r="G31" i="148"/>
  <c r="F28" i="107"/>
  <c r="AC17" i="148"/>
  <c r="AC18" i="143"/>
  <c r="P25" i="104"/>
  <c r="Q25" i="104" s="1"/>
  <c r="T25" i="104"/>
  <c r="K30" i="107"/>
  <c r="D28" i="143"/>
  <c r="H28" i="143" s="1"/>
  <c r="T14" i="103"/>
  <c r="P14" i="103"/>
  <c r="Q14" i="103" s="1"/>
  <c r="T28" i="104"/>
  <c r="AA12" i="68"/>
  <c r="I21" i="152"/>
  <c r="X19" i="152" s="1"/>
  <c r="Z11" i="103"/>
  <c r="AC17" i="143"/>
  <c r="AC20" i="143"/>
  <c r="D21" i="143"/>
  <c r="K21" i="143" s="1"/>
  <c r="F22" i="155"/>
  <c r="G22" i="155" s="1"/>
  <c r="J22" i="155"/>
  <c r="AC19" i="147"/>
  <c r="G16" i="92"/>
  <c r="W12" i="92" s="1"/>
  <c r="K19" i="107"/>
  <c r="H31" i="140"/>
  <c r="N26" i="96"/>
  <c r="Q26" i="96" s="1"/>
  <c r="T23" i="104"/>
  <c r="P23" i="104"/>
  <c r="Q23" i="104" s="1"/>
  <c r="AC23" i="144"/>
  <c r="N12" i="96"/>
  <c r="I19" i="125"/>
  <c r="U26" i="10"/>
  <c r="D21" i="112"/>
  <c r="P21" i="112"/>
  <c r="D21" i="142"/>
  <c r="H21" i="142" s="1"/>
  <c r="K24" i="107"/>
  <c r="D22" i="148"/>
  <c r="K22" i="148" s="1"/>
  <c r="D25" i="147"/>
  <c r="K25" i="147" s="1"/>
  <c r="D24" i="147"/>
  <c r="P11" i="105"/>
  <c r="T11" i="105"/>
  <c r="Y25" i="34"/>
  <c r="U25" i="34"/>
  <c r="T12" i="104"/>
  <c r="P12" i="104"/>
  <c r="Q12" i="104" s="1"/>
  <c r="Y10" i="47"/>
  <c r="F14" i="139"/>
  <c r="AC20" i="142"/>
  <c r="P23" i="112"/>
  <c r="D23" i="112"/>
  <c r="AA13" i="79"/>
  <c r="H23" i="139"/>
  <c r="F19" i="139"/>
  <c r="P24" i="109"/>
  <c r="D24" i="109"/>
  <c r="P25" i="103"/>
  <c r="Q25" i="103" s="1"/>
  <c r="N22" i="108"/>
  <c r="K22" i="108" s="1"/>
  <c r="D17" i="111"/>
  <c r="AC28" i="143"/>
  <c r="E31" i="139"/>
  <c r="K21" i="108"/>
  <c r="N19" i="141"/>
  <c r="K19" i="141" s="1"/>
  <c r="P15" i="103"/>
  <c r="Q15" i="103" s="1"/>
  <c r="T15" i="103"/>
  <c r="P16" i="104"/>
  <c r="Q16" i="104" s="1"/>
  <c r="T16" i="104"/>
  <c r="T26" i="104"/>
  <c r="D25" i="112"/>
  <c r="D21" i="146"/>
  <c r="F21" i="146" s="1"/>
  <c r="P25" i="111"/>
  <c r="D12" i="109"/>
  <c r="P14" i="110"/>
  <c r="D14" i="110"/>
  <c r="D19" i="145"/>
  <c r="D13" i="109"/>
  <c r="D19" i="112"/>
  <c r="T24" i="104"/>
  <c r="P24" i="104"/>
  <c r="Q24" i="104" s="1"/>
  <c r="T15" i="104"/>
  <c r="D15" i="145"/>
  <c r="F15" i="145" s="1"/>
  <c r="D13" i="145"/>
  <c r="K13" i="145" s="1"/>
  <c r="J17" i="155"/>
  <c r="F17" i="155"/>
  <c r="G17" i="155" s="1"/>
  <c r="D21" i="144"/>
  <c r="K21" i="144" s="1"/>
  <c r="P22" i="111"/>
  <c r="D22" i="111"/>
  <c r="E31" i="137"/>
  <c r="M31" i="137"/>
  <c r="D15" i="147"/>
  <c r="F15" i="147" s="1"/>
  <c r="T16" i="105"/>
  <c r="J30" i="141"/>
  <c r="J29" i="141"/>
  <c r="N19" i="125"/>
  <c r="D25" i="144"/>
  <c r="D18" i="142"/>
  <c r="E31" i="147"/>
  <c r="J29" i="54"/>
  <c r="D19" i="146"/>
  <c r="K19" i="146" s="1"/>
  <c r="P20" i="109"/>
  <c r="D20" i="109"/>
  <c r="P10" i="110"/>
  <c r="D10" i="110"/>
  <c r="D23" i="111"/>
  <c r="C27" i="106"/>
  <c r="P17" i="109"/>
  <c r="D17" i="109"/>
  <c r="D16" i="109"/>
  <c r="D13" i="111"/>
  <c r="K21" i="79"/>
  <c r="P18" i="105"/>
  <c r="Q18" i="105" s="1"/>
  <c r="T18" i="105"/>
  <c r="J23" i="155"/>
  <c r="F23" i="155"/>
  <c r="G23" i="155" s="1"/>
  <c r="U18" i="10"/>
  <c r="D12" i="143"/>
  <c r="H12" i="143" s="1"/>
  <c r="D11" i="110"/>
  <c r="N11" i="108"/>
  <c r="M11" i="108" s="1"/>
  <c r="P26" i="103"/>
  <c r="Q26" i="103" s="1"/>
  <c r="T26" i="103"/>
  <c r="D17" i="110"/>
  <c r="F12" i="137"/>
  <c r="L31" i="43"/>
  <c r="F16" i="137"/>
  <c r="O31" i="134"/>
  <c r="G31" i="134"/>
  <c r="AC29" i="143"/>
  <c r="R11" i="10"/>
  <c r="D12" i="147"/>
  <c r="N14" i="96"/>
  <c r="Q14" i="96" s="1"/>
  <c r="Y14" i="34"/>
  <c r="T23" i="103"/>
  <c r="N21" i="79"/>
  <c r="D26" i="110"/>
  <c r="Y20" i="34"/>
  <c r="R17" i="10"/>
  <c r="P20" i="111"/>
  <c r="D20" i="111"/>
  <c r="P13" i="103"/>
  <c r="Q13" i="103" s="1"/>
  <c r="F26" i="137"/>
  <c r="K31" i="36"/>
  <c r="J25" i="155"/>
  <c r="F25" i="155"/>
  <c r="G25" i="155" s="1"/>
  <c r="D17" i="148"/>
  <c r="N11" i="141"/>
  <c r="I11" i="141" s="1"/>
  <c r="R23" i="10"/>
  <c r="T21" i="105"/>
  <c r="AC31" i="134"/>
  <c r="N14" i="94"/>
  <c r="Q14" i="94" s="1"/>
  <c r="N17" i="141"/>
  <c r="I17" i="141" s="1"/>
  <c r="P10" i="111"/>
  <c r="D10" i="111"/>
  <c r="D24" i="142"/>
  <c r="H24" i="142" s="1"/>
  <c r="D13" i="110"/>
  <c r="N20" i="94"/>
  <c r="G20" i="94" s="1"/>
  <c r="P24" i="110"/>
  <c r="D24" i="110"/>
  <c r="P18" i="112"/>
  <c r="D18" i="112"/>
  <c r="P26" i="109"/>
  <c r="D26" i="109"/>
  <c r="D15" i="112"/>
  <c r="P11" i="112"/>
  <c r="D11" i="112"/>
  <c r="O29" i="51"/>
  <c r="P18" i="104"/>
  <c r="Q18" i="104" s="1"/>
  <c r="T18" i="104"/>
  <c r="N25" i="95"/>
  <c r="Q25" i="95" s="1"/>
  <c r="R10" i="10"/>
  <c r="H15" i="137"/>
  <c r="N24" i="108"/>
  <c r="I24" i="108" s="1"/>
  <c r="D20" i="144"/>
  <c r="D18" i="143"/>
  <c r="F18" i="143" s="1"/>
  <c r="N18" i="108"/>
  <c r="M18" i="108" s="1"/>
  <c r="C30" i="106"/>
  <c r="K16" i="152"/>
  <c r="Y13" i="152" s="1"/>
  <c r="D23" i="143"/>
  <c r="U11" i="10"/>
  <c r="C13" i="106"/>
  <c r="I10" i="141"/>
  <c r="Y10" i="49"/>
  <c r="N15" i="108"/>
  <c r="M15" i="108" s="1"/>
  <c r="D18" i="144"/>
  <c r="C25" i="106"/>
  <c r="W11" i="105"/>
  <c r="T28" i="103"/>
  <c r="P28" i="103"/>
  <c r="Q28" i="103" s="1"/>
  <c r="H28" i="139"/>
  <c r="AC24" i="143"/>
  <c r="D23" i="146"/>
  <c r="AA19" i="68"/>
  <c r="P21" i="110"/>
  <c r="D21" i="110"/>
  <c r="P12" i="112"/>
  <c r="D12" i="112"/>
  <c r="D31" i="134"/>
  <c r="Y31" i="134" s="1"/>
  <c r="P25" i="109"/>
  <c r="D25" i="109"/>
  <c r="D13" i="146"/>
  <c r="K13" i="146" s="1"/>
  <c r="D18" i="110"/>
  <c r="P14" i="111"/>
  <c r="D14" i="111"/>
  <c r="D13" i="112"/>
  <c r="U10" i="10"/>
  <c r="P18" i="103"/>
  <c r="Q18" i="103" s="1"/>
  <c r="T18" i="103"/>
  <c r="C26" i="106"/>
  <c r="N26" i="141"/>
  <c r="I26" i="141" s="1"/>
  <c r="T17" i="103"/>
  <c r="P17" i="103"/>
  <c r="Q17" i="103" s="1"/>
  <c r="X22" i="10"/>
  <c r="Z11" i="104"/>
  <c r="F15" i="134"/>
  <c r="J15" i="155"/>
  <c r="F15" i="155"/>
  <c r="G15" i="155" s="1"/>
  <c r="N14" i="108"/>
  <c r="M14" i="108" s="1"/>
  <c r="P21" i="109"/>
  <c r="D21" i="109"/>
  <c r="C21" i="106"/>
  <c r="H30" i="108"/>
  <c r="F21" i="137"/>
  <c r="N19" i="96"/>
  <c r="Q19" i="96" s="1"/>
  <c r="R18" i="10"/>
  <c r="F14" i="137"/>
  <c r="H20" i="137"/>
  <c r="U15" i="34"/>
  <c r="N17" i="108"/>
  <c r="I17" i="108" s="1"/>
  <c r="D15" i="109"/>
  <c r="P14" i="112"/>
  <c r="D14" i="112"/>
  <c r="P18" i="111"/>
  <c r="D18" i="111"/>
  <c r="D23" i="109"/>
  <c r="T11" i="103"/>
  <c r="P25" i="110"/>
  <c r="D25" i="110"/>
  <c r="P24" i="111"/>
  <c r="N23" i="108"/>
  <c r="K23" i="108" s="1"/>
  <c r="N12" i="141"/>
  <c r="K12" i="141" s="1"/>
  <c r="N13" i="94"/>
  <c r="Q13" i="94" s="1"/>
  <c r="P26" i="112"/>
  <c r="D26" i="112"/>
  <c r="X14" i="10"/>
  <c r="P18" i="109"/>
  <c r="D18" i="109"/>
  <c r="AC13" i="146"/>
  <c r="AC12" i="145"/>
  <c r="I23" i="95"/>
  <c r="P9" i="111"/>
  <c r="D9" i="111"/>
  <c r="D20" i="147"/>
  <c r="F20" i="147" s="1"/>
  <c r="H20" i="139"/>
  <c r="E17" i="3"/>
  <c r="T27" i="103"/>
  <c r="P27" i="103"/>
  <c r="Q27" i="103" s="1"/>
  <c r="Q31" i="144"/>
  <c r="T31" i="144" s="1"/>
  <c r="D15" i="110"/>
  <c r="AC20" i="146"/>
  <c r="D14" i="142"/>
  <c r="P23" i="110"/>
  <c r="D23" i="110"/>
  <c r="P19" i="109"/>
  <c r="D19" i="109"/>
  <c r="AC22" i="146"/>
  <c r="D29" i="142"/>
  <c r="K21" i="92"/>
  <c r="Y18" i="92" s="1"/>
  <c r="AC27" i="147"/>
  <c r="D18" i="145"/>
  <c r="P17" i="112"/>
  <c r="D17" i="112"/>
  <c r="P9" i="110"/>
  <c r="D9" i="110"/>
  <c r="P16" i="112"/>
  <c r="D16" i="112"/>
  <c r="AC18" i="146"/>
  <c r="T20" i="103"/>
  <c r="D19" i="110"/>
  <c r="D17" i="142"/>
  <c r="H17" i="142" s="1"/>
  <c r="N14" i="141"/>
  <c r="K14" i="141" s="1"/>
  <c r="U22" i="10"/>
  <c r="F29" i="146"/>
  <c r="N25" i="108"/>
  <c r="M25" i="108" s="1"/>
  <c r="Q16" i="92"/>
  <c r="AB15" i="92" s="1"/>
  <c r="H12" i="137"/>
  <c r="T14" i="105"/>
  <c r="D16" i="145"/>
  <c r="P15" i="111"/>
  <c r="D15" i="111"/>
  <c r="U14" i="34"/>
  <c r="P16" i="111"/>
  <c r="D16" i="111"/>
  <c r="P9" i="109"/>
  <c r="D9" i="109"/>
  <c r="P9" i="112"/>
  <c r="D9" i="112"/>
  <c r="AC24" i="148"/>
  <c r="T22" i="104"/>
  <c r="R27" i="10"/>
  <c r="D22" i="109"/>
  <c r="E31" i="144"/>
  <c r="D29" i="145"/>
  <c r="G31" i="143"/>
  <c r="T19" i="103"/>
  <c r="AA31" i="137"/>
  <c r="T20" i="104"/>
  <c r="P20" i="104"/>
  <c r="Q20" i="104" s="1"/>
  <c r="N19" i="108"/>
  <c r="G19" i="108" s="1"/>
  <c r="N25" i="141"/>
  <c r="K25" i="141" s="1"/>
  <c r="E26" i="3"/>
  <c r="AC16" i="145"/>
  <c r="H17" i="139"/>
  <c r="AC15" i="142"/>
  <c r="D22" i="110"/>
  <c r="D22" i="146"/>
  <c r="K22" i="146" s="1"/>
  <c r="P20" i="112"/>
  <c r="D20" i="112"/>
  <c r="D26" i="146"/>
  <c r="D15" i="144"/>
  <c r="K15" i="144" s="1"/>
  <c r="K27" i="108"/>
  <c r="T19" i="104"/>
  <c r="P19" i="104"/>
  <c r="Q19" i="104" s="1"/>
  <c r="H14" i="139"/>
  <c r="P19" i="105"/>
  <c r="Q19" i="105" s="1"/>
  <c r="T19" i="105"/>
  <c r="N10" i="96"/>
  <c r="I10" i="96" s="1"/>
  <c r="X27" i="10"/>
  <c r="E14" i="3"/>
  <c r="E29" i="3"/>
  <c r="T22" i="103"/>
  <c r="F20" i="137"/>
  <c r="D28" i="144"/>
  <c r="N22" i="141"/>
  <c r="I22" i="141" s="1"/>
  <c r="D21" i="111"/>
  <c r="H22" i="139"/>
  <c r="D10" i="112"/>
  <c r="E22" i="3"/>
  <c r="Y27" i="34"/>
  <c r="W23" i="68"/>
  <c r="O31" i="137"/>
  <c r="G31" i="137"/>
  <c r="N16" i="95"/>
  <c r="D23" i="142"/>
  <c r="P14" i="109"/>
  <c r="D14" i="109"/>
  <c r="AC23" i="142"/>
  <c r="W11" i="104"/>
  <c r="T31" i="134"/>
  <c r="D20" i="110"/>
  <c r="C14" i="106"/>
  <c r="AC19" i="146"/>
  <c r="F28" i="155"/>
  <c r="G28" i="155" s="1"/>
  <c r="J28" i="155"/>
  <c r="AC21" i="146"/>
  <c r="M31" i="134"/>
  <c r="E31" i="134"/>
  <c r="D16" i="110"/>
  <c r="H29" i="146"/>
  <c r="Y26" i="101"/>
  <c r="S17" i="101"/>
  <c r="S26" i="101"/>
  <c r="V22" i="4"/>
  <c r="Y25" i="4"/>
  <c r="Y22" i="4"/>
  <c r="S19" i="4"/>
  <c r="Y12" i="4"/>
  <c r="V14" i="4"/>
  <c r="V23" i="4"/>
  <c r="V13" i="4"/>
  <c r="V13" i="101"/>
  <c r="V24" i="100"/>
  <c r="S21" i="100"/>
  <c r="S13" i="100"/>
  <c r="S20" i="101"/>
  <c r="V18" i="100"/>
  <c r="Y27" i="100"/>
  <c r="Y18" i="100"/>
  <c r="V12" i="100"/>
  <c r="S16" i="100"/>
  <c r="Y25" i="100"/>
  <c r="S27" i="100"/>
  <c r="V11" i="101"/>
  <c r="S19" i="100"/>
  <c r="Y26" i="100"/>
  <c r="V13" i="100"/>
  <c r="V15" i="100"/>
  <c r="Y12" i="101"/>
  <c r="Y28" i="101"/>
  <c r="V21" i="101"/>
  <c r="S20" i="100"/>
  <c r="S28" i="101"/>
  <c r="V15" i="4"/>
  <c r="V28" i="4"/>
  <c r="S11" i="101"/>
  <c r="S13" i="101"/>
  <c r="S22" i="101"/>
  <c r="Y13" i="101"/>
  <c r="V19" i="101"/>
  <c r="S17" i="4"/>
  <c r="S14" i="101"/>
  <c r="Y17" i="4"/>
  <c r="Y13" i="4"/>
  <c r="S11" i="4"/>
  <c r="S17" i="100"/>
  <c r="S21" i="101"/>
  <c r="V17" i="100"/>
  <c r="Y25" i="101"/>
  <c r="S15" i="100"/>
  <c r="S14" i="100"/>
  <c r="V20" i="100"/>
  <c r="Y21" i="100"/>
  <c r="Y13" i="100"/>
  <c r="V17" i="4"/>
  <c r="S21" i="4"/>
  <c r="S18" i="4"/>
  <c r="Y28" i="4"/>
  <c r="Y11" i="100"/>
  <c r="V23" i="100"/>
  <c r="Y28" i="100"/>
  <c r="S12" i="100"/>
  <c r="V26" i="4"/>
  <c r="S16" i="101"/>
  <c r="S25" i="101"/>
  <c r="Y27" i="101"/>
  <c r="V14" i="101"/>
  <c r="Y22" i="100"/>
  <c r="V27" i="100"/>
  <c r="S27" i="4"/>
  <c r="S16" i="4"/>
  <c r="S23" i="101"/>
  <c r="Y19" i="101"/>
  <c r="V24" i="101"/>
  <c r="S15" i="101"/>
  <c r="Y24" i="4"/>
  <c r="V20" i="101"/>
  <c r="V25" i="4"/>
  <c r="S14" i="4"/>
  <c r="S15" i="4"/>
  <c r="Y14" i="101"/>
  <c r="S22" i="100"/>
  <c r="V26" i="101"/>
  <c r="V21" i="100"/>
  <c r="V11" i="100"/>
  <c r="Y11" i="101"/>
  <c r="Y16" i="100"/>
  <c r="S18" i="100"/>
  <c r="S24" i="100"/>
  <c r="V26" i="100"/>
  <c r="Y17" i="100"/>
  <c r="S23" i="100"/>
  <c r="V22" i="100"/>
  <c r="Y23" i="101"/>
  <c r="V28" i="100"/>
  <c r="V11" i="4"/>
  <c r="Y20" i="4"/>
  <c r="V19" i="4"/>
  <c r="V18" i="101"/>
  <c r="Y16" i="4"/>
  <c r="V24" i="4"/>
  <c r="S27" i="101"/>
  <c r="Y19" i="4"/>
  <c r="V27" i="4"/>
  <c r="V20" i="4"/>
  <c r="Y18" i="4"/>
  <c r="Y15" i="100"/>
  <c r="S13" i="4"/>
  <c r="V25" i="101"/>
  <c r="V19" i="100"/>
  <c r="S22" i="4"/>
  <c r="Y24" i="100"/>
  <c r="S26" i="100"/>
  <c r="V14" i="100"/>
  <c r="Y23" i="4"/>
  <c r="Y12" i="100"/>
  <c r="Y21" i="4"/>
  <c r="V12" i="101"/>
  <c r="Y26" i="4"/>
  <c r="Y18" i="101"/>
  <c r="S20" i="4"/>
  <c r="V12" i="4"/>
  <c r="Y27" i="4"/>
  <c r="S26" i="4"/>
  <c r="Y14" i="4"/>
  <c r="V27" i="101"/>
  <c r="Y20" i="101"/>
  <c r="S28" i="4"/>
  <c r="S12" i="101"/>
  <c r="S24" i="4"/>
  <c r="Y16" i="101"/>
  <c r="S24" i="101"/>
  <c r="Y24" i="101"/>
  <c r="S25" i="100"/>
  <c r="V17" i="101"/>
  <c r="S18" i="101"/>
  <c r="V16" i="100"/>
  <c r="Y21" i="101"/>
  <c r="V16" i="101"/>
  <c r="Y14" i="100"/>
  <c r="S12" i="4"/>
  <c r="S19" i="101"/>
  <c r="Y22" i="101"/>
  <c r="Y20" i="100"/>
  <c r="S28" i="100"/>
  <c r="V18" i="4"/>
  <c r="V22" i="101"/>
  <c r="Y15" i="4"/>
  <c r="V16" i="4"/>
  <c r="Y15" i="101"/>
  <c r="V15" i="101"/>
  <c r="Y11" i="4"/>
  <c r="V28" i="101"/>
  <c r="S23" i="4"/>
  <c r="Y19" i="100"/>
  <c r="V23" i="101"/>
  <c r="Y23" i="100"/>
  <c r="V21" i="4"/>
  <c r="S11" i="100"/>
  <c r="V25" i="100"/>
  <c r="S25" i="4"/>
  <c r="Y17" i="101"/>
  <c r="Z17" i="101" l="1"/>
  <c r="P25" i="4"/>
  <c r="Q25" i="4" s="1"/>
  <c r="T25" i="4"/>
  <c r="W25" i="100"/>
  <c r="T11" i="100"/>
  <c r="S30" i="100"/>
  <c r="T30" i="100" s="1"/>
  <c r="P11" i="100"/>
  <c r="Q11" i="100" s="1"/>
  <c r="W21" i="4"/>
  <c r="Z23" i="100"/>
  <c r="W23" i="101"/>
  <c r="Z19" i="100"/>
  <c r="P23" i="4"/>
  <c r="Q23" i="4" s="1"/>
  <c r="T23" i="4"/>
  <c r="W28" i="101"/>
  <c r="Y30" i="4"/>
  <c r="Z30" i="4" s="1"/>
  <c r="Z11" i="4"/>
  <c r="W15" i="101"/>
  <c r="Z15" i="101"/>
  <c r="W16" i="4"/>
  <c r="Z15" i="4"/>
  <c r="W22" i="101"/>
  <c r="W18" i="4"/>
  <c r="P28" i="100"/>
  <c r="Q28" i="100" s="1"/>
  <c r="T28" i="100"/>
  <c r="Z20" i="100"/>
  <c r="Z22" i="101"/>
  <c r="P19" i="101"/>
  <c r="Q19" i="101" s="1"/>
  <c r="T19" i="101"/>
  <c r="P12" i="4"/>
  <c r="Q12" i="4" s="1"/>
  <c r="T12" i="4"/>
  <c r="Z14" i="100"/>
  <c r="W16" i="101"/>
  <c r="Z21" i="101"/>
  <c r="W16" i="100"/>
  <c r="P18" i="101"/>
  <c r="Q18" i="101" s="1"/>
  <c r="T18" i="101"/>
  <c r="W17" i="101"/>
  <c r="T25" i="100"/>
  <c r="P25" i="100"/>
  <c r="Q25" i="100" s="1"/>
  <c r="Z24" i="101"/>
  <c r="P24" i="101"/>
  <c r="Q24" i="101" s="1"/>
  <c r="T24" i="101"/>
  <c r="Z16" i="101"/>
  <c r="T24" i="4"/>
  <c r="P24" i="4"/>
  <c r="Q24" i="4" s="1"/>
  <c r="T12" i="101"/>
  <c r="P12" i="101"/>
  <c r="Q12" i="101" s="1"/>
  <c r="T28" i="4"/>
  <c r="P28" i="4"/>
  <c r="Q28" i="4" s="1"/>
  <c r="Z20" i="101"/>
  <c r="W27" i="101"/>
  <c r="Z14" i="4"/>
  <c r="P26" i="4"/>
  <c r="Q26" i="4" s="1"/>
  <c r="T26" i="4"/>
  <c r="Z27" i="4"/>
  <c r="W12" i="4"/>
  <c r="T20" i="4"/>
  <c r="P20" i="4"/>
  <c r="Q20" i="4" s="1"/>
  <c r="Z18" i="101"/>
  <c r="Z26" i="4"/>
  <c r="W12" i="101"/>
  <c r="Z21" i="4"/>
  <c r="Z12" i="100"/>
  <c r="Z23" i="4"/>
  <c r="W14" i="100"/>
  <c r="P26" i="100"/>
  <c r="Q26" i="100" s="1"/>
  <c r="T26" i="100"/>
  <c r="Z24" i="100"/>
  <c r="T22" i="4"/>
  <c r="P22" i="4"/>
  <c r="Q22" i="4" s="1"/>
  <c r="W19" i="100"/>
  <c r="W25" i="101"/>
  <c r="P13" i="4"/>
  <c r="Q13" i="4" s="1"/>
  <c r="T13" i="4"/>
  <c r="Z15" i="100"/>
  <c r="Z18" i="4"/>
  <c r="W20" i="4"/>
  <c r="W27" i="4"/>
  <c r="Z19" i="4"/>
  <c r="T27" i="101"/>
  <c r="P27" i="101"/>
  <c r="Q27" i="101" s="1"/>
  <c r="W24" i="4"/>
  <c r="Z16" i="4"/>
  <c r="W18" i="101"/>
  <c r="W19" i="4"/>
  <c r="Z20" i="4"/>
  <c r="W11" i="4"/>
  <c r="V30" i="4"/>
  <c r="W30" i="4" s="1"/>
  <c r="W28" i="100"/>
  <c r="Z23" i="101"/>
  <c r="W22" i="100"/>
  <c r="T23" i="100"/>
  <c r="P23" i="100"/>
  <c r="Q23" i="100" s="1"/>
  <c r="Z17" i="100"/>
  <c r="W26" i="100"/>
  <c r="P24" i="100"/>
  <c r="Q24" i="100" s="1"/>
  <c r="T24" i="100"/>
  <c r="P18" i="100"/>
  <c r="Q18" i="100" s="1"/>
  <c r="T18" i="100"/>
  <c r="Z16" i="100"/>
  <c r="Z11" i="101"/>
  <c r="Y30" i="101"/>
  <c r="Z30" i="101" s="1"/>
  <c r="V30" i="100"/>
  <c r="W30" i="100" s="1"/>
  <c r="W11" i="100"/>
  <c r="W21" i="100"/>
  <c r="W26" i="101"/>
  <c r="P22" i="100"/>
  <c r="Q22" i="100" s="1"/>
  <c r="T22" i="100"/>
  <c r="Z14" i="101"/>
  <c r="T15" i="4"/>
  <c r="P15" i="4"/>
  <c r="Q15" i="4" s="1"/>
  <c r="T14" i="4"/>
  <c r="P14" i="4"/>
  <c r="Q14" i="4" s="1"/>
  <c r="W25" i="4"/>
  <c r="W20" i="101"/>
  <c r="Z24" i="4"/>
  <c r="T15" i="101"/>
  <c r="P15" i="101"/>
  <c r="Q15" i="101" s="1"/>
  <c r="W24" i="101"/>
  <c r="Z19" i="101"/>
  <c r="P23" i="101"/>
  <c r="Q23" i="101" s="1"/>
  <c r="T23" i="101"/>
  <c r="T16" i="4"/>
  <c r="P16" i="4"/>
  <c r="Q16" i="4" s="1"/>
  <c r="P27" i="4"/>
  <c r="Q27" i="4" s="1"/>
  <c r="T27" i="4"/>
  <c r="W27" i="100"/>
  <c r="Z22" i="100"/>
  <c r="W14" i="101"/>
  <c r="Z27" i="101"/>
  <c r="T25" i="101"/>
  <c r="P25" i="101"/>
  <c r="Q25" i="101" s="1"/>
  <c r="T16" i="101"/>
  <c r="P16" i="101"/>
  <c r="Q16" i="101" s="1"/>
  <c r="W26" i="4"/>
  <c r="P12" i="100"/>
  <c r="Q12" i="100" s="1"/>
  <c r="T12" i="100"/>
  <c r="Z28" i="100"/>
  <c r="W23" i="100"/>
  <c r="Z11" i="100"/>
  <c r="Y30" i="100"/>
  <c r="Z30" i="100" s="1"/>
  <c r="Z28" i="4"/>
  <c r="P18" i="4"/>
  <c r="Q18" i="4" s="1"/>
  <c r="T18" i="4"/>
  <c r="P21" i="4"/>
  <c r="Q21" i="4" s="1"/>
  <c r="T21" i="4"/>
  <c r="W17" i="4"/>
  <c r="Z13" i="100"/>
  <c r="Z21" i="100"/>
  <c r="W20" i="100"/>
  <c r="P14" i="100"/>
  <c r="Q14" i="100" s="1"/>
  <c r="T14" i="100"/>
  <c r="T15" i="100"/>
  <c r="P15" i="100"/>
  <c r="Q15" i="100" s="1"/>
  <c r="Z25" i="101"/>
  <c r="W17" i="100"/>
  <c r="T21" i="101"/>
  <c r="P21" i="101"/>
  <c r="Q21" i="101" s="1"/>
  <c r="P17" i="100"/>
  <c r="Q17" i="100" s="1"/>
  <c r="T17" i="100"/>
  <c r="S30" i="4"/>
  <c r="T30" i="4" s="1"/>
  <c r="P11" i="4"/>
  <c r="Q11" i="4" s="1"/>
  <c r="T11" i="4"/>
  <c r="Z13" i="4"/>
  <c r="Z17" i="4"/>
  <c r="P14" i="101"/>
  <c r="Q14" i="101" s="1"/>
  <c r="T14" i="101"/>
  <c r="P17" i="4"/>
  <c r="Q17" i="4" s="1"/>
  <c r="T17" i="4"/>
  <c r="W19" i="101"/>
  <c r="Z13" i="101"/>
  <c r="P22" i="101"/>
  <c r="Q22" i="101" s="1"/>
  <c r="T22" i="101"/>
  <c r="P13" i="101"/>
  <c r="Q13" i="101" s="1"/>
  <c r="T13" i="101"/>
  <c r="P11" i="101"/>
  <c r="Q11" i="101" s="1"/>
  <c r="T11" i="101"/>
  <c r="S30" i="101"/>
  <c r="T30" i="101" s="1"/>
  <c r="W28" i="4"/>
  <c r="W15" i="4"/>
  <c r="T28" i="101"/>
  <c r="P28" i="101"/>
  <c r="Q28" i="101" s="1"/>
  <c r="P20" i="100"/>
  <c r="Q20" i="100" s="1"/>
  <c r="T20" i="100"/>
  <c r="W21" i="101"/>
  <c r="Z28" i="101"/>
  <c r="Z12" i="101"/>
  <c r="W15" i="100"/>
  <c r="W13" i="100"/>
  <c r="Z26" i="100"/>
  <c r="T19" i="100"/>
  <c r="P19" i="100"/>
  <c r="Q19" i="100" s="1"/>
  <c r="V30" i="101"/>
  <c r="W30" i="101" s="1"/>
  <c r="W11" i="101"/>
  <c r="T27" i="100"/>
  <c r="P27" i="100"/>
  <c r="Q27" i="100" s="1"/>
  <c r="Z25" i="100"/>
  <c r="T16" i="100"/>
  <c r="P16" i="100"/>
  <c r="Q16" i="100" s="1"/>
  <c r="W12" i="100"/>
  <c r="Z18" i="100"/>
  <c r="Z27" i="100"/>
  <c r="W18" i="100"/>
  <c r="T20" i="101"/>
  <c r="P20" i="101"/>
  <c r="Q20" i="101" s="1"/>
  <c r="T13" i="100"/>
  <c r="P13" i="100"/>
  <c r="Q13" i="100" s="1"/>
  <c r="P21" i="100"/>
  <c r="Q21" i="100" s="1"/>
  <c r="T21" i="100"/>
  <c r="W24" i="100"/>
  <c r="W13" i="101"/>
  <c r="W13" i="4"/>
  <c r="W23" i="4"/>
  <c r="W14" i="4"/>
  <c r="Z12" i="4"/>
  <c r="P19" i="4"/>
  <c r="Q19" i="4" s="1"/>
  <c r="T19" i="4"/>
  <c r="Z22" i="4"/>
  <c r="Z25" i="4"/>
  <c r="W22" i="4"/>
  <c r="T26" i="101"/>
  <c r="P26" i="101"/>
  <c r="Q26" i="101" s="1"/>
  <c r="T17" i="101"/>
  <c r="P17" i="101"/>
  <c r="Q17" i="101" s="1"/>
  <c r="Z26" i="101"/>
  <c r="O29" i="53"/>
  <c r="E30" i="45"/>
  <c r="K23" i="107"/>
  <c r="K21" i="107"/>
  <c r="L21" i="107" s="1"/>
  <c r="K28" i="107"/>
  <c r="L28" i="107" s="1"/>
  <c r="F30" i="107"/>
  <c r="F18" i="107"/>
  <c r="K16" i="107"/>
  <c r="D31" i="140"/>
  <c r="E31" i="140" s="1"/>
  <c r="P14" i="105"/>
  <c r="Q14" i="105" s="1"/>
  <c r="P28" i="105"/>
  <c r="Q28" i="105" s="1"/>
  <c r="P21" i="105"/>
  <c r="Q21" i="105" s="1"/>
  <c r="H13" i="147"/>
  <c r="G31" i="146"/>
  <c r="D31" i="139"/>
  <c r="Y31" i="139" s="1"/>
  <c r="F25" i="139"/>
  <c r="F20" i="139"/>
  <c r="Q15" i="98"/>
  <c r="D24" i="112"/>
  <c r="C27" i="112"/>
  <c r="D19" i="111"/>
  <c r="D26" i="111"/>
  <c r="D12" i="111"/>
  <c r="D11" i="111"/>
  <c r="P11" i="111"/>
  <c r="C27" i="110"/>
  <c r="D10" i="109"/>
  <c r="N11" i="97"/>
  <c r="N12" i="97"/>
  <c r="N10" i="97"/>
  <c r="Q10" i="97" s="1"/>
  <c r="H30" i="97"/>
  <c r="N18" i="97"/>
  <c r="Q18" i="97" s="1"/>
  <c r="N21" i="96"/>
  <c r="Q12" i="96"/>
  <c r="I18" i="96"/>
  <c r="N20" i="95"/>
  <c r="Q20" i="95" s="1"/>
  <c r="N13" i="95"/>
  <c r="Q13" i="95" s="1"/>
  <c r="N27" i="95"/>
  <c r="Q27" i="95" s="1"/>
  <c r="N21" i="95"/>
  <c r="Q21" i="95" s="1"/>
  <c r="E21" i="92"/>
  <c r="Z18" i="152"/>
  <c r="M16" i="92"/>
  <c r="Z13" i="92" s="1"/>
  <c r="O16" i="152"/>
  <c r="AA12" i="152" s="1"/>
  <c r="Z23" i="68"/>
  <c r="K16" i="92"/>
  <c r="Y14" i="92" s="1"/>
  <c r="I16" i="92"/>
  <c r="X15" i="92" s="1"/>
  <c r="P27" i="104"/>
  <c r="Q27" i="104" s="1"/>
  <c r="P26" i="104"/>
  <c r="Q26" i="104" s="1"/>
  <c r="T17" i="104"/>
  <c r="J31" i="145"/>
  <c r="M31" i="145" s="1"/>
  <c r="F19" i="144"/>
  <c r="H19" i="144"/>
  <c r="H28" i="144"/>
  <c r="G31" i="144"/>
  <c r="E31" i="143"/>
  <c r="H27" i="137"/>
  <c r="L30" i="108"/>
  <c r="N18" i="141"/>
  <c r="K18" i="141" s="1"/>
  <c r="N13" i="108"/>
  <c r="M13" i="108" s="1"/>
  <c r="N26" i="108"/>
  <c r="I26" i="108" s="1"/>
  <c r="J30" i="108"/>
  <c r="N15" i="141"/>
  <c r="K15" i="141" s="1"/>
  <c r="H18" i="134"/>
  <c r="P22" i="103"/>
  <c r="Q22" i="103" s="1"/>
  <c r="F31" i="107"/>
  <c r="L30" i="107"/>
  <c r="V20" i="92"/>
  <c r="V18" i="92"/>
  <c r="F28" i="142"/>
  <c r="H28" i="142"/>
  <c r="J31" i="36"/>
  <c r="J31" i="142"/>
  <c r="D20" i="145"/>
  <c r="F20" i="145" s="1"/>
  <c r="C24" i="106"/>
  <c r="AC23" i="145"/>
  <c r="I10" i="108"/>
  <c r="AC26" i="147"/>
  <c r="D25" i="146"/>
  <c r="H25" i="146" s="1"/>
  <c r="D11" i="109"/>
  <c r="F27" i="137"/>
  <c r="T31" i="139"/>
  <c r="D12" i="144"/>
  <c r="D24" i="144"/>
  <c r="K24" i="144" s="1"/>
  <c r="H29" i="108"/>
  <c r="Y17" i="34"/>
  <c r="D24" i="111"/>
  <c r="J31" i="143"/>
  <c r="M31" i="143" s="1"/>
  <c r="D22" i="112"/>
  <c r="D26" i="148"/>
  <c r="K26" i="148" s="1"/>
  <c r="Q31" i="143"/>
  <c r="T31" i="143" s="1"/>
  <c r="D12" i="145"/>
  <c r="K12" i="145" s="1"/>
  <c r="I21" i="108"/>
  <c r="R21" i="10"/>
  <c r="N15" i="94"/>
  <c r="Q15" i="94" s="1"/>
  <c r="N24" i="96"/>
  <c r="Q24" i="96" s="1"/>
  <c r="K31" i="107"/>
  <c r="L31" i="107" s="1"/>
  <c r="N22" i="94"/>
  <c r="Q22" i="94" s="1"/>
  <c r="K27" i="107"/>
  <c r="I27" i="107" s="1"/>
  <c r="H15" i="134"/>
  <c r="D13" i="148"/>
  <c r="K13" i="148" s="1"/>
  <c r="D25" i="145"/>
  <c r="K25" i="145" s="1"/>
  <c r="AC25" i="145"/>
  <c r="P15" i="105"/>
  <c r="Q15" i="105" s="1"/>
  <c r="X21" i="10"/>
  <c r="U21" i="10"/>
  <c r="K21" i="152"/>
  <c r="Y17" i="152" s="1"/>
  <c r="D31" i="137"/>
  <c r="Y31" i="137" s="1"/>
  <c r="S16" i="152"/>
  <c r="AC12" i="152" s="1"/>
  <c r="Q16" i="95"/>
  <c r="AC28" i="146"/>
  <c r="J31" i="144"/>
  <c r="M31" i="144" s="1"/>
  <c r="U17" i="34"/>
  <c r="P19" i="103"/>
  <c r="Q19" i="103" s="1"/>
  <c r="D16" i="146"/>
  <c r="H30" i="141"/>
  <c r="J29" i="108"/>
  <c r="Y22" i="34"/>
  <c r="D26" i="143"/>
  <c r="C30" i="45"/>
  <c r="D25" i="45" s="1"/>
  <c r="Q19" i="95"/>
  <c r="L24" i="107"/>
  <c r="D23" i="144"/>
  <c r="F23" i="144" s="1"/>
  <c r="D16" i="148"/>
  <c r="F16" i="148" s="1"/>
  <c r="AC16" i="68"/>
  <c r="D31" i="138"/>
  <c r="E31" i="138" s="1"/>
  <c r="E19" i="140"/>
  <c r="Q31" i="145"/>
  <c r="T31" i="145" s="1"/>
  <c r="V31" i="139"/>
  <c r="AC20" i="145"/>
  <c r="L18" i="107"/>
  <c r="D16" i="142"/>
  <c r="K10" i="108"/>
  <c r="U22" i="34"/>
  <c r="D27" i="142"/>
  <c r="P22" i="104"/>
  <c r="Q22" i="104" s="1"/>
  <c r="C27" i="109"/>
  <c r="P27" i="109" s="1"/>
  <c r="D29" i="50"/>
  <c r="E15" i="50" s="1"/>
  <c r="H29" i="137"/>
  <c r="D18" i="146"/>
  <c r="K18" i="146" s="1"/>
  <c r="H29" i="141"/>
  <c r="J13" i="155"/>
  <c r="AC13" i="148"/>
  <c r="P13" i="105"/>
  <c r="Q13" i="105" s="1"/>
  <c r="L23" i="107"/>
  <c r="U13" i="34"/>
  <c r="J30" i="97"/>
  <c r="J29" i="55"/>
  <c r="F27" i="134"/>
  <c r="X31" i="148"/>
  <c r="D22" i="144"/>
  <c r="D25" i="143"/>
  <c r="D12" i="110"/>
  <c r="D29" i="143"/>
  <c r="K22" i="107"/>
  <c r="L22" i="107" s="1"/>
  <c r="AC28" i="145"/>
  <c r="D28" i="145"/>
  <c r="H13" i="134"/>
  <c r="N14" i="95"/>
  <c r="I14" i="95" s="1"/>
  <c r="D16" i="144"/>
  <c r="D24" i="146"/>
  <c r="V30" i="104"/>
  <c r="W30" i="104" s="1"/>
  <c r="AN30" i="104" s="1"/>
  <c r="D15" i="146"/>
  <c r="F15" i="146" s="1"/>
  <c r="D27" i="143"/>
  <c r="L19" i="107"/>
  <c r="P28" i="104"/>
  <c r="Q28" i="104" s="1"/>
  <c r="P23" i="105"/>
  <c r="Q23" i="105" s="1"/>
  <c r="P13" i="104"/>
  <c r="Q13" i="104" s="1"/>
  <c r="T21" i="79"/>
  <c r="F24" i="134"/>
  <c r="H17" i="134"/>
  <c r="P12" i="105"/>
  <c r="Q12" i="105" s="1"/>
  <c r="J12" i="155"/>
  <c r="G19" i="98"/>
  <c r="W18" i="98" s="1"/>
  <c r="F25" i="107"/>
  <c r="M15" i="98"/>
  <c r="Z13" i="98" s="1"/>
  <c r="D30" i="96"/>
  <c r="N16" i="97"/>
  <c r="Q16" i="97" s="1"/>
  <c r="U17" i="10"/>
  <c r="E24" i="3"/>
  <c r="D26" i="45"/>
  <c r="N29" i="102"/>
  <c r="Q21" i="79"/>
  <c r="V14" i="98"/>
  <c r="O29" i="54"/>
  <c r="N11" i="96"/>
  <c r="I11" i="96" s="1"/>
  <c r="AC29" i="147"/>
  <c r="S21" i="152"/>
  <c r="AC18" i="152" s="1"/>
  <c r="N19" i="97"/>
  <c r="Q19" i="97" s="1"/>
  <c r="D14" i="148"/>
  <c r="K14" i="148" s="1"/>
  <c r="T29" i="57"/>
  <c r="F24" i="107"/>
  <c r="F21" i="142"/>
  <c r="I28" i="84"/>
  <c r="S19" i="98"/>
  <c r="AC17" i="98" s="1"/>
  <c r="N19" i="94"/>
  <c r="Q19" i="94" s="1"/>
  <c r="N20" i="97"/>
  <c r="Q20" i="97" s="1"/>
  <c r="Q21" i="152"/>
  <c r="AB18" i="152" s="1"/>
  <c r="J24" i="155"/>
  <c r="P20" i="105"/>
  <c r="Q20" i="105" s="1"/>
  <c r="J16" i="155"/>
  <c r="N27" i="94"/>
  <c r="Q27" i="94" s="1"/>
  <c r="L30" i="95"/>
  <c r="N12" i="95"/>
  <c r="K15" i="98"/>
  <c r="D30" i="97"/>
  <c r="P11" i="103"/>
  <c r="N25" i="43"/>
  <c r="N18" i="95"/>
  <c r="Q18" i="95" s="1"/>
  <c r="N23" i="96"/>
  <c r="Q23" i="96" s="1"/>
  <c r="N22" i="96"/>
  <c r="Q22" i="96" s="1"/>
  <c r="P21" i="103"/>
  <c r="Q21" i="103" s="1"/>
  <c r="G31" i="147"/>
  <c r="H31" i="147" s="1"/>
  <c r="L30" i="96"/>
  <c r="N17" i="97"/>
  <c r="M17" i="97" s="1"/>
  <c r="F16" i="139"/>
  <c r="F29" i="141"/>
  <c r="H24" i="134"/>
  <c r="F25" i="134"/>
  <c r="K18" i="96"/>
  <c r="U24" i="34"/>
  <c r="J20" i="155"/>
  <c r="N27" i="96"/>
  <c r="Q27" i="96" s="1"/>
  <c r="N26" i="97"/>
  <c r="J29" i="56"/>
  <c r="N23" i="97"/>
  <c r="Q23" i="97" s="1"/>
  <c r="U23" i="34"/>
  <c r="N24" i="94"/>
  <c r="K24" i="94" s="1"/>
  <c r="E31" i="148"/>
  <c r="N16" i="94"/>
  <c r="Q16" i="94" s="1"/>
  <c r="N21" i="97"/>
  <c r="Q21" i="97" s="1"/>
  <c r="H30" i="96"/>
  <c r="H30" i="94"/>
  <c r="D14" i="146"/>
  <c r="H19" i="139"/>
  <c r="U21" i="34"/>
  <c r="N23" i="94"/>
  <c r="N15" i="97"/>
  <c r="Q15" i="97" s="1"/>
  <c r="N26" i="94"/>
  <c r="Q26" i="94" s="1"/>
  <c r="J30" i="96"/>
  <c r="O19" i="98"/>
  <c r="AA17" i="98" s="1"/>
  <c r="N21" i="94"/>
  <c r="Q21" i="94" s="1"/>
  <c r="G21" i="152"/>
  <c r="W19" i="152" s="1"/>
  <c r="U19" i="34"/>
  <c r="V30" i="48"/>
  <c r="I30" i="48" s="1"/>
  <c r="F19" i="155"/>
  <c r="G19" i="155" s="1"/>
  <c r="N24" i="97"/>
  <c r="Q24" i="97" s="1"/>
  <c r="N12" i="94"/>
  <c r="Q12" i="94" s="1"/>
  <c r="O29" i="55"/>
  <c r="U13" i="10"/>
  <c r="N25" i="96"/>
  <c r="Q25" i="96" s="1"/>
  <c r="H25" i="134"/>
  <c r="N23" i="68"/>
  <c r="H15" i="142"/>
  <c r="H30" i="95"/>
  <c r="F30" i="108"/>
  <c r="L29" i="108"/>
  <c r="K14" i="107"/>
  <c r="I14" i="107" s="1"/>
  <c r="M23" i="96"/>
  <c r="Q12" i="97"/>
  <c r="K12" i="97"/>
  <c r="M12" i="97"/>
  <c r="H16" i="144"/>
  <c r="AB17" i="152"/>
  <c r="Q31" i="146"/>
  <c r="V31" i="146" s="1"/>
  <c r="P23" i="103"/>
  <c r="Q23" i="103" s="1"/>
  <c r="H32" i="107"/>
  <c r="D28" i="146"/>
  <c r="H28" i="146" s="1"/>
  <c r="D26" i="147"/>
  <c r="H26" i="147" s="1"/>
  <c r="L30" i="94"/>
  <c r="D19" i="143"/>
  <c r="F19" i="143" s="1"/>
  <c r="Q17" i="94"/>
  <c r="D21" i="147"/>
  <c r="H21" i="147" s="1"/>
  <c r="L30" i="97"/>
  <c r="N28" i="43"/>
  <c r="W20" i="92"/>
  <c r="P16" i="103"/>
  <c r="Q16" i="103" s="1"/>
  <c r="J31" i="146"/>
  <c r="O31" i="146" s="1"/>
  <c r="V30" i="105"/>
  <c r="W30" i="105" s="1"/>
  <c r="AN28" i="105" s="1"/>
  <c r="D29" i="54"/>
  <c r="E29" i="54" s="1"/>
  <c r="E19" i="3"/>
  <c r="P16" i="105"/>
  <c r="Q16" i="105" s="1"/>
  <c r="E15" i="3"/>
  <c r="V30" i="103"/>
  <c r="W30" i="103" s="1"/>
  <c r="D22" i="147"/>
  <c r="Y30" i="103"/>
  <c r="Z30" i="103" s="1"/>
  <c r="AT25" i="103" s="1"/>
  <c r="D18" i="148"/>
  <c r="D14" i="143"/>
  <c r="H14" i="143" s="1"/>
  <c r="N16" i="108"/>
  <c r="K16" i="108" s="1"/>
  <c r="K15" i="107"/>
  <c r="L15" i="107" s="1"/>
  <c r="F29" i="108"/>
  <c r="AC21" i="147"/>
  <c r="T21" i="103"/>
  <c r="H17" i="137"/>
  <c r="H21" i="79"/>
  <c r="S30" i="105"/>
  <c r="T30" i="105" s="1"/>
  <c r="AH26" i="105" s="1"/>
  <c r="I20" i="106"/>
  <c r="F14" i="107"/>
  <c r="D12" i="146"/>
  <c r="Y30" i="104"/>
  <c r="Z30" i="104" s="1"/>
  <c r="T29" i="10"/>
  <c r="U11" i="34"/>
  <c r="D27" i="147"/>
  <c r="H27" i="147" s="1"/>
  <c r="N18" i="43"/>
  <c r="E23" i="92"/>
  <c r="C22" i="106"/>
  <c r="Q31" i="142"/>
  <c r="T31" i="142" s="1"/>
  <c r="K29" i="102"/>
  <c r="P20" i="103"/>
  <c r="Q20" i="103" s="1"/>
  <c r="O16" i="68"/>
  <c r="S30" i="103"/>
  <c r="T30" i="103" s="1"/>
  <c r="D17" i="45"/>
  <c r="D25" i="142"/>
  <c r="V30" i="49"/>
  <c r="U30" i="49" s="1"/>
  <c r="Y18" i="34"/>
  <c r="H29" i="10"/>
  <c r="I29" i="10" s="1"/>
  <c r="K17" i="94"/>
  <c r="H13" i="143"/>
  <c r="M31" i="36"/>
  <c r="N31" i="43"/>
  <c r="D13" i="142"/>
  <c r="AC14" i="143"/>
  <c r="N20" i="96"/>
  <c r="D23" i="147"/>
  <c r="Q31" i="148"/>
  <c r="V31" i="148" s="1"/>
  <c r="AC21" i="148"/>
  <c r="F30" i="141"/>
  <c r="P30" i="100"/>
  <c r="Q30" i="100" s="1"/>
  <c r="I22" i="84"/>
  <c r="AC27" i="144"/>
  <c r="K29" i="107"/>
  <c r="N10" i="95"/>
  <c r="Q10" i="95" s="1"/>
  <c r="K21" i="141"/>
  <c r="C31" i="84"/>
  <c r="G31" i="84" s="1"/>
  <c r="D27" i="144"/>
  <c r="H27" i="144" s="1"/>
  <c r="X31" i="145"/>
  <c r="K27" i="141"/>
  <c r="F30" i="96"/>
  <c r="Q11" i="97"/>
  <c r="D21" i="148"/>
  <c r="H21" i="148" s="1"/>
  <c r="H13" i="144"/>
  <c r="D29" i="147"/>
  <c r="K29" i="147" s="1"/>
  <c r="X31" i="144"/>
  <c r="AA31" i="144" s="1"/>
  <c r="K31" i="43"/>
  <c r="E13" i="3"/>
  <c r="N16" i="141"/>
  <c r="K16" i="141" s="1"/>
  <c r="U18" i="34"/>
  <c r="D22" i="143"/>
  <c r="N15" i="96"/>
  <c r="Q15" i="96" s="1"/>
  <c r="J31" i="147"/>
  <c r="Q31" i="147"/>
  <c r="V31" i="147" s="1"/>
  <c r="P15" i="104"/>
  <c r="Q15" i="104" s="1"/>
  <c r="D14" i="145"/>
  <c r="P17" i="111"/>
  <c r="E27" i="3"/>
  <c r="J18" i="155"/>
  <c r="D15" i="143"/>
  <c r="K15" i="143" s="1"/>
  <c r="V31" i="137"/>
  <c r="E21" i="79"/>
  <c r="E21" i="98" s="1"/>
  <c r="X31" i="146"/>
  <c r="AA31" i="146" s="1"/>
  <c r="D29" i="56"/>
  <c r="E25" i="56" s="1"/>
  <c r="D20" i="148"/>
  <c r="X19" i="10"/>
  <c r="I19" i="98"/>
  <c r="X18" i="98" s="1"/>
  <c r="H17" i="145"/>
  <c r="T31" i="137"/>
  <c r="F30" i="97"/>
  <c r="N30" i="97" s="1"/>
  <c r="Q30" i="97" s="1"/>
  <c r="X31" i="142"/>
  <c r="AC31" i="142" s="1"/>
  <c r="X31" i="143"/>
  <c r="AA31" i="143" s="1"/>
  <c r="M21" i="108"/>
  <c r="D25" i="148"/>
  <c r="H25" i="148" s="1"/>
  <c r="P24" i="105"/>
  <c r="Q24" i="105" s="1"/>
  <c r="AA14" i="68"/>
  <c r="N17" i="96"/>
  <c r="M17" i="96" s="1"/>
  <c r="AC18" i="148"/>
  <c r="D27" i="146"/>
  <c r="F27" i="146" s="1"/>
  <c r="D17" i="146"/>
  <c r="D21" i="145"/>
  <c r="D28" i="148"/>
  <c r="U19" i="10"/>
  <c r="D30" i="94"/>
  <c r="O15" i="98"/>
  <c r="AA13" i="98" s="1"/>
  <c r="F27" i="107"/>
  <c r="AC15" i="125"/>
  <c r="U15" i="125" s="1"/>
  <c r="J30" i="94"/>
  <c r="N14" i="97"/>
  <c r="Q14" i="97" s="1"/>
  <c r="F17" i="107"/>
  <c r="N25" i="94"/>
  <c r="F20" i="134"/>
  <c r="AC25" i="146"/>
  <c r="D31" i="36"/>
  <c r="N26" i="95"/>
  <c r="K26" i="95" s="1"/>
  <c r="T29" i="54"/>
  <c r="D29" i="148"/>
  <c r="H29" i="148" s="1"/>
  <c r="P24" i="103"/>
  <c r="Q24" i="103" s="1"/>
  <c r="F23" i="139"/>
  <c r="K19" i="95"/>
  <c r="AA16" i="79"/>
  <c r="E29" i="102"/>
  <c r="E10" i="3"/>
  <c r="F20" i="107"/>
  <c r="G15" i="98"/>
  <c r="H27" i="134"/>
  <c r="AC19" i="79"/>
  <c r="N11" i="94"/>
  <c r="Q11" i="94" s="1"/>
  <c r="N18" i="94"/>
  <c r="Q18" i="94" s="1"/>
  <c r="O29" i="57"/>
  <c r="L16" i="107"/>
  <c r="I16" i="107"/>
  <c r="I10" i="95"/>
  <c r="M10" i="95"/>
  <c r="Q18" i="70"/>
  <c r="Q22" i="70"/>
  <c r="Q16" i="70"/>
  <c r="Q31" i="70"/>
  <c r="Q27" i="70"/>
  <c r="Q24" i="70"/>
  <c r="Q21" i="70"/>
  <c r="Q28" i="70"/>
  <c r="Q25" i="70"/>
  <c r="Q30" i="70"/>
  <c r="Q29" i="70"/>
  <c r="Q17" i="70"/>
  <c r="Q13" i="70"/>
  <c r="Q23" i="70"/>
  <c r="Q20" i="70"/>
  <c r="Q32" i="70"/>
  <c r="Q26" i="70"/>
  <c r="Q15" i="70"/>
  <c r="Q19" i="70"/>
  <c r="Q14" i="70"/>
  <c r="G26" i="97"/>
  <c r="Q26" i="97"/>
  <c r="M26" i="97"/>
  <c r="I26" i="97"/>
  <c r="K26" i="97"/>
  <c r="Q30" i="48"/>
  <c r="T24" i="103"/>
  <c r="D31" i="155"/>
  <c r="J31" i="155" s="1"/>
  <c r="P27" i="105"/>
  <c r="Q27" i="105" s="1"/>
  <c r="Y30" i="105"/>
  <c r="Z30" i="105" s="1"/>
  <c r="AT14" i="105" s="1"/>
  <c r="F30" i="94"/>
  <c r="E29" i="10"/>
  <c r="D32" i="107"/>
  <c r="E12" i="3"/>
  <c r="J29" i="53"/>
  <c r="J30" i="95"/>
  <c r="N30" i="95" s="1"/>
  <c r="Q30" i="95" s="1"/>
  <c r="W21" i="34"/>
  <c r="P22" i="105"/>
  <c r="Q22" i="105" s="1"/>
  <c r="V13" i="98"/>
  <c r="S30" i="48"/>
  <c r="Q23" i="94"/>
  <c r="D29" i="53"/>
  <c r="E25" i="53" s="1"/>
  <c r="AC13" i="147"/>
  <c r="J29" i="52"/>
  <c r="F22" i="137"/>
  <c r="E17" i="140"/>
  <c r="D14" i="147"/>
  <c r="K23" i="95"/>
  <c r="G23" i="95"/>
  <c r="D19" i="148"/>
  <c r="F19" i="148" s="1"/>
  <c r="D17" i="147"/>
  <c r="P26" i="105"/>
  <c r="Q26" i="105" s="1"/>
  <c r="D24" i="148"/>
  <c r="F24" i="148" s="1"/>
  <c r="D12" i="148"/>
  <c r="K20" i="107"/>
  <c r="L20" i="107" s="1"/>
  <c r="X31" i="147"/>
  <c r="AC31" i="147" s="1"/>
  <c r="F23" i="134"/>
  <c r="R16" i="10"/>
  <c r="F28" i="134"/>
  <c r="X25" i="10"/>
  <c r="AC27" i="142"/>
  <c r="M17" i="94"/>
  <c r="D29" i="57"/>
  <c r="AA12" i="125"/>
  <c r="D16" i="147"/>
  <c r="H16" i="147" s="1"/>
  <c r="U12" i="34"/>
  <c r="J29" i="57"/>
  <c r="F30" i="95"/>
  <c r="AC22" i="144"/>
  <c r="H24" i="137"/>
  <c r="I13" i="141"/>
  <c r="O15" i="125"/>
  <c r="H14" i="148"/>
  <c r="D30" i="95"/>
  <c r="J31" i="148"/>
  <c r="M31" i="148" s="1"/>
  <c r="I25" i="84"/>
  <c r="F24" i="137"/>
  <c r="AC19" i="144"/>
  <c r="M30" i="48"/>
  <c r="O30" i="48"/>
  <c r="G30" i="48"/>
  <c r="H12" i="145"/>
  <c r="H20" i="148"/>
  <c r="L25" i="107"/>
  <c r="Y10" i="34"/>
  <c r="F16" i="107"/>
  <c r="F14" i="148"/>
  <c r="E11" i="3"/>
  <c r="E21" i="3"/>
  <c r="F29" i="107"/>
  <c r="D29" i="52"/>
  <c r="E17" i="52" s="1"/>
  <c r="N10" i="94"/>
  <c r="I10" i="94" s="1"/>
  <c r="N13" i="97"/>
  <c r="I13" i="97" s="1"/>
  <c r="AC31" i="139"/>
  <c r="X18" i="10"/>
  <c r="Z14" i="92"/>
  <c r="W10" i="34"/>
  <c r="V18" i="98"/>
  <c r="H16" i="137"/>
  <c r="G13" i="96"/>
  <c r="M13" i="96"/>
  <c r="K13" i="96"/>
  <c r="L26" i="107"/>
  <c r="I26" i="107"/>
  <c r="Q21" i="96"/>
  <c r="I21" i="96"/>
  <c r="W14" i="98"/>
  <c r="W13" i="98"/>
  <c r="K10" i="94"/>
  <c r="Q17" i="96"/>
  <c r="K17" i="96"/>
  <c r="I17" i="96"/>
  <c r="Z18" i="92"/>
  <c r="M16" i="96"/>
  <c r="K23" i="96"/>
  <c r="I12" i="97"/>
  <c r="H26" i="142"/>
  <c r="K17" i="107"/>
  <c r="L17" i="107" s="1"/>
  <c r="AA18" i="79"/>
  <c r="F26" i="107"/>
  <c r="E20" i="3"/>
  <c r="F12" i="139"/>
  <c r="O29" i="56"/>
  <c r="I23" i="84"/>
  <c r="F16" i="134"/>
  <c r="AC12" i="148"/>
  <c r="T29" i="55"/>
  <c r="H16" i="134"/>
  <c r="R26" i="10"/>
  <c r="I16" i="152"/>
  <c r="H18" i="137"/>
  <c r="H14" i="137"/>
  <c r="AC21" i="142"/>
  <c r="D23" i="145"/>
  <c r="K13" i="108"/>
  <c r="F18" i="137"/>
  <c r="H29" i="139"/>
  <c r="AC13" i="142"/>
  <c r="R19" i="10"/>
  <c r="F13" i="137"/>
  <c r="F16" i="68"/>
  <c r="N23" i="43"/>
  <c r="K16" i="96"/>
  <c r="I13" i="108"/>
  <c r="H27" i="145"/>
  <c r="AB19" i="152"/>
  <c r="I15" i="125"/>
  <c r="Y19" i="34"/>
  <c r="D31" i="136"/>
  <c r="E31" i="136" s="1"/>
  <c r="AC15" i="79"/>
  <c r="I15" i="79" s="1"/>
  <c r="P12" i="103"/>
  <c r="Q12" i="103" s="1"/>
  <c r="D15" i="148"/>
  <c r="H19" i="134"/>
  <c r="AC26" i="148"/>
  <c r="F17" i="137"/>
  <c r="N11" i="95"/>
  <c r="H15" i="139"/>
  <c r="D17" i="144"/>
  <c r="H21" i="137"/>
  <c r="AC20" i="144"/>
  <c r="E32" i="107"/>
  <c r="F32" i="107" s="1"/>
  <c r="P25" i="105"/>
  <c r="Q25" i="105" s="1"/>
  <c r="AC12" i="146"/>
  <c r="H13" i="139"/>
  <c r="H28" i="134"/>
  <c r="D29" i="55"/>
  <c r="E22" i="55" s="1"/>
  <c r="V30" i="34"/>
  <c r="G30" i="34" s="1"/>
  <c r="E16" i="3"/>
  <c r="I18" i="84"/>
  <c r="AC24" i="147"/>
  <c r="X17" i="10"/>
  <c r="AC28" i="142"/>
  <c r="O29" i="52"/>
  <c r="U27" i="34"/>
  <c r="I14" i="84"/>
  <c r="H12" i="139"/>
  <c r="H23" i="137"/>
  <c r="AC31" i="137"/>
  <c r="R15" i="10"/>
  <c r="F23" i="137"/>
  <c r="H22" i="137"/>
  <c r="AA14" i="79"/>
  <c r="E18" i="3"/>
  <c r="E23" i="3"/>
  <c r="F21" i="134"/>
  <c r="V31" i="134"/>
  <c r="AC17" i="144"/>
  <c r="I16" i="108"/>
  <c r="V30" i="47"/>
  <c r="U30" i="47" s="1"/>
  <c r="W19" i="34"/>
  <c r="M29" i="53"/>
  <c r="D23" i="148"/>
  <c r="H23" i="148" s="1"/>
  <c r="L29" i="107"/>
  <c r="T29" i="56"/>
  <c r="U26" i="34"/>
  <c r="AC28" i="148"/>
  <c r="T29" i="53"/>
  <c r="AC22" i="147"/>
  <c r="K23" i="68"/>
  <c r="X11" i="10"/>
  <c r="AC29" i="144"/>
  <c r="AC16" i="148"/>
  <c r="X20" i="10"/>
  <c r="AC28" i="144"/>
  <c r="M23" i="95"/>
  <c r="AN13" i="103"/>
  <c r="E23" i="152"/>
  <c r="X18" i="152"/>
  <c r="V31" i="143"/>
  <c r="I11" i="108"/>
  <c r="N22" i="43"/>
  <c r="I16" i="141"/>
  <c r="I21" i="141"/>
  <c r="K26" i="96"/>
  <c r="W13" i="92"/>
  <c r="F24" i="143"/>
  <c r="M22" i="108"/>
  <c r="M14" i="94"/>
  <c r="V17" i="98"/>
  <c r="E20" i="56"/>
  <c r="F20" i="143"/>
  <c r="F27" i="148"/>
  <c r="O23" i="152"/>
  <c r="W17" i="98"/>
  <c r="AD13" i="68"/>
  <c r="Z15" i="92"/>
  <c r="M19" i="95"/>
  <c r="H26" i="148"/>
  <c r="K23" i="141"/>
  <c r="I26" i="94"/>
  <c r="I16" i="96"/>
  <c r="AA13" i="152"/>
  <c r="F16" i="144"/>
  <c r="R31" i="134"/>
  <c r="AN25" i="103"/>
  <c r="K20" i="95"/>
  <c r="H25" i="145"/>
  <c r="AT27" i="103"/>
  <c r="AT16" i="103"/>
  <c r="E23" i="57"/>
  <c r="H29" i="144"/>
  <c r="D19" i="45"/>
  <c r="L21" i="68"/>
  <c r="Z13" i="152"/>
  <c r="K17" i="97"/>
  <c r="E16" i="57"/>
  <c r="F31" i="134"/>
  <c r="N20" i="43"/>
  <c r="AA14" i="152"/>
  <c r="M26" i="94"/>
  <c r="N21" i="43"/>
  <c r="AC19" i="152"/>
  <c r="H30" i="45"/>
  <c r="H18" i="148"/>
  <c r="H12" i="147"/>
  <c r="H29" i="147"/>
  <c r="I20" i="108"/>
  <c r="W13" i="152"/>
  <c r="X21" i="68"/>
  <c r="H27" i="148"/>
  <c r="M20" i="108"/>
  <c r="O21" i="68"/>
  <c r="M14" i="95"/>
  <c r="H22" i="145"/>
  <c r="AC14" i="98"/>
  <c r="U21" i="68"/>
  <c r="X17" i="98"/>
  <c r="X20" i="92"/>
  <c r="E15" i="52"/>
  <c r="H13" i="145"/>
  <c r="W14" i="152"/>
  <c r="X13" i="92"/>
  <c r="F12" i="145"/>
  <c r="E25" i="52"/>
  <c r="AA21" i="68"/>
  <c r="E22" i="52"/>
  <c r="AT26" i="103"/>
  <c r="N15" i="102"/>
  <c r="I12" i="108"/>
  <c r="K15" i="95"/>
  <c r="E23" i="54"/>
  <c r="N16" i="43"/>
  <c r="R29" i="56"/>
  <c r="H31" i="137"/>
  <c r="M25" i="95"/>
  <c r="F26" i="145"/>
  <c r="H26" i="145"/>
  <c r="E20" i="50"/>
  <c r="K12" i="94"/>
  <c r="I26" i="95"/>
  <c r="H16" i="148"/>
  <c r="E21" i="50"/>
  <c r="K25" i="97"/>
  <c r="M18" i="97"/>
  <c r="H14" i="145"/>
  <c r="K16" i="94"/>
  <c r="H15" i="143"/>
  <c r="M18" i="96"/>
  <c r="AA15" i="92"/>
  <c r="I23" i="96"/>
  <c r="H29" i="143"/>
  <c r="E24" i="56"/>
  <c r="AA14" i="92"/>
  <c r="H20" i="145"/>
  <c r="M27" i="108"/>
  <c r="F17" i="146"/>
  <c r="F29" i="142"/>
  <c r="I21" i="68"/>
  <c r="M19" i="36"/>
  <c r="I18" i="107"/>
  <c r="M28" i="36"/>
  <c r="M11" i="36"/>
  <c r="O12" i="36" s="1"/>
  <c r="AH19" i="104"/>
  <c r="G11" i="97"/>
  <c r="I18" i="108"/>
  <c r="F26" i="143"/>
  <c r="W16" i="98"/>
  <c r="F28" i="147"/>
  <c r="Y13" i="92"/>
  <c r="AA13" i="92"/>
  <c r="Z18" i="98"/>
  <c r="F20" i="148"/>
  <c r="K20" i="148"/>
  <c r="F22" i="142"/>
  <c r="AT28" i="105"/>
  <c r="G25" i="96"/>
  <c r="F22" i="144"/>
  <c r="F29" i="147"/>
  <c r="F12" i="147"/>
  <c r="G21" i="96"/>
  <c r="X17" i="92"/>
  <c r="Q21" i="98"/>
  <c r="F27" i="145"/>
  <c r="M23" i="92"/>
  <c r="G26" i="141"/>
  <c r="AA31" i="142"/>
  <c r="K11" i="141"/>
  <c r="K22" i="94"/>
  <c r="D29" i="45"/>
  <c r="M29" i="56"/>
  <c r="R21" i="68"/>
  <c r="F15" i="143"/>
  <c r="X16" i="98"/>
  <c r="K22" i="96"/>
  <c r="F15" i="144"/>
  <c r="K18" i="108"/>
  <c r="H25" i="143"/>
  <c r="N21" i="102"/>
  <c r="E15" i="51"/>
  <c r="M25" i="97"/>
  <c r="AC15" i="92"/>
  <c r="N24" i="102"/>
  <c r="I14" i="94"/>
  <c r="E24" i="50"/>
  <c r="G12" i="94"/>
  <c r="K16" i="146"/>
  <c r="G15" i="141"/>
  <c r="I18" i="141"/>
  <c r="N13" i="102"/>
  <c r="G18" i="108"/>
  <c r="G22" i="94"/>
  <c r="H16" i="143"/>
  <c r="F27" i="147"/>
  <c r="F23" i="146"/>
  <c r="H23" i="146"/>
  <c r="AN21" i="103"/>
  <c r="AT30" i="103"/>
  <c r="AN19" i="103"/>
  <c r="AT30" i="104"/>
  <c r="E26" i="56"/>
  <c r="E28" i="56"/>
  <c r="E19" i="56"/>
  <c r="E17" i="56"/>
  <c r="E12" i="56"/>
  <c r="E15" i="56"/>
  <c r="E18" i="56"/>
  <c r="E13" i="56"/>
  <c r="E11" i="50"/>
  <c r="E16" i="50"/>
  <c r="D21" i="45"/>
  <c r="D20" i="45"/>
  <c r="D27" i="45"/>
  <c r="D14" i="45"/>
  <c r="P30" i="45"/>
  <c r="D23" i="45"/>
  <c r="L30" i="45"/>
  <c r="D12" i="45"/>
  <c r="Z16" i="98"/>
  <c r="K17" i="148"/>
  <c r="K20" i="147"/>
  <c r="V12" i="152"/>
  <c r="V17" i="152"/>
  <c r="X17" i="152"/>
  <c r="M23" i="152"/>
  <c r="V18" i="152"/>
  <c r="V12" i="92"/>
  <c r="W14" i="92"/>
  <c r="X19" i="92"/>
  <c r="K28" i="142"/>
  <c r="R31" i="137"/>
  <c r="G13" i="108"/>
  <c r="G24" i="108"/>
  <c r="G25" i="141"/>
  <c r="G20" i="141"/>
  <c r="G26" i="108"/>
  <c r="G25" i="108"/>
  <c r="G11" i="141"/>
  <c r="I25" i="108"/>
  <c r="R15" i="125"/>
  <c r="X15" i="125"/>
  <c r="AA15" i="125"/>
  <c r="AN24" i="104"/>
  <c r="K31" i="134"/>
  <c r="E11" i="56"/>
  <c r="E25" i="55"/>
  <c r="E26" i="55"/>
  <c r="E23" i="55"/>
  <c r="R29" i="55"/>
  <c r="E14" i="55"/>
  <c r="E11" i="52"/>
  <c r="D24" i="45"/>
  <c r="X14" i="98"/>
  <c r="K18" i="148"/>
  <c r="F18" i="148"/>
  <c r="F21" i="147"/>
  <c r="H24" i="147"/>
  <c r="H23" i="147"/>
  <c r="K26" i="147"/>
  <c r="K24" i="147"/>
  <c r="H17" i="147"/>
  <c r="H19" i="147"/>
  <c r="F23" i="147"/>
  <c r="K26" i="146"/>
  <c r="F13" i="146"/>
  <c r="K23" i="146"/>
  <c r="G21" i="97"/>
  <c r="G22" i="97"/>
  <c r="G24" i="97"/>
  <c r="M20" i="97"/>
  <c r="G10" i="95"/>
  <c r="K22" i="95"/>
  <c r="G19" i="95"/>
  <c r="G20" i="95"/>
  <c r="K19" i="94"/>
  <c r="I19" i="94"/>
  <c r="G18" i="94"/>
  <c r="M16" i="94"/>
  <c r="K26" i="94"/>
  <c r="G26" i="94"/>
  <c r="M22" i="94"/>
  <c r="W18" i="34"/>
  <c r="K26" i="145"/>
  <c r="K16" i="145"/>
  <c r="H28" i="145"/>
  <c r="K22" i="145"/>
  <c r="K20" i="145"/>
  <c r="K28" i="145"/>
  <c r="F24" i="144"/>
  <c r="K13" i="144"/>
  <c r="H22" i="144"/>
  <c r="K22" i="144"/>
  <c r="K29" i="144"/>
  <c r="H14" i="144"/>
  <c r="F22" i="143"/>
  <c r="K22" i="143"/>
  <c r="K17" i="143"/>
  <c r="K25" i="143"/>
  <c r="K23" i="142"/>
  <c r="K21" i="142"/>
  <c r="F14" i="142"/>
  <c r="K20" i="142"/>
  <c r="K12" i="142"/>
  <c r="K27" i="142"/>
  <c r="F27" i="142"/>
  <c r="K14" i="142"/>
  <c r="F18" i="142"/>
  <c r="K22" i="142"/>
  <c r="M10" i="96"/>
  <c r="F12" i="144"/>
  <c r="M18" i="36"/>
  <c r="F22" i="146"/>
  <c r="M29" i="57"/>
  <c r="K12" i="144"/>
  <c r="G27" i="95"/>
  <c r="G15" i="95"/>
  <c r="AT24" i="103"/>
  <c r="M20" i="95"/>
  <c r="K22" i="147"/>
  <c r="I19" i="141"/>
  <c r="F25" i="145"/>
  <c r="K27" i="147"/>
  <c r="G16" i="108"/>
  <c r="K25" i="148"/>
  <c r="I15" i="95"/>
  <c r="E14" i="57"/>
  <c r="F25" i="147"/>
  <c r="I22" i="108"/>
  <c r="H22" i="147"/>
  <c r="F13" i="144"/>
  <c r="H29" i="51"/>
  <c r="G11" i="96"/>
  <c r="G23" i="108"/>
  <c r="G17" i="108"/>
  <c r="K10" i="96"/>
  <c r="AC18" i="98"/>
  <c r="AN14" i="105"/>
  <c r="K21" i="148"/>
  <c r="Y12" i="152"/>
  <c r="E28" i="57"/>
  <c r="K15" i="145"/>
  <c r="K19" i="143"/>
  <c r="K21" i="95"/>
  <c r="AC16" i="98"/>
  <c r="M27" i="95"/>
  <c r="AA20" i="92"/>
  <c r="K17" i="95"/>
  <c r="E27" i="51"/>
  <c r="I17" i="97"/>
  <c r="AD13" i="125"/>
  <c r="E22" i="51"/>
  <c r="F13" i="148"/>
  <c r="AN12" i="103"/>
  <c r="F22" i="147"/>
  <c r="Z17" i="152"/>
  <c r="AD16" i="79"/>
  <c r="G23" i="96"/>
  <c r="K16" i="144"/>
  <c r="K20" i="143"/>
  <c r="G18" i="96"/>
  <c r="U15" i="79"/>
  <c r="G27" i="141"/>
  <c r="O27" i="141" s="1"/>
  <c r="K17" i="145"/>
  <c r="F28" i="144"/>
  <c r="M19" i="108"/>
  <c r="E11" i="51"/>
  <c r="W17" i="34"/>
  <c r="G17" i="95"/>
  <c r="I11" i="94"/>
  <c r="G27" i="96"/>
  <c r="U29" i="10"/>
  <c r="AA18" i="92"/>
  <c r="AA17" i="92"/>
  <c r="F21" i="144"/>
  <c r="H18" i="142"/>
  <c r="D22" i="45"/>
  <c r="F21" i="143"/>
  <c r="E17" i="55"/>
  <c r="E11" i="55"/>
  <c r="I27" i="95"/>
  <c r="E25" i="57"/>
  <c r="K29" i="145"/>
  <c r="N14" i="43"/>
  <c r="K18" i="145"/>
  <c r="Y17" i="92"/>
  <c r="I21" i="97"/>
  <c r="F17" i="148"/>
  <c r="F25" i="143"/>
  <c r="H19" i="143"/>
  <c r="G14" i="96"/>
  <c r="K18" i="142"/>
  <c r="AN14" i="103"/>
  <c r="E26" i="57"/>
  <c r="K14" i="145"/>
  <c r="G22" i="108"/>
  <c r="AT28" i="103"/>
  <c r="E15" i="55"/>
  <c r="M29" i="55"/>
  <c r="O21" i="108"/>
  <c r="K26" i="142"/>
  <c r="G16" i="141"/>
  <c r="F29" i="148"/>
  <c r="K13" i="147"/>
  <c r="M14" i="96"/>
  <c r="M21" i="95"/>
  <c r="E14" i="51"/>
  <c r="F21" i="148"/>
  <c r="K14" i="96"/>
  <c r="I13" i="94"/>
  <c r="W25" i="34"/>
  <c r="V14" i="152"/>
  <c r="H19" i="148"/>
  <c r="F14" i="143"/>
  <c r="H29" i="55"/>
  <c r="E13" i="51"/>
  <c r="G27" i="94"/>
  <c r="K24" i="146"/>
  <c r="H12" i="146"/>
  <c r="E16" i="51"/>
  <c r="H22" i="143"/>
  <c r="H25" i="142"/>
  <c r="F20" i="144"/>
  <c r="F28" i="146"/>
  <c r="M24" i="36"/>
  <c r="G25" i="95"/>
  <c r="K28" i="146"/>
  <c r="H21" i="146"/>
  <c r="H13" i="148"/>
  <c r="M11" i="94"/>
  <c r="G11" i="108"/>
  <c r="F29" i="144"/>
  <c r="AT22" i="103"/>
  <c r="F14" i="145"/>
  <c r="K27" i="95"/>
  <c r="K18" i="94"/>
  <c r="E18" i="55"/>
  <c r="X12" i="92"/>
  <c r="AD17" i="68"/>
  <c r="K16" i="143"/>
  <c r="G23" i="141"/>
  <c r="O23" i="141" s="1"/>
  <c r="AD15" i="68"/>
  <c r="G23" i="97"/>
  <c r="G21" i="95"/>
  <c r="K20" i="146"/>
  <c r="H24" i="146"/>
  <c r="G15" i="97"/>
  <c r="K20" i="144"/>
  <c r="K31" i="137"/>
  <c r="K26" i="144"/>
  <c r="E26" i="51"/>
  <c r="AD12" i="125"/>
  <c r="K16" i="148"/>
  <c r="H25" i="147"/>
  <c r="I16" i="94"/>
  <c r="AT18" i="103"/>
  <c r="W12" i="34"/>
  <c r="G21" i="98"/>
  <c r="M21" i="36"/>
  <c r="N26" i="43"/>
  <c r="M12" i="36"/>
  <c r="M17" i="36"/>
  <c r="N27" i="102"/>
  <c r="N13" i="43"/>
  <c r="N11" i="43"/>
  <c r="N30" i="96"/>
  <c r="AC31" i="148"/>
  <c r="H29" i="54"/>
  <c r="G24" i="94"/>
  <c r="Q24" i="94"/>
  <c r="O31" i="147"/>
  <c r="D31" i="147"/>
  <c r="K31" i="147" s="1"/>
  <c r="H14" i="146"/>
  <c r="G16" i="95"/>
  <c r="Y16" i="98"/>
  <c r="AB14" i="92"/>
  <c r="H19" i="146"/>
  <c r="K27" i="94"/>
  <c r="G14" i="141"/>
  <c r="K14" i="108"/>
  <c r="M29" i="51"/>
  <c r="K29" i="142"/>
  <c r="V31" i="144"/>
  <c r="I22" i="106"/>
  <c r="G21" i="94"/>
  <c r="D27" i="111"/>
  <c r="N27" i="111"/>
  <c r="L27" i="111"/>
  <c r="F27" i="111"/>
  <c r="H27" i="111"/>
  <c r="J27" i="111"/>
  <c r="G13" i="94"/>
  <c r="H29" i="142"/>
  <c r="N18" i="102"/>
  <c r="K12" i="146"/>
  <c r="AA16" i="98"/>
  <c r="G19" i="96"/>
  <c r="M13" i="95"/>
  <c r="Y12" i="92"/>
  <c r="K23" i="92"/>
  <c r="AT11" i="104"/>
  <c r="K17" i="141"/>
  <c r="O30" i="49"/>
  <c r="G15" i="108"/>
  <c r="AB13" i="92"/>
  <c r="F25" i="142"/>
  <c r="G11" i="94"/>
  <c r="I25" i="141"/>
  <c r="AA17" i="152"/>
  <c r="F27" i="143"/>
  <c r="AB18" i="92"/>
  <c r="I18" i="97"/>
  <c r="E25" i="51"/>
  <c r="N15" i="43"/>
  <c r="E20" i="51"/>
  <c r="M15" i="36"/>
  <c r="AC18" i="92"/>
  <c r="E26" i="54"/>
  <c r="K21" i="146"/>
  <c r="M27" i="96"/>
  <c r="AH16" i="104"/>
  <c r="F19" i="145"/>
  <c r="G14" i="95"/>
  <c r="Q14" i="95"/>
  <c r="F31" i="139"/>
  <c r="AN26" i="105"/>
  <c r="H29" i="56"/>
  <c r="E29" i="56"/>
  <c r="K25" i="96"/>
  <c r="AT20" i="104"/>
  <c r="G12" i="96"/>
  <c r="E14" i="56"/>
  <c r="I21" i="95"/>
  <c r="AB12" i="98"/>
  <c r="W15" i="92"/>
  <c r="G23" i="92"/>
  <c r="AT17" i="103"/>
  <c r="M27" i="36"/>
  <c r="I28" i="107"/>
  <c r="W12" i="152"/>
  <c r="M25" i="36"/>
  <c r="E16" i="56"/>
  <c r="E12" i="50"/>
  <c r="F20" i="142"/>
  <c r="AN13" i="105"/>
  <c r="P30" i="104"/>
  <c r="Q30" i="104" s="1"/>
  <c r="Q11" i="104"/>
  <c r="M23" i="36"/>
  <c r="M19" i="97"/>
  <c r="K27" i="96"/>
  <c r="M15" i="95"/>
  <c r="AT13" i="103"/>
  <c r="K14" i="143"/>
  <c r="V15" i="92"/>
  <c r="M12" i="96"/>
  <c r="H18" i="145"/>
  <c r="K30" i="48"/>
  <c r="Y30" i="48"/>
  <c r="L29" i="10"/>
  <c r="M26" i="95"/>
  <c r="H13" i="142"/>
  <c r="D28" i="45"/>
  <c r="H14" i="142"/>
  <c r="G27" i="97"/>
  <c r="G22" i="141"/>
  <c r="K28" i="144"/>
  <c r="K17" i="146"/>
  <c r="G24" i="95"/>
  <c r="K16" i="142"/>
  <c r="K14" i="146"/>
  <c r="G22" i="95"/>
  <c r="Q22" i="95"/>
  <c r="E28" i="54"/>
  <c r="E22" i="54"/>
  <c r="I27" i="94"/>
  <c r="K14" i="144"/>
  <c r="G12" i="141"/>
  <c r="N14" i="102"/>
  <c r="H12" i="144"/>
  <c r="M24" i="95"/>
  <c r="G12" i="108"/>
  <c r="E24" i="51"/>
  <c r="N19" i="102"/>
  <c r="H29" i="145"/>
  <c r="AN27" i="105"/>
  <c r="E25" i="50"/>
  <c r="G18" i="141"/>
  <c r="K31" i="139"/>
  <c r="M24" i="94"/>
  <c r="R29" i="10"/>
  <c r="M27" i="94"/>
  <c r="H22" i="146"/>
  <c r="AT19" i="104"/>
  <c r="T31" i="147"/>
  <c r="N27" i="43"/>
  <c r="E19" i="57"/>
  <c r="E17" i="50"/>
  <c r="K25" i="144"/>
  <c r="F31" i="137"/>
  <c r="M29" i="54"/>
  <c r="E28" i="51"/>
  <c r="H19" i="145"/>
  <c r="AN30" i="103"/>
  <c r="H27" i="142"/>
  <c r="AH12" i="104"/>
  <c r="I22" i="97"/>
  <c r="I27" i="96"/>
  <c r="L16" i="68"/>
  <c r="AC23" i="68"/>
  <c r="O23" i="68" s="1"/>
  <c r="I15" i="96"/>
  <c r="K13" i="142"/>
  <c r="R19" i="79"/>
  <c r="H27" i="143"/>
  <c r="AH30" i="104"/>
  <c r="I19" i="95"/>
  <c r="N25" i="102"/>
  <c r="M31" i="142"/>
  <c r="D31" i="142"/>
  <c r="F31" i="142" s="1"/>
  <c r="E12" i="54"/>
  <c r="G16" i="94"/>
  <c r="G13" i="141"/>
  <c r="O13" i="141" s="1"/>
  <c r="M20" i="94"/>
  <c r="H21" i="144"/>
  <c r="AT24" i="104"/>
  <c r="W13" i="34"/>
  <c r="G17" i="94"/>
  <c r="O17" i="94" s="1"/>
  <c r="AT19" i="103"/>
  <c r="I16" i="106"/>
  <c r="N24" i="43"/>
  <c r="K19" i="96"/>
  <c r="Y18" i="98"/>
  <c r="K21" i="145"/>
  <c r="G10" i="141"/>
  <c r="O10" i="141" s="1"/>
  <c r="N29" i="141"/>
  <c r="O29" i="141" s="1"/>
  <c r="V31" i="145"/>
  <c r="Y13" i="98"/>
  <c r="K21" i="98"/>
  <c r="E19" i="50"/>
  <c r="AT21" i="104"/>
  <c r="E15" i="54"/>
  <c r="M19" i="96"/>
  <c r="K24" i="97"/>
  <c r="M30" i="49"/>
  <c r="AN23" i="103"/>
  <c r="AN11" i="103"/>
  <c r="M12" i="94"/>
  <c r="M16" i="95"/>
  <c r="AN23" i="105"/>
  <c r="H16" i="145"/>
  <c r="I11" i="97"/>
  <c r="H14" i="147"/>
  <c r="G12" i="155"/>
  <c r="F31" i="155"/>
  <c r="G31" i="155" s="1"/>
  <c r="I24" i="107"/>
  <c r="D31" i="145"/>
  <c r="H31" i="145" s="1"/>
  <c r="S30" i="47"/>
  <c r="F17" i="142"/>
  <c r="W12" i="98"/>
  <c r="F15" i="142"/>
  <c r="AN24" i="105"/>
  <c r="M24" i="108"/>
  <c r="K15" i="108"/>
  <c r="AT12" i="103"/>
  <c r="AN16" i="103"/>
  <c r="O31" i="145"/>
  <c r="F24" i="147"/>
  <c r="I31" i="107"/>
  <c r="AC31" i="145"/>
  <c r="D31" i="146"/>
  <c r="Y31" i="146" s="1"/>
  <c r="H15" i="146"/>
  <c r="M22" i="97"/>
  <c r="G12" i="95"/>
  <c r="Q12" i="95"/>
  <c r="AT25" i="104"/>
  <c r="E18" i="51"/>
  <c r="E18" i="57"/>
  <c r="F16" i="146"/>
  <c r="E19" i="51"/>
  <c r="I20" i="141"/>
  <c r="I25" i="106"/>
  <c r="K30" i="49"/>
  <c r="AC13" i="152"/>
  <c r="S23" i="152"/>
  <c r="K23" i="152"/>
  <c r="K23" i="94"/>
  <c r="Y12" i="98"/>
  <c r="AA31" i="148"/>
  <c r="F14" i="147"/>
  <c r="N23" i="102"/>
  <c r="K25" i="95"/>
  <c r="AH15" i="104"/>
  <c r="E13" i="50"/>
  <c r="I14" i="96"/>
  <c r="K18" i="97"/>
  <c r="M13" i="36"/>
  <c r="F13" i="142"/>
  <c r="M17" i="108"/>
  <c r="AN27" i="103"/>
  <c r="F18" i="147"/>
  <c r="I16" i="68"/>
  <c r="E22" i="56"/>
  <c r="AT17" i="104"/>
  <c r="E27" i="56"/>
  <c r="X29" i="10"/>
  <c r="F24" i="145"/>
  <c r="AC14" i="152"/>
  <c r="I14" i="108"/>
  <c r="Y20" i="92"/>
  <c r="AD12" i="79"/>
  <c r="AN20" i="103"/>
  <c r="I15" i="97"/>
  <c r="M26" i="36"/>
  <c r="AT26" i="104"/>
  <c r="F21" i="145"/>
  <c r="E31" i="84"/>
  <c r="H19" i="142"/>
  <c r="H15" i="147"/>
  <c r="AN18" i="103"/>
  <c r="M21" i="97"/>
  <c r="E13" i="54"/>
  <c r="I13" i="96"/>
  <c r="Q13" i="96"/>
  <c r="W19" i="92"/>
  <c r="K27" i="97"/>
  <c r="AD20" i="68"/>
  <c r="E16" i="55"/>
  <c r="AH22" i="104"/>
  <c r="H27" i="112"/>
  <c r="D27" i="112"/>
  <c r="J27" i="112"/>
  <c r="N27" i="112"/>
  <c r="F27" i="112"/>
  <c r="L27" i="112"/>
  <c r="I15" i="94"/>
  <c r="E22" i="50"/>
  <c r="AH20" i="104"/>
  <c r="E17" i="54"/>
  <c r="Y19" i="152"/>
  <c r="F18" i="144"/>
  <c r="O18" i="96"/>
  <c r="E13" i="57"/>
  <c r="P27" i="112"/>
  <c r="AT27" i="104"/>
  <c r="E24" i="57"/>
  <c r="AB13" i="152"/>
  <c r="Q23" i="152"/>
  <c r="F16" i="142"/>
  <c r="I12" i="141"/>
  <c r="F29" i="145"/>
  <c r="K17" i="142"/>
  <c r="H15" i="144"/>
  <c r="F16" i="145"/>
  <c r="O31" i="144"/>
  <c r="D31" i="144"/>
  <c r="K31" i="144" s="1"/>
  <c r="H13" i="146"/>
  <c r="E23" i="51"/>
  <c r="K21" i="97"/>
  <c r="K15" i="146"/>
  <c r="AN16" i="105"/>
  <c r="I31" i="84"/>
  <c r="I26" i="96"/>
  <c r="G14" i="108"/>
  <c r="I26" i="106"/>
  <c r="H27" i="146"/>
  <c r="K25" i="142"/>
  <c r="I23" i="94"/>
  <c r="K15" i="97"/>
  <c r="K24" i="96"/>
  <c r="K23" i="143"/>
  <c r="I30" i="106"/>
  <c r="AT14" i="103"/>
  <c r="H25" i="144"/>
  <c r="AC13" i="92"/>
  <c r="K11" i="108"/>
  <c r="H31" i="134"/>
  <c r="M23" i="94"/>
  <c r="E23" i="50"/>
  <c r="AN25" i="105"/>
  <c r="N12" i="43"/>
  <c r="I27" i="106"/>
  <c r="N16" i="102"/>
  <c r="M21" i="96"/>
  <c r="M19" i="94"/>
  <c r="K25" i="146"/>
  <c r="D13" i="45"/>
  <c r="D30" i="45"/>
  <c r="H15" i="145"/>
  <c r="M29" i="50"/>
  <c r="F12" i="143"/>
  <c r="G19" i="94"/>
  <c r="I19" i="108"/>
  <c r="K29" i="143"/>
  <c r="X19" i="79"/>
  <c r="G26" i="95"/>
  <c r="X13" i="98"/>
  <c r="I21" i="98"/>
  <c r="M18" i="94"/>
  <c r="E21" i="54"/>
  <c r="X14" i="92"/>
  <c r="I23" i="92"/>
  <c r="AN18" i="105"/>
  <c r="U16" i="68"/>
  <c r="K19" i="142"/>
  <c r="AT12" i="104"/>
  <c r="E21" i="56"/>
  <c r="E25" i="54"/>
  <c r="G20" i="108"/>
  <c r="V19" i="92"/>
  <c r="L19" i="79"/>
  <c r="M22" i="96"/>
  <c r="K14" i="95"/>
  <c r="F19" i="147"/>
  <c r="F25" i="148"/>
  <c r="V13" i="92"/>
  <c r="F28" i="148"/>
  <c r="I29" i="107"/>
  <c r="AA31" i="147"/>
  <c r="Q30" i="49"/>
  <c r="Y30" i="49"/>
  <c r="C31" i="106"/>
  <c r="I13" i="106"/>
  <c r="E18" i="54"/>
  <c r="I24" i="96"/>
  <c r="W22" i="34"/>
  <c r="K22" i="97"/>
  <c r="O23" i="95"/>
  <c r="E17" i="51"/>
  <c r="AD13" i="79"/>
  <c r="M27" i="97"/>
  <c r="R31" i="139"/>
  <c r="H17" i="146"/>
  <c r="AH27" i="104"/>
  <c r="M14" i="36"/>
  <c r="AH20" i="105"/>
  <c r="AB17" i="98"/>
  <c r="I19" i="107"/>
  <c r="M21" i="94"/>
  <c r="AN22" i="105"/>
  <c r="E20" i="57"/>
  <c r="F17" i="147"/>
  <c r="P27" i="111"/>
  <c r="R16" i="68"/>
  <c r="W16" i="34"/>
  <c r="N19" i="43"/>
  <c r="AH21" i="104"/>
  <c r="AA19" i="152"/>
  <c r="AH15" i="105"/>
  <c r="K21" i="96"/>
  <c r="I24" i="97"/>
  <c r="AN21" i="105"/>
  <c r="O21" i="141"/>
  <c r="AA14" i="98"/>
  <c r="O21" i="98"/>
  <c r="H23" i="144"/>
  <c r="W18" i="92"/>
  <c r="L14" i="107"/>
  <c r="V13" i="152"/>
  <c r="E20" i="55"/>
  <c r="H20" i="146"/>
  <c r="G30" i="49"/>
  <c r="Y14" i="152"/>
  <c r="I21" i="94"/>
  <c r="G17" i="141"/>
  <c r="I27" i="97"/>
  <c r="K12" i="95"/>
  <c r="I25" i="95"/>
  <c r="K14" i="147"/>
  <c r="AB17" i="92"/>
  <c r="K26" i="143"/>
  <c r="E12" i="51"/>
  <c r="AH26" i="104"/>
  <c r="F26" i="144"/>
  <c r="I15" i="108"/>
  <c r="I23" i="108"/>
  <c r="AN24" i="103"/>
  <c r="I13" i="95"/>
  <c r="Q11" i="105"/>
  <c r="P30" i="105"/>
  <c r="Q30" i="105" s="1"/>
  <c r="H18" i="147"/>
  <c r="K23" i="144"/>
  <c r="G26" i="96"/>
  <c r="K28" i="143"/>
  <c r="K20" i="96"/>
  <c r="F19" i="79"/>
  <c r="AN17" i="103"/>
  <c r="G24" i="141"/>
  <c r="I24" i="94"/>
  <c r="K19" i="144"/>
  <c r="H22" i="148"/>
  <c r="N17" i="43"/>
  <c r="AD14" i="68"/>
  <c r="I19" i="79"/>
  <c r="I14" i="141"/>
  <c r="H24" i="145"/>
  <c r="L15" i="79"/>
  <c r="AC21" i="79"/>
  <c r="I21" i="79" s="1"/>
  <c r="AD18" i="68"/>
  <c r="H12" i="142"/>
  <c r="I19" i="106"/>
  <c r="F15" i="79"/>
  <c r="AA12" i="98"/>
  <c r="Z19" i="92"/>
  <c r="K24" i="95"/>
  <c r="E23" i="56"/>
  <c r="M16" i="36"/>
  <c r="D15" i="45"/>
  <c r="K26" i="108"/>
  <c r="G24" i="96"/>
  <c r="M11" i="97"/>
  <c r="AB12" i="92"/>
  <c r="Q23" i="92"/>
  <c r="I21" i="106"/>
  <c r="I25" i="97"/>
  <c r="Q25" i="97"/>
  <c r="AT28" i="104"/>
  <c r="F24" i="142"/>
  <c r="E27" i="57"/>
  <c r="E29" i="57"/>
  <c r="F25" i="146"/>
  <c r="E21" i="51"/>
  <c r="M31" i="147"/>
  <c r="V31" i="142"/>
  <c r="AH24" i="104"/>
  <c r="F19" i="146"/>
  <c r="K20" i="97"/>
  <c r="I23" i="97"/>
  <c r="K15" i="94"/>
  <c r="K14" i="94"/>
  <c r="H18" i="143"/>
  <c r="K22" i="141"/>
  <c r="AT13" i="104"/>
  <c r="AH28" i="104"/>
  <c r="AH30" i="105"/>
  <c r="AB14" i="152"/>
  <c r="I12" i="96"/>
  <c r="AN22" i="103"/>
  <c r="H31" i="139"/>
  <c r="F12" i="142"/>
  <c r="O23" i="92"/>
  <c r="G27" i="108"/>
  <c r="G16" i="96"/>
  <c r="D18" i="45"/>
  <c r="M11" i="96"/>
  <c r="AH17" i="104"/>
  <c r="H20" i="143"/>
  <c r="K21" i="147"/>
  <c r="E21" i="55"/>
  <c r="Y14" i="98"/>
  <c r="L15" i="125"/>
  <c r="D16" i="45"/>
  <c r="H24" i="144"/>
  <c r="K26" i="141"/>
  <c r="O26" i="141" s="1"/>
  <c r="E24" i="54"/>
  <c r="M15" i="94"/>
  <c r="AA31" i="145"/>
  <c r="AT18" i="104"/>
  <c r="K17" i="108"/>
  <c r="S30" i="49"/>
  <c r="G22" i="96"/>
  <c r="K16" i="97"/>
  <c r="E27" i="50"/>
  <c r="H23" i="142"/>
  <c r="F14" i="146"/>
  <c r="M12" i="108"/>
  <c r="G16" i="97"/>
  <c r="H23" i="143"/>
  <c r="AT16" i="104"/>
  <c r="N10" i="102"/>
  <c r="F23" i="143"/>
  <c r="H26" i="146"/>
  <c r="M31" i="146"/>
  <c r="AN11" i="105"/>
  <c r="G20" i="97"/>
  <c r="K18" i="144"/>
  <c r="AC31" i="144"/>
  <c r="K18" i="143"/>
  <c r="AH18" i="104"/>
  <c r="F18" i="146"/>
  <c r="G23" i="94"/>
  <c r="G14" i="94"/>
  <c r="K13" i="94"/>
  <c r="H18" i="146"/>
  <c r="AC17" i="152"/>
  <c r="AN15" i="103"/>
  <c r="F25" i="144"/>
  <c r="E11" i="57"/>
  <c r="K12" i="143"/>
  <c r="AT15" i="103"/>
  <c r="AA18" i="152"/>
  <c r="K15" i="147"/>
  <c r="M23" i="108"/>
  <c r="AB19" i="92"/>
  <c r="G19" i="141"/>
  <c r="O19" i="141" s="1"/>
  <c r="AA19" i="79"/>
  <c r="AT23" i="103"/>
  <c r="Z12" i="92"/>
  <c r="H26" i="144"/>
  <c r="AT11" i="103"/>
  <c r="M22" i="36"/>
  <c r="K19" i="108"/>
  <c r="I12" i="95"/>
  <c r="G18" i="97"/>
  <c r="Z12" i="152"/>
  <c r="AC31" i="143"/>
  <c r="AA18" i="98"/>
  <c r="M13" i="94"/>
  <c r="H21" i="143"/>
  <c r="I12" i="94"/>
  <c r="K21" i="94"/>
  <c r="V17" i="92"/>
  <c r="K27" i="145"/>
  <c r="M20" i="36"/>
  <c r="K24" i="108"/>
  <c r="AN28" i="103"/>
  <c r="AT22" i="105"/>
  <c r="K13" i="143"/>
  <c r="F16" i="143"/>
  <c r="Y15" i="92"/>
  <c r="I20" i="95"/>
  <c r="AN15" i="105"/>
  <c r="H21" i="145"/>
  <c r="AN17" i="105"/>
  <c r="I19" i="96"/>
  <c r="I15" i="106"/>
  <c r="F22" i="148"/>
  <c r="M10" i="94"/>
  <c r="Q10" i="94"/>
  <c r="M24" i="96"/>
  <c r="G17" i="97"/>
  <c r="Q17" i="97"/>
  <c r="AC19" i="92"/>
  <c r="AT14" i="104"/>
  <c r="K20" i="94"/>
  <c r="I20" i="94"/>
  <c r="Q20" i="94"/>
  <c r="N20" i="102"/>
  <c r="AH13" i="103"/>
  <c r="M16" i="97"/>
  <c r="I22" i="96"/>
  <c r="M23" i="97"/>
  <c r="AN26" i="103"/>
  <c r="E22" i="57"/>
  <c r="I16" i="97"/>
  <c r="H18" i="144"/>
  <c r="M22" i="95"/>
  <c r="N22" i="102"/>
  <c r="AH13" i="104"/>
  <c r="AB13" i="98"/>
  <c r="N11" i="102"/>
  <c r="O13" i="108"/>
  <c r="I16" i="95"/>
  <c r="F13" i="145"/>
  <c r="E12" i="57"/>
  <c r="I15" i="107"/>
  <c r="I21" i="107"/>
  <c r="I15" i="141"/>
  <c r="O15" i="141" s="1"/>
  <c r="H26" i="143"/>
  <c r="I20" i="107"/>
  <c r="M16" i="108"/>
  <c r="T31" i="146"/>
  <c r="R29" i="50"/>
  <c r="E29" i="50"/>
  <c r="I14" i="106"/>
  <c r="M10" i="97"/>
  <c r="I30" i="49"/>
  <c r="F23" i="142"/>
  <c r="E20" i="54"/>
  <c r="F18" i="145"/>
  <c r="H16" i="146"/>
  <c r="AT23" i="104"/>
  <c r="N12" i="102"/>
  <c r="F12" i="146"/>
  <c r="G15" i="94"/>
  <c r="H20" i="147"/>
  <c r="E14" i="54"/>
  <c r="G10" i="96"/>
  <c r="Q10" i="96"/>
  <c r="E17" i="57"/>
  <c r="M26" i="96"/>
  <c r="I24" i="95"/>
  <c r="I10" i="97"/>
  <c r="F26" i="146"/>
  <c r="K11" i="97"/>
  <c r="W15" i="34"/>
  <c r="K10" i="97"/>
  <c r="K23" i="97"/>
  <c r="H29" i="50"/>
  <c r="F24" i="146"/>
  <c r="K11" i="96"/>
  <c r="Q11" i="96"/>
  <c r="P27" i="110"/>
  <c r="H27" i="110"/>
  <c r="J27" i="110"/>
  <c r="N27" i="110"/>
  <c r="F27" i="110"/>
  <c r="L27" i="110"/>
  <c r="D27" i="110"/>
  <c r="E21" i="57"/>
  <c r="E19" i="54"/>
  <c r="G10" i="97"/>
  <c r="M25" i="96"/>
  <c r="F26" i="147"/>
  <c r="AC12" i="92"/>
  <c r="S23" i="92"/>
  <c r="M12" i="95"/>
  <c r="G13" i="95"/>
  <c r="K11" i="94"/>
  <c r="E11" i="54"/>
  <c r="F17" i="143"/>
  <c r="K16" i="95"/>
  <c r="AC17" i="92"/>
  <c r="I25" i="96"/>
  <c r="K24" i="142"/>
  <c r="K25" i="108"/>
  <c r="O25" i="108" s="1"/>
  <c r="O29" i="10"/>
  <c r="N26" i="102"/>
  <c r="K12" i="147"/>
  <c r="R29" i="51"/>
  <c r="M15" i="97"/>
  <c r="K12" i="96"/>
  <c r="K27" i="143"/>
  <c r="AT22" i="104"/>
  <c r="R29" i="54"/>
  <c r="K19" i="145"/>
  <c r="H29" i="57"/>
  <c r="I19" i="97"/>
  <c r="E27" i="54"/>
  <c r="E14" i="50"/>
  <c r="E28" i="50"/>
  <c r="F28" i="143"/>
  <c r="AH23" i="104"/>
  <c r="E18" i="50"/>
  <c r="AB16" i="98"/>
  <c r="AT21" i="103"/>
  <c r="Z17" i="92"/>
  <c r="V14" i="92"/>
  <c r="V16" i="98"/>
  <c r="AN12" i="105"/>
  <c r="G12" i="97"/>
  <c r="O12" i="97" s="1"/>
  <c r="AH14" i="104"/>
  <c r="G20" i="96"/>
  <c r="AN19" i="105"/>
  <c r="I23" i="152"/>
  <c r="I17" i="95"/>
  <c r="M24" i="97"/>
  <c r="AT15" i="104"/>
  <c r="K17" i="147"/>
  <c r="AC13" i="98"/>
  <c r="S21" i="98"/>
  <c r="E19" i="52"/>
  <c r="E29" i="52"/>
  <c r="K15" i="142"/>
  <c r="AB14" i="98"/>
  <c r="F28" i="145"/>
  <c r="K28" i="147"/>
  <c r="AT20" i="103"/>
  <c r="N30" i="108"/>
  <c r="Q30" i="108" s="1"/>
  <c r="H20" i="144"/>
  <c r="I23" i="107"/>
  <c r="K12" i="148"/>
  <c r="F26" i="148"/>
  <c r="E28" i="55"/>
  <c r="G30" i="47"/>
  <c r="F17" i="145"/>
  <c r="N17" i="102"/>
  <c r="N30" i="94"/>
  <c r="M30" i="94" s="1"/>
  <c r="Q11" i="103"/>
  <c r="E26" i="50"/>
  <c r="AH25" i="104"/>
  <c r="M26" i="108"/>
  <c r="H17" i="148"/>
  <c r="AH11" i="104"/>
  <c r="I18" i="94"/>
  <c r="K13" i="95"/>
  <c r="K24" i="141"/>
  <c r="T31" i="148"/>
  <c r="M17" i="95"/>
  <c r="O31" i="142"/>
  <c r="I30" i="107"/>
  <c r="K29" i="148"/>
  <c r="H16" i="142"/>
  <c r="V12" i="98"/>
  <c r="E16" i="54"/>
  <c r="Y19" i="92"/>
  <c r="G10" i="108"/>
  <c r="O10" i="108" s="1"/>
  <c r="N29" i="108"/>
  <c r="O29" i="108" s="1"/>
  <c r="E11" i="53"/>
  <c r="F15" i="125"/>
  <c r="O31" i="148"/>
  <c r="D31" i="148"/>
  <c r="K31" i="148" s="1"/>
  <c r="I22" i="94"/>
  <c r="N30" i="141"/>
  <c r="I30" i="141" s="1"/>
  <c r="G17" i="96"/>
  <c r="F29" i="143"/>
  <c r="I24" i="106"/>
  <c r="P30" i="101" l="1"/>
  <c r="Q30" i="101" s="1"/>
  <c r="P30" i="4"/>
  <c r="Q30" i="4" s="1"/>
  <c r="I22" i="107"/>
  <c r="K19" i="148"/>
  <c r="Z14" i="98"/>
  <c r="Z12" i="98"/>
  <c r="M21" i="98"/>
  <c r="F27" i="109"/>
  <c r="N27" i="109"/>
  <c r="J27" i="109"/>
  <c r="H27" i="109"/>
  <c r="L27" i="109"/>
  <c r="D27" i="109"/>
  <c r="G14" i="97"/>
  <c r="I14" i="97"/>
  <c r="G19" i="97"/>
  <c r="I20" i="97"/>
  <c r="M14" i="97"/>
  <c r="K19" i="97"/>
  <c r="K14" i="97"/>
  <c r="O14" i="97" s="1"/>
  <c r="K15" i="96"/>
  <c r="Q30" i="96"/>
  <c r="G15" i="96"/>
  <c r="O23" i="96"/>
  <c r="M15" i="96"/>
  <c r="O16" i="96"/>
  <c r="O20" i="95"/>
  <c r="Y18" i="152"/>
  <c r="AN20" i="104"/>
  <c r="AN21" i="104"/>
  <c r="AN12" i="104"/>
  <c r="AN19" i="104"/>
  <c r="AN27" i="104"/>
  <c r="AN14" i="104"/>
  <c r="AN18" i="104"/>
  <c r="AN28" i="104"/>
  <c r="AN15" i="104"/>
  <c r="AN17" i="104"/>
  <c r="AN11" i="104"/>
  <c r="AN26" i="104"/>
  <c r="AN23" i="104"/>
  <c r="AN16" i="104"/>
  <c r="AN25" i="104"/>
  <c r="AN22" i="104"/>
  <c r="AP19" i="104" s="1"/>
  <c r="AN13" i="104"/>
  <c r="K27" i="144"/>
  <c r="F27" i="144"/>
  <c r="D31" i="143"/>
  <c r="K31" i="143" s="1"/>
  <c r="O31" i="143"/>
  <c r="O20" i="108"/>
  <c r="AH26" i="103"/>
  <c r="P30" i="103"/>
  <c r="Q30" i="103" s="1"/>
  <c r="AH30" i="103"/>
  <c r="AH16" i="103"/>
  <c r="AH28" i="105"/>
  <c r="AH11" i="105"/>
  <c r="AH22" i="103"/>
  <c r="AH15" i="103"/>
  <c r="AH19" i="105"/>
  <c r="AH18" i="103"/>
  <c r="AH21" i="105"/>
  <c r="AT30" i="105"/>
  <c r="AT21" i="105"/>
  <c r="AH28" i="103"/>
  <c r="AH24" i="105"/>
  <c r="AH17" i="105"/>
  <c r="AH19" i="103"/>
  <c r="AH17" i="103"/>
  <c r="AT23" i="105"/>
  <c r="AT11" i="105"/>
  <c r="AH27" i="105"/>
  <c r="AH25" i="103"/>
  <c r="AT12" i="105"/>
  <c r="AV24" i="105" s="1"/>
  <c r="AH21" i="103"/>
  <c r="AT24" i="105"/>
  <c r="AH24" i="103"/>
  <c r="AH22" i="105"/>
  <c r="AT25" i="105"/>
  <c r="AH27" i="103"/>
  <c r="AT26" i="105"/>
  <c r="AH14" i="105"/>
  <c r="AJ23" i="105" s="1"/>
  <c r="AH23" i="103"/>
  <c r="AH16" i="105"/>
  <c r="AJ11" i="105" s="1"/>
  <c r="AH13" i="105"/>
  <c r="AT16" i="105"/>
  <c r="AH25" i="105"/>
  <c r="AH20" i="103"/>
  <c r="AH23" i="105"/>
  <c r="AT27" i="105"/>
  <c r="AH11" i="103"/>
  <c r="AJ24" i="103" s="1"/>
  <c r="AT13" i="105"/>
  <c r="AH14" i="103"/>
  <c r="AH12" i="103"/>
  <c r="AH18" i="105"/>
  <c r="AH12" i="105"/>
  <c r="AT18" i="105"/>
  <c r="AT17" i="105"/>
  <c r="AT20" i="105"/>
  <c r="L27" i="107"/>
  <c r="K32" i="107"/>
  <c r="L32" i="107" s="1"/>
  <c r="W17" i="152"/>
  <c r="O26" i="97"/>
  <c r="W23" i="34"/>
  <c r="G23" i="152"/>
  <c r="AA16" i="68"/>
  <c r="X16" i="68"/>
  <c r="K27" i="146"/>
  <c r="AD14" i="79"/>
  <c r="K10" i="95"/>
  <c r="O10" i="95" s="1"/>
  <c r="AN30" i="105"/>
  <c r="AN20" i="105"/>
  <c r="AP22" i="105" s="1"/>
  <c r="E28" i="52"/>
  <c r="K30" i="47"/>
  <c r="O15" i="79"/>
  <c r="E23" i="52"/>
  <c r="M29" i="52"/>
  <c r="O17" i="97"/>
  <c r="W24" i="34"/>
  <c r="AT19" i="105"/>
  <c r="Q26" i="95"/>
  <c r="O13" i="96"/>
  <c r="H29" i="52"/>
  <c r="E18" i="52"/>
  <c r="W20" i="34"/>
  <c r="AC31" i="146"/>
  <c r="W18" i="152"/>
  <c r="H12" i="148"/>
  <c r="U30" i="48"/>
  <c r="W30" i="48" s="1"/>
  <c r="E16" i="52"/>
  <c r="E26" i="52"/>
  <c r="E27" i="52"/>
  <c r="E20" i="53"/>
  <c r="M18" i="95"/>
  <c r="G18" i="95"/>
  <c r="K18" i="95"/>
  <c r="I18" i="95"/>
  <c r="AD19" i="68"/>
  <c r="O17" i="96"/>
  <c r="M30" i="47"/>
  <c r="AD12" i="68"/>
  <c r="W14" i="34"/>
  <c r="R15" i="79"/>
  <c r="AD15" i="79" s="1"/>
  <c r="X15" i="79"/>
  <c r="I17" i="107"/>
  <c r="AA15" i="79"/>
  <c r="AD18" i="79"/>
  <c r="F12" i="148"/>
  <c r="H29" i="53"/>
  <c r="E27" i="53"/>
  <c r="K23" i="147"/>
  <c r="E14" i="53"/>
  <c r="Q20" i="96"/>
  <c r="I20" i="96"/>
  <c r="M20" i="96"/>
  <c r="E17" i="53"/>
  <c r="E24" i="52"/>
  <c r="K28" i="148"/>
  <c r="H28" i="148"/>
  <c r="W26" i="34"/>
  <c r="W11" i="34"/>
  <c r="F31" i="147"/>
  <c r="O14" i="141"/>
  <c r="O30" i="47"/>
  <c r="AD17" i="79"/>
  <c r="E13" i="52"/>
  <c r="W27" i="34"/>
  <c r="O27" i="108"/>
  <c r="Y31" i="147"/>
  <c r="K23" i="148"/>
  <c r="R29" i="52"/>
  <c r="E12" i="52"/>
  <c r="E14" i="52"/>
  <c r="K15" i="148"/>
  <c r="H15" i="148"/>
  <c r="G13" i="97"/>
  <c r="E21" i="52"/>
  <c r="O16" i="108"/>
  <c r="O25" i="97"/>
  <c r="F15" i="148"/>
  <c r="M13" i="97"/>
  <c r="E20" i="52"/>
  <c r="O19" i="79"/>
  <c r="U19" i="79"/>
  <c r="AD19" i="79" s="1"/>
  <c r="O11" i="141"/>
  <c r="K13" i="97"/>
  <c r="R31" i="147"/>
  <c r="Q13" i="97"/>
  <c r="I25" i="94"/>
  <c r="M25" i="94"/>
  <c r="K25" i="94"/>
  <c r="G25" i="94"/>
  <c r="Q25" i="94"/>
  <c r="Q30" i="47"/>
  <c r="G10" i="94"/>
  <c r="O10" i="94" s="1"/>
  <c r="AT15" i="105"/>
  <c r="R29" i="57"/>
  <c r="E15" i="57"/>
  <c r="O27" i="95"/>
  <c r="E31" i="43"/>
  <c r="K24" i="148"/>
  <c r="H24" i="148"/>
  <c r="O20" i="141"/>
  <c r="O19" i="95"/>
  <c r="O16" i="141"/>
  <c r="E29" i="53"/>
  <c r="E16" i="53"/>
  <c r="E28" i="53"/>
  <c r="E18" i="53"/>
  <c r="E19" i="53"/>
  <c r="E24" i="53"/>
  <c r="E26" i="53"/>
  <c r="R29" i="53"/>
  <c r="E15" i="53"/>
  <c r="E23" i="53"/>
  <c r="E22" i="53"/>
  <c r="E21" i="53"/>
  <c r="E12" i="53"/>
  <c r="E13" i="53"/>
  <c r="O14" i="96"/>
  <c r="K16" i="147"/>
  <c r="F16" i="147"/>
  <c r="O25" i="141"/>
  <c r="Y30" i="34"/>
  <c r="K30" i="34"/>
  <c r="O30" i="34"/>
  <c r="U30" i="34"/>
  <c r="Q30" i="34"/>
  <c r="M30" i="34"/>
  <c r="O22" i="108"/>
  <c r="S30" i="34"/>
  <c r="O24" i="94"/>
  <c r="I30" i="34"/>
  <c r="E29" i="55"/>
  <c r="E12" i="55"/>
  <c r="E24" i="55"/>
  <c r="E27" i="55"/>
  <c r="E13" i="55"/>
  <c r="E19" i="55"/>
  <c r="K23" i="145"/>
  <c r="F23" i="145"/>
  <c r="H23" i="145"/>
  <c r="O22" i="94"/>
  <c r="Y30" i="47"/>
  <c r="I30" i="47"/>
  <c r="K17" i="144"/>
  <c r="F17" i="144"/>
  <c r="H17" i="144"/>
  <c r="X12" i="152"/>
  <c r="X14" i="152"/>
  <c r="X13" i="152"/>
  <c r="O10" i="96"/>
  <c r="F23" i="148"/>
  <c r="I11" i="95"/>
  <c r="K11" i="95"/>
  <c r="M11" i="95"/>
  <c r="G11" i="95"/>
  <c r="Q11" i="95"/>
  <c r="O21" i="95"/>
  <c r="AD15" i="125"/>
  <c r="O23" i="108"/>
  <c r="O11" i="108"/>
  <c r="O15" i="96"/>
  <c r="P11" i="43"/>
  <c r="Q11" i="43" s="1"/>
  <c r="U23" i="68"/>
  <c r="O24" i="97"/>
  <c r="K30" i="96"/>
  <c r="O20" i="97"/>
  <c r="O14" i="36"/>
  <c r="Q14" i="36" s="1"/>
  <c r="I29" i="141"/>
  <c r="O28" i="36"/>
  <c r="Q28" i="36" s="1"/>
  <c r="K29" i="141"/>
  <c r="O11" i="36"/>
  <c r="P11" i="36" s="1"/>
  <c r="O18" i="94"/>
  <c r="O26" i="36"/>
  <c r="M30" i="97"/>
  <c r="AD21" i="68"/>
  <c r="O24" i="36"/>
  <c r="Q24" i="36" s="1"/>
  <c r="Y31" i="145"/>
  <c r="O18" i="108"/>
  <c r="O19" i="97"/>
  <c r="O20" i="36"/>
  <c r="Q20" i="36" s="1"/>
  <c r="I30" i="97"/>
  <c r="O26" i="94"/>
  <c r="O29" i="36"/>
  <c r="Q29" i="36" s="1"/>
  <c r="O22" i="97"/>
  <c r="AB12" i="105"/>
  <c r="O27" i="94"/>
  <c r="O15" i="95"/>
  <c r="Y31" i="142"/>
  <c r="O27" i="96"/>
  <c r="O11" i="96"/>
  <c r="I30" i="96"/>
  <c r="R31" i="142"/>
  <c r="K31" i="145"/>
  <c r="O16" i="94"/>
  <c r="O18" i="141"/>
  <c r="O27" i="36"/>
  <c r="Q27" i="36" s="1"/>
  <c r="M30" i="96"/>
  <c r="O20" i="94"/>
  <c r="O13" i="36"/>
  <c r="P13" i="36" s="1"/>
  <c r="O17" i="36"/>
  <c r="K30" i="95"/>
  <c r="AA23" i="68"/>
  <c r="O23" i="36"/>
  <c r="Q23" i="36" s="1"/>
  <c r="O12" i="94"/>
  <c r="F31" i="144"/>
  <c r="O17" i="141"/>
  <c r="O26" i="95"/>
  <c r="F23" i="68"/>
  <c r="AB27" i="104"/>
  <c r="O25" i="96"/>
  <c r="R31" i="146"/>
  <c r="O14" i="95"/>
  <c r="M30" i="95"/>
  <c r="I30" i="95"/>
  <c r="AB30" i="103"/>
  <c r="AB21" i="105"/>
  <c r="O26" i="108"/>
  <c r="O19" i="108"/>
  <c r="AB14" i="104"/>
  <c r="AB23" i="104"/>
  <c r="AB17" i="104"/>
  <c r="AB13" i="104"/>
  <c r="AB24" i="104"/>
  <c r="AB21" i="104"/>
  <c r="AB17" i="105"/>
  <c r="AB30" i="105"/>
  <c r="AB15" i="104"/>
  <c r="H31" i="148"/>
  <c r="G30" i="96"/>
  <c r="O17" i="95"/>
  <c r="G30" i="95"/>
  <c r="K31" i="142"/>
  <c r="F31" i="146"/>
  <c r="AB28" i="103"/>
  <c r="G30" i="141"/>
  <c r="O22" i="36"/>
  <c r="Q22" i="36" s="1"/>
  <c r="AB27" i="103"/>
  <c r="O23" i="94"/>
  <c r="AB22" i="105"/>
  <c r="O15" i="97"/>
  <c r="G30" i="108"/>
  <c r="O21" i="96"/>
  <c r="AB22" i="104"/>
  <c r="O21" i="97"/>
  <c r="O25" i="36"/>
  <c r="P25" i="36" s="1"/>
  <c r="AB28" i="105"/>
  <c r="AB26" i="104"/>
  <c r="AB14" i="105"/>
  <c r="O18" i="36"/>
  <c r="Q18" i="36" s="1"/>
  <c r="O19" i="94"/>
  <c r="I32" i="107"/>
  <c r="AB24" i="105"/>
  <c r="O19" i="36"/>
  <c r="Q19" i="36" s="1"/>
  <c r="AB28" i="104"/>
  <c r="O25" i="95"/>
  <c r="AB19" i="104"/>
  <c r="AB11" i="104"/>
  <c r="L21" i="79"/>
  <c r="O16" i="36"/>
  <c r="O23" i="97"/>
  <c r="AB18" i="104"/>
  <c r="O22" i="96"/>
  <c r="AD16" i="68"/>
  <c r="R31" i="145"/>
  <c r="H31" i="146"/>
  <c r="AB16" i="104"/>
  <c r="P21" i="43"/>
  <c r="R21" i="43" s="1"/>
  <c r="AA21" i="79"/>
  <c r="O12" i="108"/>
  <c r="P24" i="43"/>
  <c r="P26" i="43"/>
  <c r="O15" i="108"/>
  <c r="O21" i="94"/>
  <c r="O16" i="95"/>
  <c r="AB18" i="103"/>
  <c r="I23" i="68"/>
  <c r="L23" i="68"/>
  <c r="O17" i="70"/>
  <c r="P17" i="70"/>
  <c r="O32" i="70"/>
  <c r="P32" i="70"/>
  <c r="K30" i="108"/>
  <c r="O10" i="97"/>
  <c r="O16" i="97"/>
  <c r="AB20" i="103"/>
  <c r="AB25" i="105"/>
  <c r="AJ17" i="105"/>
  <c r="AJ26" i="105"/>
  <c r="AJ13" i="105"/>
  <c r="AJ27" i="105"/>
  <c r="AB15" i="105"/>
  <c r="I30" i="108"/>
  <c r="O17" i="108"/>
  <c r="P25" i="43"/>
  <c r="P12" i="43"/>
  <c r="AV26" i="103"/>
  <c r="P15" i="102"/>
  <c r="X23" i="68"/>
  <c r="R23" i="68"/>
  <c r="AB20" i="104"/>
  <c r="O24" i="108"/>
  <c r="AP11" i="103"/>
  <c r="AP19" i="103"/>
  <c r="AP27" i="103"/>
  <c r="AP24" i="103"/>
  <c r="AP12" i="103"/>
  <c r="AP16" i="103"/>
  <c r="AP25" i="103"/>
  <c r="AP28" i="103"/>
  <c r="AP23" i="103"/>
  <c r="AP13" i="103"/>
  <c r="AP26" i="103"/>
  <c r="AP21" i="103"/>
  <c r="AP18" i="103"/>
  <c r="AP20" i="103"/>
  <c r="AP22" i="103"/>
  <c r="AP29" i="103"/>
  <c r="AP14" i="103"/>
  <c r="AP17" i="103"/>
  <c r="AP15" i="103"/>
  <c r="O22" i="95"/>
  <c r="P15" i="43"/>
  <c r="P28" i="43"/>
  <c r="I30" i="94"/>
  <c r="Q12" i="36"/>
  <c r="P12" i="36"/>
  <c r="K30" i="94"/>
  <c r="U21" i="79"/>
  <c r="F31" i="145"/>
  <c r="I29" i="108"/>
  <c r="P22" i="43"/>
  <c r="P29" i="43"/>
  <c r="O13" i="94"/>
  <c r="AB18" i="105"/>
  <c r="P20" i="36"/>
  <c r="O25" i="70"/>
  <c r="P25" i="70"/>
  <c r="P31" i="70"/>
  <c r="O31" i="70"/>
  <c r="AJ26" i="104"/>
  <c r="AJ28" i="104"/>
  <c r="AJ22" i="104"/>
  <c r="AJ14" i="104"/>
  <c r="AJ23" i="104"/>
  <c r="AJ15" i="104"/>
  <c r="AJ17" i="104"/>
  <c r="AJ13" i="104"/>
  <c r="AJ25" i="104"/>
  <c r="AJ12" i="104"/>
  <c r="AJ29" i="104"/>
  <c r="AJ18" i="104"/>
  <c r="AJ20" i="104"/>
  <c r="AJ21" i="104"/>
  <c r="AJ16" i="104"/>
  <c r="AJ19" i="104"/>
  <c r="AJ27" i="104"/>
  <c r="AJ24" i="104"/>
  <c r="AJ11" i="104"/>
  <c r="AB11" i="103"/>
  <c r="AB25" i="103"/>
  <c r="R31" i="143"/>
  <c r="AV11" i="103"/>
  <c r="AV23" i="103"/>
  <c r="AV17" i="103"/>
  <c r="AV24" i="103"/>
  <c r="AV15" i="103"/>
  <c r="AV21" i="103"/>
  <c r="AV19" i="103"/>
  <c r="AV28" i="103"/>
  <c r="AV25" i="103"/>
  <c r="AV20" i="103"/>
  <c r="AV13" i="103"/>
  <c r="AV14" i="103"/>
  <c r="AV27" i="103"/>
  <c r="AV29" i="103"/>
  <c r="AV22" i="103"/>
  <c r="AV16" i="103"/>
  <c r="AV18" i="103"/>
  <c r="AV12" i="103"/>
  <c r="AP21" i="105"/>
  <c r="AP11" i="105"/>
  <c r="AP15" i="105"/>
  <c r="AP20" i="105"/>
  <c r="AP23" i="105"/>
  <c r="AP13" i="105"/>
  <c r="AP17" i="105"/>
  <c r="AP27" i="105"/>
  <c r="AP12" i="105"/>
  <c r="F21" i="79"/>
  <c r="O26" i="96"/>
  <c r="E31" i="106"/>
  <c r="I31" i="106"/>
  <c r="O11" i="97"/>
  <c r="P16" i="43"/>
  <c r="P13" i="43"/>
  <c r="G29" i="141"/>
  <c r="G30" i="97"/>
  <c r="O15" i="70"/>
  <c r="P15" i="70"/>
  <c r="P29" i="70"/>
  <c r="O29" i="70"/>
  <c r="G30" i="94"/>
  <c r="Q30" i="94"/>
  <c r="AB17" i="103"/>
  <c r="F31" i="106"/>
  <c r="G31" i="106" s="1"/>
  <c r="AV18" i="104"/>
  <c r="AV14" i="104"/>
  <c r="AV26" i="104"/>
  <c r="AV13" i="104"/>
  <c r="AV21" i="104"/>
  <c r="AV19" i="104"/>
  <c r="AV17" i="104"/>
  <c r="AV20" i="104"/>
  <c r="AV11" i="104"/>
  <c r="AV27" i="104"/>
  <c r="AV25" i="104"/>
  <c r="AV23" i="104"/>
  <c r="AV15" i="104"/>
  <c r="AV22" i="104"/>
  <c r="AV28" i="104"/>
  <c r="AV29" i="104"/>
  <c r="AV24" i="104"/>
  <c r="AV16" i="104"/>
  <c r="AV12" i="104"/>
  <c r="P30" i="70"/>
  <c r="O30" i="70"/>
  <c r="O13" i="70"/>
  <c r="P13" i="70"/>
  <c r="M30" i="141"/>
  <c r="Q30" i="141"/>
  <c r="P24" i="70"/>
  <c r="O24" i="70"/>
  <c r="AB15" i="103"/>
  <c r="AB27" i="105"/>
  <c r="O12" i="141"/>
  <c r="O24" i="95"/>
  <c r="P18" i="43"/>
  <c r="K30" i="141"/>
  <c r="O12" i="96"/>
  <c r="P29" i="36"/>
  <c r="AB26" i="103"/>
  <c r="R31" i="144"/>
  <c r="H31" i="144"/>
  <c r="P14" i="70"/>
  <c r="O14" i="70"/>
  <c r="Q17" i="36"/>
  <c r="P17" i="36"/>
  <c r="P19" i="70"/>
  <c r="O19" i="70"/>
  <c r="R31" i="148"/>
  <c r="O21" i="36"/>
  <c r="O14" i="94"/>
  <c r="M29" i="108"/>
  <c r="AB14" i="103"/>
  <c r="P19" i="43"/>
  <c r="H31" i="142"/>
  <c r="O20" i="70"/>
  <c r="P20" i="70"/>
  <c r="P18" i="70"/>
  <c r="O18" i="70"/>
  <c r="P21" i="70"/>
  <c r="O21" i="70"/>
  <c r="O15" i="36"/>
  <c r="K29" i="108"/>
  <c r="Y31" i="143"/>
  <c r="AB16" i="103"/>
  <c r="AB21" i="103"/>
  <c r="Y31" i="144"/>
  <c r="M30" i="108"/>
  <c r="AB23" i="105"/>
  <c r="O14" i="108"/>
  <c r="AB19" i="105"/>
  <c r="K31" i="146"/>
  <c r="P14" i="43"/>
  <c r="AB12" i="104"/>
  <c r="P23" i="70"/>
  <c r="O23" i="70"/>
  <c r="P10" i="102"/>
  <c r="P13" i="102"/>
  <c r="P25" i="102"/>
  <c r="P22" i="102"/>
  <c r="P23" i="102"/>
  <c r="P27" i="102"/>
  <c r="P19" i="102"/>
  <c r="P14" i="102"/>
  <c r="P16" i="102"/>
  <c r="P20" i="102"/>
  <c r="P12" i="102"/>
  <c r="P28" i="102"/>
  <c r="P18" i="102"/>
  <c r="P17" i="102"/>
  <c r="P24" i="102"/>
  <c r="P21" i="102"/>
  <c r="P26" i="102"/>
  <c r="P11" i="102"/>
  <c r="O24" i="141"/>
  <c r="AB13" i="105"/>
  <c r="AV14" i="105"/>
  <c r="AV16" i="105"/>
  <c r="AV13" i="105"/>
  <c r="P17" i="43"/>
  <c r="O11" i="94"/>
  <c r="O19" i="96"/>
  <c r="AB23" i="103"/>
  <c r="P16" i="36"/>
  <c r="Q16" i="36"/>
  <c r="P27" i="70"/>
  <c r="O27" i="70"/>
  <c r="O13" i="95"/>
  <c r="Q26" i="36"/>
  <c r="P26" i="36"/>
  <c r="O15" i="94"/>
  <c r="AB22" i="103"/>
  <c r="F31" i="143"/>
  <c r="O24" i="96"/>
  <c r="AB11" i="105"/>
  <c r="AB16" i="105"/>
  <c r="W30" i="49"/>
  <c r="X21" i="79"/>
  <c r="O21" i="79"/>
  <c r="R21" i="79"/>
  <c r="AB24" i="103"/>
  <c r="O22" i="141"/>
  <c r="P20" i="43"/>
  <c r="K30" i="97"/>
  <c r="AB26" i="105"/>
  <c r="AB30" i="104"/>
  <c r="Y31" i="148"/>
  <c r="P27" i="36"/>
  <c r="AB19" i="103"/>
  <c r="O12" i="95"/>
  <c r="P23" i="43"/>
  <c r="O28" i="70"/>
  <c r="P28" i="70"/>
  <c r="AB12" i="103"/>
  <c r="O16" i="70"/>
  <c r="P16" i="70"/>
  <c r="O22" i="70"/>
  <c r="P22" i="70"/>
  <c r="P26" i="70"/>
  <c r="O26" i="70"/>
  <c r="AB13" i="103"/>
  <c r="Q13" i="36"/>
  <c r="AP11" i="104"/>
  <c r="AP17" i="104"/>
  <c r="AP21" i="104"/>
  <c r="AP15" i="104"/>
  <c r="AP18" i="104"/>
  <c r="AP16" i="104"/>
  <c r="AP12" i="104"/>
  <c r="AP27" i="104"/>
  <c r="AP26" i="104"/>
  <c r="AP13" i="104"/>
  <c r="AP24" i="104"/>
  <c r="AP14" i="104"/>
  <c r="AP25" i="104"/>
  <c r="AP22" i="104"/>
  <c r="G29" i="108"/>
  <c r="O18" i="97"/>
  <c r="AB20" i="105"/>
  <c r="F31" i="148"/>
  <c r="O27" i="97"/>
  <c r="P27" i="43"/>
  <c r="AB25" i="104"/>
  <c r="H31" i="143"/>
  <c r="AV12" i="105" l="1"/>
  <c r="AP14" i="105"/>
  <c r="AP19" i="105"/>
  <c r="AV19" i="105"/>
  <c r="AP18" i="105"/>
  <c r="AP28" i="105"/>
  <c r="AQ28" i="105" s="1"/>
  <c r="AJ21" i="105"/>
  <c r="AV26" i="105"/>
  <c r="AW26" i="105" s="1"/>
  <c r="AP24" i="105"/>
  <c r="AP25" i="105"/>
  <c r="AJ22" i="105"/>
  <c r="AP29" i="105"/>
  <c r="AV28" i="105"/>
  <c r="AP16" i="105"/>
  <c r="AR16" i="105" s="1"/>
  <c r="AP26" i="105"/>
  <c r="AJ24" i="105"/>
  <c r="AL24" i="105" s="1"/>
  <c r="AJ18" i="105"/>
  <c r="AV17" i="105"/>
  <c r="AJ16" i="105"/>
  <c r="O20" i="96"/>
  <c r="AP23" i="104"/>
  <c r="AP20" i="104"/>
  <c r="AP29" i="104"/>
  <c r="AP28" i="104"/>
  <c r="R11" i="43"/>
  <c r="AJ26" i="103"/>
  <c r="AJ22" i="103"/>
  <c r="AV29" i="105"/>
  <c r="AJ28" i="105"/>
  <c r="AJ13" i="103"/>
  <c r="AJ28" i="103"/>
  <c r="AJ23" i="103"/>
  <c r="AJ29" i="103"/>
  <c r="AL29" i="103" s="1"/>
  <c r="AV23" i="105"/>
  <c r="AX23" i="105" s="1"/>
  <c r="AV18" i="105"/>
  <c r="AV27" i="105"/>
  <c r="AJ12" i="103"/>
  <c r="AJ18" i="103"/>
  <c r="AJ12" i="105"/>
  <c r="AL12" i="105" s="1"/>
  <c r="AJ14" i="105"/>
  <c r="AL14" i="105" s="1"/>
  <c r="AJ17" i="103"/>
  <c r="AL17" i="103" s="1"/>
  <c r="AJ11" i="103"/>
  <c r="AL11" i="103" s="1"/>
  <c r="AV22" i="105"/>
  <c r="AJ29" i="105"/>
  <c r="AJ19" i="105"/>
  <c r="AJ15" i="105"/>
  <c r="AJ27" i="103"/>
  <c r="AJ16" i="103"/>
  <c r="AV21" i="105"/>
  <c r="AV15" i="105"/>
  <c r="AX15" i="105" s="1"/>
  <c r="AJ20" i="105"/>
  <c r="AJ25" i="105"/>
  <c r="AJ20" i="103"/>
  <c r="AJ25" i="103"/>
  <c r="AV11" i="105"/>
  <c r="AV25" i="105"/>
  <c r="AW25" i="105" s="1"/>
  <c r="AJ15" i="103"/>
  <c r="AK15" i="103" s="1"/>
  <c r="AJ14" i="103"/>
  <c r="AK14" i="103" s="1"/>
  <c r="AV20" i="105"/>
  <c r="AJ19" i="103"/>
  <c r="AJ21" i="103"/>
  <c r="P22" i="36"/>
  <c r="P24" i="36"/>
  <c r="W30" i="47"/>
  <c r="P28" i="36"/>
  <c r="O18" i="95"/>
  <c r="AD23" i="104"/>
  <c r="AE23" i="104" s="1"/>
  <c r="O25" i="94"/>
  <c r="P14" i="36"/>
  <c r="O13" i="97"/>
  <c r="P23" i="36"/>
  <c r="AD16" i="104"/>
  <c r="AE16" i="104" s="1"/>
  <c r="P18" i="36"/>
  <c r="O30" i="95"/>
  <c r="O30" i="96"/>
  <c r="O30" i="108"/>
  <c r="W30" i="34"/>
  <c r="O11" i="95"/>
  <c r="AD20" i="104"/>
  <c r="Q11" i="36"/>
  <c r="P19" i="36"/>
  <c r="Q25" i="36"/>
  <c r="AD29" i="104"/>
  <c r="AF29" i="104" s="1"/>
  <c r="AD18" i="104"/>
  <c r="AF18" i="104" s="1"/>
  <c r="AD12" i="104"/>
  <c r="AD22" i="104"/>
  <c r="AD15" i="104"/>
  <c r="AF15" i="104" s="1"/>
  <c r="AD11" i="104"/>
  <c r="AF11" i="104" s="1"/>
  <c r="AD25" i="104"/>
  <c r="AF25" i="104" s="1"/>
  <c r="AD27" i="104"/>
  <c r="AD23" i="68"/>
  <c r="AD21" i="104"/>
  <c r="O30" i="141"/>
  <c r="AD17" i="104"/>
  <c r="AF17" i="104" s="1"/>
  <c r="AD24" i="104"/>
  <c r="AE24" i="104" s="1"/>
  <c r="AD28" i="104"/>
  <c r="AE28" i="104" s="1"/>
  <c r="Q21" i="43"/>
  <c r="AD19" i="104"/>
  <c r="AF19" i="104" s="1"/>
  <c r="AD13" i="104"/>
  <c r="AF13" i="104" s="1"/>
  <c r="O30" i="94"/>
  <c r="AL13" i="104"/>
  <c r="AK13" i="104"/>
  <c r="AR21" i="103"/>
  <c r="AQ21" i="103"/>
  <c r="Q22" i="102"/>
  <c r="R22" i="102"/>
  <c r="AX29" i="104"/>
  <c r="AW29" i="104"/>
  <c r="AX13" i="104"/>
  <c r="AW13" i="104"/>
  <c r="O30" i="97"/>
  <c r="AR13" i="105"/>
  <c r="AQ13" i="105"/>
  <c r="AX22" i="103"/>
  <c r="AW22" i="103"/>
  <c r="AW17" i="103"/>
  <c r="AX17" i="103"/>
  <c r="AK11" i="104"/>
  <c r="AL11" i="104"/>
  <c r="AK17" i="104"/>
  <c r="AL17" i="104"/>
  <c r="AR26" i="103"/>
  <c r="AQ26" i="103"/>
  <c r="Q12" i="43"/>
  <c r="R12" i="43"/>
  <c r="AL21" i="103"/>
  <c r="AK21" i="103"/>
  <c r="R26" i="43"/>
  <c r="Q26" i="43"/>
  <c r="AX26" i="103"/>
  <c r="AW26" i="103"/>
  <c r="AX16" i="105"/>
  <c r="AW16" i="105"/>
  <c r="Q21" i="102"/>
  <c r="R21" i="102"/>
  <c r="P15" i="36"/>
  <c r="Q15" i="36"/>
  <c r="AR12" i="104"/>
  <c r="AQ12" i="104"/>
  <c r="AE25" i="104"/>
  <c r="AX19" i="105"/>
  <c r="AW19" i="105"/>
  <c r="AX22" i="105"/>
  <c r="AW22" i="105"/>
  <c r="Q24" i="102"/>
  <c r="R24" i="102"/>
  <c r="Q25" i="102"/>
  <c r="R25" i="102"/>
  <c r="AW28" i="104"/>
  <c r="AX28" i="104"/>
  <c r="AX26" i="104"/>
  <c r="AW26" i="104"/>
  <c r="AD21" i="79"/>
  <c r="AQ23" i="105"/>
  <c r="AR23" i="105"/>
  <c r="AX29" i="103"/>
  <c r="AW29" i="103"/>
  <c r="AX23" i="103"/>
  <c r="AW23" i="103"/>
  <c r="AK24" i="104"/>
  <c r="AL24" i="104"/>
  <c r="AK15" i="104"/>
  <c r="AL15" i="104"/>
  <c r="Q28" i="43"/>
  <c r="R28" i="43"/>
  <c r="AQ13" i="103"/>
  <c r="AR13" i="103"/>
  <c r="R25" i="43"/>
  <c r="Q25" i="43"/>
  <c r="AK19" i="105"/>
  <c r="AL19" i="105"/>
  <c r="Q24" i="43"/>
  <c r="R24" i="43"/>
  <c r="R14" i="43"/>
  <c r="Q14" i="43"/>
  <c r="AX21" i="104"/>
  <c r="AW21" i="104"/>
  <c r="AR26" i="105"/>
  <c r="AQ26" i="105"/>
  <c r="AX16" i="103"/>
  <c r="AW16" i="103"/>
  <c r="AX26" i="105"/>
  <c r="Q17" i="102"/>
  <c r="R17" i="102"/>
  <c r="Q13" i="102"/>
  <c r="R13" i="102"/>
  <c r="P21" i="36"/>
  <c r="Q21" i="36"/>
  <c r="AX22" i="104"/>
  <c r="AW22" i="104"/>
  <c r="AW14" i="104"/>
  <c r="AX14" i="104"/>
  <c r="Q13" i="43"/>
  <c r="R13" i="43"/>
  <c r="AR12" i="105"/>
  <c r="AQ12" i="105"/>
  <c r="AQ19" i="105"/>
  <c r="AR19" i="105"/>
  <c r="AX27" i="103"/>
  <c r="AW27" i="103"/>
  <c r="AX11" i="103"/>
  <c r="AW11" i="103"/>
  <c r="AK27" i="104"/>
  <c r="AL27" i="104"/>
  <c r="AL23" i="104"/>
  <c r="AK23" i="104"/>
  <c r="Q15" i="43"/>
  <c r="R15" i="43"/>
  <c r="AQ23" i="103"/>
  <c r="AR23" i="103"/>
  <c r="AK25" i="105"/>
  <c r="AL25" i="105"/>
  <c r="AK28" i="103"/>
  <c r="AL28" i="103"/>
  <c r="AQ16" i="104"/>
  <c r="AR16" i="104"/>
  <c r="AQ22" i="104"/>
  <c r="AR22" i="104"/>
  <c r="AR19" i="104"/>
  <c r="AQ19" i="104"/>
  <c r="AD22" i="105"/>
  <c r="AD12" i="105"/>
  <c r="AD20" i="105"/>
  <c r="AD23" i="105"/>
  <c r="AD17" i="105"/>
  <c r="AD16" i="105"/>
  <c r="AD27" i="105"/>
  <c r="AD26" i="105"/>
  <c r="AD18" i="105"/>
  <c r="AD15" i="105"/>
  <c r="AD29" i="105"/>
  <c r="AD13" i="105"/>
  <c r="AD14" i="105"/>
  <c r="AD24" i="105"/>
  <c r="AD21" i="105"/>
  <c r="AD11" i="105"/>
  <c r="AD28" i="105"/>
  <c r="AD25" i="105"/>
  <c r="AD19" i="105"/>
  <c r="AD26" i="104"/>
  <c r="AD14" i="104"/>
  <c r="Q18" i="102"/>
  <c r="R18" i="102"/>
  <c r="Q10" i="102"/>
  <c r="R10" i="102"/>
  <c r="AX15" i="104"/>
  <c r="AW15" i="104"/>
  <c r="AX18" i="104"/>
  <c r="AW18" i="104"/>
  <c r="Q16" i="43"/>
  <c r="R16" i="43"/>
  <c r="AQ16" i="105"/>
  <c r="AR20" i="105"/>
  <c r="AQ20" i="105"/>
  <c r="AX14" i="103"/>
  <c r="AW14" i="103"/>
  <c r="AL19" i="104"/>
  <c r="AK19" i="104"/>
  <c r="AL14" i="104"/>
  <c r="AK14" i="104"/>
  <c r="AQ28" i="103"/>
  <c r="AR28" i="103"/>
  <c r="AK13" i="105"/>
  <c r="AL13" i="105"/>
  <c r="AL18" i="103"/>
  <c r="AK18" i="103"/>
  <c r="AF23" i="104"/>
  <c r="Q18" i="43"/>
  <c r="R18" i="43"/>
  <c r="AW23" i="104"/>
  <c r="AX23" i="104"/>
  <c r="AQ22" i="105"/>
  <c r="AR22" i="105"/>
  <c r="AX13" i="103"/>
  <c r="AW13" i="103"/>
  <c r="AK16" i="104"/>
  <c r="AL16" i="104"/>
  <c r="AK22" i="104"/>
  <c r="AL22" i="104"/>
  <c r="AR15" i="103"/>
  <c r="AQ15" i="103"/>
  <c r="AR25" i="103"/>
  <c r="AQ25" i="103"/>
  <c r="AK11" i="105"/>
  <c r="AL11" i="105"/>
  <c r="AK19" i="103"/>
  <c r="AL19" i="103"/>
  <c r="Q23" i="102"/>
  <c r="R23" i="102"/>
  <c r="AK17" i="105"/>
  <c r="AL17" i="105"/>
  <c r="AQ20" i="104"/>
  <c r="AR20" i="104"/>
  <c r="AE12" i="104"/>
  <c r="AF12" i="104"/>
  <c r="AW17" i="105"/>
  <c r="AX17" i="105"/>
  <c r="AR15" i="104"/>
  <c r="AQ15" i="104"/>
  <c r="AX21" i="105"/>
  <c r="AW21" i="105"/>
  <c r="AW12" i="105"/>
  <c r="AX12" i="105"/>
  <c r="Q12" i="102"/>
  <c r="R12" i="102"/>
  <c r="AX25" i="104"/>
  <c r="AW25" i="104"/>
  <c r="AR27" i="105"/>
  <c r="AQ27" i="105"/>
  <c r="AR24" i="105"/>
  <c r="AQ24" i="105"/>
  <c r="AX20" i="103"/>
  <c r="AW20" i="103"/>
  <c r="AL21" i="104"/>
  <c r="AK21" i="104"/>
  <c r="AK28" i="104"/>
  <c r="AL28" i="104"/>
  <c r="AR17" i="103"/>
  <c r="AQ17" i="103"/>
  <c r="AQ16" i="103"/>
  <c r="AR16" i="103"/>
  <c r="AK29" i="105"/>
  <c r="AL29" i="105"/>
  <c r="AL21" i="105"/>
  <c r="AK21" i="105"/>
  <c r="AK26" i="103"/>
  <c r="AL26" i="103"/>
  <c r="AL16" i="103"/>
  <c r="AK16" i="103"/>
  <c r="AX13" i="105"/>
  <c r="AW13" i="105"/>
  <c r="R28" i="102"/>
  <c r="Q28" i="102"/>
  <c r="AQ29" i="104"/>
  <c r="AR29" i="104"/>
  <c r="AQ25" i="104"/>
  <c r="AR25" i="104"/>
  <c r="AQ21" i="104"/>
  <c r="AR21" i="104"/>
  <c r="AF21" i="104"/>
  <c r="AE21" i="104"/>
  <c r="R17" i="43"/>
  <c r="Q17" i="43"/>
  <c r="AW28" i="105"/>
  <c r="AX28" i="105"/>
  <c r="AW14" i="105"/>
  <c r="AX14" i="105"/>
  <c r="R20" i="102"/>
  <c r="Q20" i="102"/>
  <c r="AX27" i="104"/>
  <c r="AW27" i="104"/>
  <c r="AR14" i="105"/>
  <c r="AQ14" i="105"/>
  <c r="AQ15" i="105"/>
  <c r="AR15" i="105"/>
  <c r="AX25" i="103"/>
  <c r="AW25" i="103"/>
  <c r="AL20" i="104"/>
  <c r="AK20" i="104"/>
  <c r="AL26" i="104"/>
  <c r="AK26" i="104"/>
  <c r="AQ14" i="103"/>
  <c r="AR14" i="103"/>
  <c r="AR12" i="103"/>
  <c r="AQ12" i="103"/>
  <c r="AL20" i="105"/>
  <c r="AK20" i="105"/>
  <c r="AL26" i="105"/>
  <c r="AK26" i="105"/>
  <c r="AL13" i="103"/>
  <c r="AK13" i="103"/>
  <c r="AK25" i="103"/>
  <c r="AL25" i="103"/>
  <c r="AK27" i="105"/>
  <c r="AL27" i="105"/>
  <c r="AR27" i="104"/>
  <c r="AQ27" i="104"/>
  <c r="AQ18" i="104"/>
  <c r="AR18" i="104"/>
  <c r="AQ28" i="104"/>
  <c r="AR28" i="104"/>
  <c r="AX27" i="105"/>
  <c r="AW27" i="105"/>
  <c r="AW11" i="104"/>
  <c r="AX11" i="104"/>
  <c r="AR29" i="105"/>
  <c r="AQ29" i="105"/>
  <c r="AQ11" i="105"/>
  <c r="AR11" i="105"/>
  <c r="AX28" i="103"/>
  <c r="AW28" i="103"/>
  <c r="AL18" i="104"/>
  <c r="AK18" i="104"/>
  <c r="R29" i="43"/>
  <c r="Q29" i="43"/>
  <c r="AR29" i="103"/>
  <c r="AQ29" i="103"/>
  <c r="AR24" i="103"/>
  <c r="AQ24" i="103"/>
  <c r="AL22" i="105"/>
  <c r="AK22" i="105"/>
  <c r="AK12" i="103"/>
  <c r="AL12" i="103"/>
  <c r="AL14" i="103"/>
  <c r="AQ26" i="104"/>
  <c r="AR26" i="104"/>
  <c r="AW18" i="105"/>
  <c r="AX18" i="105"/>
  <c r="AX24" i="103"/>
  <c r="AW24" i="103"/>
  <c r="AQ23" i="104"/>
  <c r="AR23" i="104"/>
  <c r="R20" i="43"/>
  <c r="Q20" i="43"/>
  <c r="AF27" i="104"/>
  <c r="AE27" i="104"/>
  <c r="AQ17" i="104"/>
  <c r="AR17" i="104"/>
  <c r="AE20" i="104"/>
  <c r="AF20" i="104"/>
  <c r="AW20" i="105"/>
  <c r="AX20" i="105"/>
  <c r="R14" i="102"/>
  <c r="Q14" i="102"/>
  <c r="R19" i="43"/>
  <c r="Q19" i="43"/>
  <c r="AX20" i="104"/>
  <c r="AW20" i="104"/>
  <c r="AQ18" i="105"/>
  <c r="AR18" i="105"/>
  <c r="AR21" i="105"/>
  <c r="AQ21" i="105"/>
  <c r="AX19" i="103"/>
  <c r="AW19" i="103"/>
  <c r="AK29" i="104"/>
  <c r="AL29" i="104"/>
  <c r="Q22" i="43"/>
  <c r="R22" i="43"/>
  <c r="AR22" i="103"/>
  <c r="AQ22" i="103"/>
  <c r="AQ27" i="103"/>
  <c r="AR27" i="103"/>
  <c r="AK16" i="105"/>
  <c r="AL16" i="105"/>
  <c r="AL24" i="103"/>
  <c r="AK24" i="103"/>
  <c r="AD23" i="103"/>
  <c r="AD15" i="103"/>
  <c r="AD21" i="103"/>
  <c r="AD17" i="103"/>
  <c r="AD29" i="103"/>
  <c r="AD16" i="103"/>
  <c r="AD14" i="103"/>
  <c r="AD28" i="103"/>
  <c r="AD13" i="103"/>
  <c r="AD12" i="103"/>
  <c r="AD18" i="103"/>
  <c r="AD24" i="103"/>
  <c r="AD26" i="103"/>
  <c r="AD22" i="103"/>
  <c r="AD25" i="103"/>
  <c r="AD19" i="103"/>
  <c r="AD20" i="103"/>
  <c r="AD11" i="103"/>
  <c r="Q16" i="102"/>
  <c r="R16" i="102"/>
  <c r="AQ14" i="104"/>
  <c r="AR14" i="104"/>
  <c r="R27" i="43"/>
  <c r="Q27" i="43"/>
  <c r="AR24" i="104"/>
  <c r="AQ24" i="104"/>
  <c r="AR11" i="104"/>
  <c r="AQ11" i="104"/>
  <c r="AW24" i="105"/>
  <c r="AX24" i="105"/>
  <c r="R19" i="102"/>
  <c r="Q19" i="102"/>
  <c r="AW12" i="104"/>
  <c r="AX12" i="104"/>
  <c r="AX17" i="104"/>
  <c r="AW17" i="104"/>
  <c r="AQ17" i="105"/>
  <c r="AR17" i="105"/>
  <c r="AX12" i="103"/>
  <c r="AW12" i="103"/>
  <c r="AX21" i="103"/>
  <c r="AW21" i="103"/>
  <c r="AK12" i="104"/>
  <c r="AL12" i="104"/>
  <c r="AR20" i="103"/>
  <c r="AQ20" i="103"/>
  <c r="AR19" i="103"/>
  <c r="AQ19" i="103"/>
  <c r="AK23" i="105"/>
  <c r="AL23" i="105"/>
  <c r="AK15" i="105"/>
  <c r="AL15" i="105"/>
  <c r="AK27" i="103"/>
  <c r="AL27" i="103"/>
  <c r="AK22" i="103"/>
  <c r="AL22" i="103"/>
  <c r="R26" i="102"/>
  <c r="Q26" i="102"/>
  <c r="AX24" i="104"/>
  <c r="AW24" i="104"/>
  <c r="AF22" i="104"/>
  <c r="AE22" i="104"/>
  <c r="AX11" i="105"/>
  <c r="AW11" i="105"/>
  <c r="AR13" i="104"/>
  <c r="AQ13" i="104"/>
  <c r="R23" i="43"/>
  <c r="Q23" i="43"/>
  <c r="AW29" i="105"/>
  <c r="AX29" i="105"/>
  <c r="R11" i="102"/>
  <c r="Q11" i="102"/>
  <c r="Q27" i="102"/>
  <c r="R27" i="102"/>
  <c r="AW16" i="104"/>
  <c r="AX16" i="104"/>
  <c r="AX19" i="104"/>
  <c r="AW19" i="104"/>
  <c r="AD27" i="103"/>
  <c r="AQ25" i="105"/>
  <c r="AR25" i="105"/>
  <c r="AW18" i="103"/>
  <c r="AX18" i="103"/>
  <c r="AX15" i="103"/>
  <c r="AW15" i="103"/>
  <c r="AL25" i="104"/>
  <c r="AK25" i="104"/>
  <c r="AQ18" i="103"/>
  <c r="AR18" i="103"/>
  <c r="AQ11" i="103"/>
  <c r="AR11" i="103"/>
  <c r="Q15" i="102"/>
  <c r="R15" i="102"/>
  <c r="AL28" i="105"/>
  <c r="AK28" i="105"/>
  <c r="AK18" i="105"/>
  <c r="AL18" i="105"/>
  <c r="AL20" i="103"/>
  <c r="AK20" i="103"/>
  <c r="AK23" i="103"/>
  <c r="AL23" i="103"/>
  <c r="AL15" i="103"/>
  <c r="AK24" i="105" l="1"/>
  <c r="AK14" i="105"/>
  <c r="AR28" i="105"/>
  <c r="AX25" i="105"/>
  <c r="AK12" i="105"/>
  <c r="AK17" i="103"/>
  <c r="AK29" i="103"/>
  <c r="AW23" i="105"/>
  <c r="AK11" i="103"/>
  <c r="AW15" i="105"/>
  <c r="AE11" i="104"/>
  <c r="AF16" i="104"/>
  <c r="AE15" i="104"/>
  <c r="AF24" i="104"/>
  <c r="AE29" i="104"/>
  <c r="AE18" i="104"/>
  <c r="AE17" i="104"/>
  <c r="AE13" i="104"/>
  <c r="AF28" i="104"/>
  <c r="AE19" i="104"/>
  <c r="AF24" i="103"/>
  <c r="AE24" i="103"/>
  <c r="AF18" i="103"/>
  <c r="AE18" i="103"/>
  <c r="AF28" i="105"/>
  <c r="AE28" i="105"/>
  <c r="AE17" i="105"/>
  <c r="AF17" i="105"/>
  <c r="AE25" i="103"/>
  <c r="AF25" i="103"/>
  <c r="AE12" i="103"/>
  <c r="AF12" i="103"/>
  <c r="AF11" i="105"/>
  <c r="AE11" i="105"/>
  <c r="AE23" i="105"/>
  <c r="AF23" i="105"/>
  <c r="AE27" i="103"/>
  <c r="AF27" i="103"/>
  <c r="AE13" i="103"/>
  <c r="AF13" i="103"/>
  <c r="AE21" i="105"/>
  <c r="AF21" i="105"/>
  <c r="AE20" i="105"/>
  <c r="AF20" i="105"/>
  <c r="AF28" i="103"/>
  <c r="AE28" i="103"/>
  <c r="AF24" i="105"/>
  <c r="AE24" i="105"/>
  <c r="AF12" i="105"/>
  <c r="AE12" i="105"/>
  <c r="AF29" i="105"/>
  <c r="AE29" i="105"/>
  <c r="AE14" i="105"/>
  <c r="AF14" i="105"/>
  <c r="AE22" i="105"/>
  <c r="AF22" i="105"/>
  <c r="AF14" i="103"/>
  <c r="AE14" i="103"/>
  <c r="AE11" i="103"/>
  <c r="AF11" i="103"/>
  <c r="AF16" i="103"/>
  <c r="AE16" i="103"/>
  <c r="AF13" i="105"/>
  <c r="AE13" i="105"/>
  <c r="AF20" i="103"/>
  <c r="AE20" i="103"/>
  <c r="AE19" i="103"/>
  <c r="AF19" i="103"/>
  <c r="AF17" i="103"/>
  <c r="AE17" i="103"/>
  <c r="AF15" i="105"/>
  <c r="AE15" i="105"/>
  <c r="AF29" i="103"/>
  <c r="AE29" i="103"/>
  <c r="AE14" i="104"/>
  <c r="AF14" i="104"/>
  <c r="AE18" i="105"/>
  <c r="AF18" i="105"/>
  <c r="AE22" i="103"/>
  <c r="AF22" i="103"/>
  <c r="AF15" i="103"/>
  <c r="AE15" i="103"/>
  <c r="AF26" i="104"/>
  <c r="AE26" i="104"/>
  <c r="AF26" i="105"/>
  <c r="AE26" i="105"/>
  <c r="AE21" i="103"/>
  <c r="AF21" i="103"/>
  <c r="AE26" i="103"/>
  <c r="AF26" i="103"/>
  <c r="AE23" i="103"/>
  <c r="AF23" i="103"/>
  <c r="AE19" i="105"/>
  <c r="AF19" i="105"/>
  <c r="AE27" i="105"/>
  <c r="AF27" i="105"/>
  <c r="AF25" i="105"/>
  <c r="AE25" i="105"/>
  <c r="AF16" i="105"/>
  <c r="AE16" i="105"/>
  <c r="F12" i="134" l="1"/>
  <c r="K27" i="164" l="1"/>
  <c r="M15" i="90" l="1"/>
  <c r="M16" i="90"/>
  <c r="M25" i="90"/>
  <c r="M28" i="90"/>
  <c r="M19" i="90"/>
  <c r="M23" i="90"/>
  <c r="M30" i="90"/>
  <c r="M22" i="90"/>
  <c r="M14" i="90"/>
  <c r="M21" i="90"/>
  <c r="M17" i="90"/>
  <c r="M33" i="90"/>
  <c r="M26" i="90"/>
  <c r="M18" i="90"/>
  <c r="M29" i="90"/>
  <c r="M27" i="90"/>
  <c r="M13" i="90"/>
  <c r="M24" i="90"/>
  <c r="M20" i="90"/>
  <c r="M31" i="90"/>
  <c r="O15" i="90" l="1"/>
  <c r="O31" i="90"/>
  <c r="O14" i="90"/>
  <c r="O21" i="90"/>
  <c r="O18" i="90"/>
  <c r="O28" i="90"/>
  <c r="O25" i="90"/>
  <c r="O23" i="90"/>
  <c r="O19" i="90"/>
  <c r="O27" i="90"/>
  <c r="O32" i="90"/>
  <c r="O13" i="90"/>
  <c r="O20" i="90"/>
  <c r="O24" i="90"/>
  <c r="O29" i="90"/>
  <c r="O16" i="90"/>
  <c r="O17" i="90"/>
  <c r="O22" i="90"/>
  <c r="O26" i="90"/>
  <c r="O30" i="90"/>
  <c r="P13" i="90" l="1"/>
  <c r="Q13" i="90"/>
  <c r="P32" i="90"/>
  <c r="Q32" i="90"/>
  <c r="Q27" i="90"/>
  <c r="P27" i="90"/>
  <c r="P19" i="90"/>
  <c r="Q19" i="90"/>
  <c r="P30" i="90"/>
  <c r="Q30" i="90"/>
  <c r="P23" i="90"/>
  <c r="Q23" i="90"/>
  <c r="P26" i="90"/>
  <c r="Q26" i="90"/>
  <c r="P25" i="90"/>
  <c r="Q25" i="90"/>
  <c r="P22" i="90"/>
  <c r="Q22" i="90"/>
  <c r="P28" i="90"/>
  <c r="Q28" i="90"/>
  <c r="P17" i="90"/>
  <c r="Q17" i="90"/>
  <c r="P18" i="90"/>
  <c r="Q18" i="90"/>
  <c r="P16" i="90"/>
  <c r="Q16" i="90"/>
  <c r="Q21" i="90"/>
  <c r="P21" i="90"/>
  <c r="Q29" i="90"/>
  <c r="P29" i="90"/>
  <c r="Q14" i="90"/>
  <c r="P14" i="90"/>
  <c r="P24" i="90"/>
  <c r="Q24" i="90"/>
  <c r="Q31" i="90"/>
  <c r="P31" i="90"/>
  <c r="P20" i="90"/>
  <c r="Q20" i="90"/>
  <c r="Q15" i="90"/>
  <c r="P15" i="90"/>
  <c r="K27" i="162" l="1"/>
  <c r="K27" i="163"/>
</calcChain>
</file>

<file path=xl/sharedStrings.xml><?xml version="1.0" encoding="utf-8"?>
<sst xmlns="http://schemas.openxmlformats.org/spreadsheetml/2006/main" count="4760" uniqueCount="493">
  <si>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</si>
  <si>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</si>
  <si>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</si>
  <si>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</si>
  <si>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</si>
  <si>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</si>
  <si>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</si>
  <si>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</si>
  <si>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</si>
  <si>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</si>
  <si>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</si>
  <si>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</si>
  <si>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</si>
  <si>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</si>
  <si>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</si>
  <si>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</si>
  <si>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</si>
  <si>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</si>
  <si>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</si>
  <si>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</si>
  <si>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</si>
  <si>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</si>
  <si>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</si>
  <si>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</si>
  <si>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</si>
  <si>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</si>
  <si>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</si>
  <si>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</si>
  <si>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</si>
  <si>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</si>
  <si>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</si>
  <si>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</si>
  <si>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</si>
  <si>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</si>
  <si>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</si>
  <si>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</si>
  <si>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</si>
  <si>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</si>
  <si>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</si>
  <si>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</si>
  <si>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</si>
  <si>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</si>
  <si>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</si>
  <si>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</si>
  <si>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</si>
  <si>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</si>
  <si>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</si>
  <si>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</si>
  <si>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</si>
  <si>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</si>
  <si>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</si>
  <si>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</si>
  <si>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</si>
  <si>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</si>
  <si>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</si>
  <si>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</si>
  <si>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</si>
  <si>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</si>
  <si>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</si>
  <si>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</si>
  <si>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</si>
  <si>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</si>
  <si>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</si>
  <si>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</si>
  <si>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</si>
  <si>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</si>
  <si>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</si>
  <si>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</si>
  <si>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</si>
  <si>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</si>
  <si>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</si>
  <si>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</si>
  <si>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</si>
  <si>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</si>
  <si>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</si>
  <si>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</si>
  <si>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</si>
  <si>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</si>
  <si>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</si>
  <si>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</si>
  <si>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</si>
  <si>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</si>
  <si>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</si>
  <si>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</si>
  <si>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</si>
  <si>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</si>
  <si>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</si>
  <si>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</si>
  <si>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</si>
  <si>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</si>
  <si>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</si>
  <si>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</si>
  <si>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</si>
  <si>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</si>
  <si>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</si>
  <si>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</si>
  <si>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</si>
  <si>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</si>
  <si>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</si>
  <si>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</si>
  <si>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</si>
  <si>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</si>
  <si>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</si>
  <si>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</si>
  <si>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</si>
  <si>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</si>
  <si>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</si>
  <si>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</si>
  <si>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</si>
  <si>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</si>
  <si>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</si>
  <si>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</si>
  <si>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</si>
  <si>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</si>
  <si>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</si>
  <si>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</si>
  <si>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</si>
  <si>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</si>
  <si>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</si>
  <si>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</si>
  <si>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</si>
  <si>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</si>
  <si>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</si>
  <si>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</si>
  <si>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</si>
  <si>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</si>
  <si>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</si>
  <si>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</si>
  <si>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</si>
  <si>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</si>
  <si>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</si>
  <si>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</si>
  <si>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</si>
  <si>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</si>
  <si>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</si>
  <si>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</si>
  <si>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</si>
  <si>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</si>
  <si>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</si>
  <si>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</si>
  <si>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</si>
  <si>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</si>
  <si>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</si>
  <si>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</si>
  <si>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</si>
  <si>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</si>
  <si>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</si>
  <si>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</si>
  <si>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</si>
  <si>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</si>
  <si>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</si>
  <si>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</si>
  <si>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</si>
  <si>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</si>
  <si>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</si>
  <si>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</si>
  <si>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</si>
  <si>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</si>
  <si>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</si>
  <si>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</si>
  <si>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</si>
  <si>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</si>
  <si>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</si>
  <si>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</si>
  <si>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</si>
  <si>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</si>
  <si>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</si>
  <si>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</si>
  <si>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</si>
  <si>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</si>
  <si>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</si>
  <si>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</si>
  <si>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</si>
  <si>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</si>
  <si>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</si>
  <si>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</si>
  <si>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</si>
  <si>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</si>
  <si>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</si>
  <si>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</si>
  <si>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</si>
  <si>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</si>
  <si>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</si>
  <si>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</si>
  <si>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</si>
  <si>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</si>
  <si>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</si>
  <si>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</si>
  <si>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</si>
  <si>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</si>
  <si>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</si>
  <si>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</si>
  <si>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</si>
  <si>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</si>
  <si>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</si>
  <si>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</si>
  <si>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</si>
  <si>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</si>
  <si>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</si>
  <si>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</si>
  <si>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</si>
  <si>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</si>
  <si>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</si>
  <si>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</si>
  <si>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</si>
  <si>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</si>
  <si>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</si>
  <si>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</si>
  <si>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</si>
  <si>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</si>
  <si>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</si>
  <si>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</si>
  <si>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</si>
  <si>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</si>
  <si>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</si>
  <si>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</si>
  <si>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</si>
  <si>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</si>
  <si>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</si>
  <si>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</si>
  <si>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</si>
  <si>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</si>
  <si>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</si>
  <si>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</si>
  <si>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</si>
  <si>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</si>
  <si>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</si>
  <si>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</si>
  <si>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</si>
  <si>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</si>
  <si>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</si>
  <si>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</si>
  <si>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</si>
  <si>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</si>
  <si>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</si>
  <si>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</si>
  <si>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</si>
  <si>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</si>
  <si>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</si>
  <si>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</si>
  <si>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</si>
  <si>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</si>
  <si>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</si>
  <si>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</si>
  <si>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</si>
  <si>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</si>
  <si>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</si>
  <si>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</si>
  <si>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</si>
  <si>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</si>
  <si>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</si>
  <si>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</si>
  <si>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</si>
  <si>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</si>
  <si>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</si>
  <si>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</si>
  <si>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</si>
  <si>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</si>
  <si>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</si>
  <si>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</si>
  <si>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</si>
  <si>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</si>
  <si>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</si>
  <si>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</si>
  <si>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</si>
  <si>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</si>
  <si>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</si>
  <si>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</si>
  <si>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</si>
  <si>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</si>
  <si>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</si>
  <si>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</si>
  <si>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</si>
  <si>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</si>
  <si>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</si>
  <si>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</si>
  <si>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</si>
  <si>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</si>
  <si>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</si>
  <si>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</si>
  <si>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</si>
  <si>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</si>
  <si>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</si>
  <si>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</si>
  <si>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</si>
  <si>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</si>
  <si>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</si>
  <si>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</si>
  <si>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</si>
  <si>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</si>
  <si>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</si>
  <si>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</si>
  <si>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</si>
  <si>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</si>
  <si>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</si>
  <si>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</si>
  <si>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</si>
  <si>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</si>
  <si>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</si>
  <si>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</si>
  <si>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</si>
  <si>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</si>
  <si>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</si>
  <si>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</si>
  <si>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</si>
  <si>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</si>
  <si>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</si>
  <si>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</si>
  <si>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</si>
  <si>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</si>
  <si>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</si>
  <si>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</si>
  <si>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</si>
  <si>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</si>
  <si>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</si>
  <si>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</si>
  <si>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</si>
  <si>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</si>
  <si>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</si>
  <si>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</si>
  <si>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</si>
  <si>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</si>
  <si>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</si>
  <si>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</si>
  <si>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</si>
  <si>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</si>
  <si>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</si>
  <si>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</si>
  <si>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</si>
  <si>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</si>
  <si>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</si>
  <si>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</si>
  <si>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</si>
  <si>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</si>
  <si>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</si>
  <si>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</si>
  <si>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</si>
  <si>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</si>
  <si>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</si>
  <si>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</si>
  <si>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</si>
  <si>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</si>
  <si>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</si>
  <si>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</si>
  <si>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</si>
  <si>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</si>
  <si>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</si>
  <si>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</si>
  <si>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</si>
  <si>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</si>
  <si>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</si>
  <si>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</si>
  <si>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</si>
  <si>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</si>
  <si>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</si>
  <si>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</si>
  <si>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</si>
  <si>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</si>
  <si>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</si>
  <si>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</si>
  <si>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</si>
  <si>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</si>
  <si>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</si>
  <si>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</si>
  <si>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</si>
  <si>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</si>
  <si>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</si>
  <si>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</si>
  <si>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</si>
  <si>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</si>
  <si>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</si>
  <si>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</si>
  <si>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</si>
  <si>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</si>
  <si>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</si>
  <si>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</si>
  <si>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</si>
  <si>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</si>
  <si>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</si>
  <si>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</si>
  <si>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</si>
  <si>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</si>
  <si>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</si>
  <si>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</si>
  <si>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</si>
  <si>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</si>
  <si>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</si>
  <si>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</si>
  <si>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</si>
  <si>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</si>
  <si>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</si>
  <si>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</si>
  <si>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</si>
  <si>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</si>
  <si>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</si>
  <si>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</si>
  <si>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</si>
  <si>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</si>
  <si>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</si>
  <si>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</si>
  <si>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</si>
  <si>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</si>
  <si>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</si>
  <si>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</si>
  <si>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</si>
  <si>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</si>
  <si>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</si>
  <si>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</si>
  <si>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</si>
  <si>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</si>
  <si>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</si>
  <si>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</si>
  <si>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</si>
  <si>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</si>
  <si>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</si>
  <si>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</si>
  <si>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</si>
  <si>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</si>
  <si>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</si>
  <si>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</si>
  <si>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</si>
  <si>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</si>
  <si>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</si>
  <si>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</si>
  <si>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</si>
  <si>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</si>
  <si>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</si>
  <si>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</si>
  <si>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</si>
  <si>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</si>
  <si>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</si>
  <si>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</si>
  <si>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</si>
  <si>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</si>
  <si>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</si>
  <si>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</si>
  <si>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</si>
  <si>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</si>
  <si>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</si>
  <si>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</si>
  <si>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</si>
  <si>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</si>
  <si>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</si>
  <si>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</si>
  <si>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</si>
  <si>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</si>
  <si>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</si>
  <si>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</si>
  <si>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</si>
  <si>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</si>
  <si>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</si>
  <si>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</si>
  <si>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</si>
  <si>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</si>
  <si>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</si>
  <si>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</si>
  <si>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</si>
  <si>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</si>
  <si>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</si>
  <si>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</si>
  <si>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</si>
  <si>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</si>
  <si>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</si>
  <si>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</si>
  <si>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</si>
  <si>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</si>
  <si>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</si>
  <si>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</si>
  <si>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</si>
  <si>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</si>
  <si>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</si>
  <si>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</si>
  <si>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</si>
  <si>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t>(1) Cifras INE de población referidas al 01/01/2023. Real Decreto 1085/2023, de 5 de diciembre BOE 23.12.22.</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</si>
  <si>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</si>
  <si>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</si>
  <si>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</si>
  <si>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</si>
  <si>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</si>
  <si>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</si>
  <si>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</si>
  <si>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</si>
  <si>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</si>
  <si>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</si>
  <si>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</si>
  <si>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</si>
  <si>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</si>
  <si>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</si>
  <si>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</si>
  <si>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</si>
  <si>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 xml:space="preserve">(1) Cifras INE de población referidas al 01/01/2024. Publicado Censo de Población Anual el 19/12/2024 </t>
  </si>
  <si>
    <t>Situación a 31 de enero de 2025</t>
  </si>
  <si>
    <t>Tiempo de resolución calculado sobre las Resoluciones realizadas entre el 1 de febrero de 2024 y el 31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</si>
</sst>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2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
      <sz val="10"/>
      <color rgb="FF000000"/>
      <name val="Arial"/>
      <family val="2"/>
    </font>
    <font>
      <sz val="11"/>
      <color rgb="FF9C6500"/>
      <name val="Calibri"/>
      <family val="2"/>
      <scheme val="minor"/>
    </font>
    <font>
      <sz val="10"/>
      <name val="Arial"/>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3">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
      <left style="thin">
        <color theme="4" tint="-0.499984740745262"/>
      </left>
      <right style="thin">
        <color rgb="FF7030A0"/>
      </right>
      <top style="thin">
        <color rgb="FF7030A0"/>
      </top>
      <bottom/>
      <diagonal/>
    </border>
    <border>
      <left/>
      <right style="thin">
        <color theme="0"/>
      </right>
      <top style="thin">
        <color theme="4" tint="-0.499984740745262"/>
      </top>
      <bottom/>
      <diagonal/>
    </border>
    <border>
      <left/>
      <right style="thin">
        <color theme="0"/>
      </right>
      <top/>
      <bottom style="thin">
        <color rgb="FF7030A0"/>
      </bottom>
      <diagonal/>
    </border>
    <border>
      <left style="thin">
        <color theme="0"/>
      </left>
      <right style="thin">
        <color theme="0"/>
      </right>
      <top style="thin">
        <color theme="0"/>
      </top>
      <bottom/>
      <diagonal/>
    </border>
  </borders>
  <cellStyleXfs count="253">
    <xf numFmtId="0" fontId="0" fillId="0" borderId="0" applyBorder="0"/>
    <xf numFmtId="164" fontId="15" fillId="0" borderId="0" applyFont="0" applyFill="0" applyBorder="0" applyAlignment="0" applyProtection="0"/>
    <xf numFmtId="0" fontId="54" fillId="0" borderId="0"/>
    <xf numFmtId="0" fontId="15" fillId="0" borderId="0"/>
    <xf numFmtId="0" fontId="15" fillId="0" borderId="0"/>
    <xf numFmtId="0" fontId="15" fillId="0" borderId="0"/>
    <xf numFmtId="0" fontId="15" fillId="0" borderId="0" applyBorder="0"/>
    <xf numFmtId="0" fontId="15" fillId="0" borderId="0" applyBorder="0"/>
    <xf numFmtId="9" fontId="15" fillId="0" borderId="0" applyFont="0" applyFill="0" applyBorder="0" applyAlignment="0" applyProtection="0"/>
    <xf numFmtId="9" fontId="15" fillId="0" borderId="0" applyFont="0" applyFill="0" applyBorder="0" applyAlignment="0" applyProtection="0"/>
    <xf numFmtId="0" fontId="15" fillId="0" borderId="0"/>
    <xf numFmtId="9" fontId="14"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0" fontId="14" fillId="0" borderId="0"/>
    <xf numFmtId="9" fontId="13" fillId="0" borderId="0" applyFont="0" applyFill="0" applyBorder="0" applyAlignment="0" applyProtection="0"/>
    <xf numFmtId="0" fontId="15" fillId="0" borderId="0" applyBorder="0"/>
    <xf numFmtId="0" fontId="13" fillId="0" borderId="0"/>
    <xf numFmtId="0" fontId="94" fillId="0" borderId="0" applyNumberFormat="0" applyFill="0" applyBorder="0" applyAlignment="0" applyProtection="0"/>
    <xf numFmtId="0" fontId="12" fillId="0" borderId="0"/>
    <xf numFmtId="9" fontId="12" fillId="0" borderId="0" applyFont="0" applyFill="0" applyBorder="0" applyAlignment="0" applyProtection="0"/>
    <xf numFmtId="169" fontId="15" fillId="0" borderId="0" applyFont="0" applyFill="0" applyBorder="0" applyAlignment="0" applyProtection="0"/>
    <xf numFmtId="0" fontId="95" fillId="0" borderId="0"/>
    <xf numFmtId="0" fontId="96" fillId="0" borderId="0" applyNumberFormat="0" applyFill="0" applyBorder="0" applyAlignment="0" applyProtection="0"/>
    <xf numFmtId="0" fontId="97" fillId="0" borderId="21" applyNumberFormat="0" applyFill="0" applyAlignment="0" applyProtection="0"/>
    <xf numFmtId="0" fontId="98" fillId="0" borderId="22" applyNumberFormat="0" applyFill="0" applyAlignment="0" applyProtection="0"/>
    <xf numFmtId="0" fontId="99" fillId="0" borderId="23" applyNumberFormat="0" applyFill="0" applyAlignment="0" applyProtection="0"/>
    <xf numFmtId="0" fontId="99" fillId="0" borderId="0" applyNumberFormat="0" applyFill="0" applyBorder="0" applyAlignment="0" applyProtection="0"/>
    <xf numFmtId="0" fontId="100" fillId="7" borderId="0" applyNumberFormat="0" applyBorder="0" applyAlignment="0" applyProtection="0"/>
    <xf numFmtId="0" fontId="101" fillId="8" borderId="0" applyNumberFormat="0" applyBorder="0" applyAlignment="0" applyProtection="0"/>
    <xf numFmtId="0" fontId="102" fillId="9" borderId="0" applyNumberFormat="0" applyBorder="0" applyAlignment="0" applyProtection="0"/>
    <xf numFmtId="0" fontId="103" fillId="10" borderId="24" applyNumberFormat="0" applyAlignment="0" applyProtection="0"/>
    <xf numFmtId="0" fontId="104" fillId="11" borderId="25" applyNumberFormat="0" applyAlignment="0" applyProtection="0"/>
    <xf numFmtId="0" fontId="105" fillId="11" borderId="24" applyNumberFormat="0" applyAlignment="0" applyProtection="0"/>
    <xf numFmtId="0" fontId="106" fillId="0" borderId="26" applyNumberFormat="0" applyFill="0" applyAlignment="0" applyProtection="0"/>
    <xf numFmtId="0" fontId="53" fillId="12" borderId="27" applyNumberFormat="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0" borderId="29" applyNumberFormat="0" applyFill="0" applyAlignment="0" applyProtection="0"/>
    <xf numFmtId="0" fontId="52"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52"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52"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52"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52"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52" fillId="34"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10" fillId="0" borderId="0"/>
    <xf numFmtId="0" fontId="11" fillId="13" borderId="28" applyNumberFormat="0" applyFont="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13" fillId="0" borderId="0"/>
    <xf numFmtId="0" fontId="114" fillId="0" borderId="0"/>
    <xf numFmtId="0" fontId="10" fillId="13" borderId="28" applyNumberFormat="0" applyFont="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7" fillId="0" borderId="0"/>
    <xf numFmtId="0" fontId="15" fillId="0" borderId="0"/>
    <xf numFmtId="0" fontId="7" fillId="13" borderId="28" applyNumberFormat="0" applyFont="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15" fillId="0" borderId="0"/>
    <xf numFmtId="0" fontId="6" fillId="13" borderId="28"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15" fillId="0" borderId="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15" fillId="0" borderId="0"/>
    <xf numFmtId="0" fontId="5" fillId="13" borderId="28"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17" fillId="0" borderId="0"/>
    <xf numFmtId="0" fontId="15"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0" borderId="0"/>
    <xf numFmtId="44" fontId="15" fillId="0" borderId="0" applyFont="0" applyFill="0" applyBorder="0" applyAlignment="0" applyProtection="0"/>
    <xf numFmtId="9" fontId="4" fillId="0" borderId="0" applyFont="0" applyFill="0" applyBorder="0" applyAlignment="0" applyProtection="0"/>
    <xf numFmtId="0" fontId="218" fillId="9" borderId="0" applyNumberFormat="0" applyBorder="0" applyAlignment="0" applyProtection="0"/>
    <xf numFmtId="0" fontId="15" fillId="0" borderId="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15" fillId="0" borderId="0"/>
    <xf numFmtId="0" fontId="15" fillId="0" borderId="0"/>
    <xf numFmtId="0" fontId="111" fillId="0" borderId="0" applyNumberFormat="0" applyFill="0" applyBorder="0" applyAlignment="0" applyProtection="0"/>
    <xf numFmtId="0" fontId="112" fillId="0" borderId="0" applyNumberFormat="0" applyFill="0" applyBorder="0" applyAlignment="0" applyProtection="0"/>
    <xf numFmtId="0" fontId="15" fillId="0" borderId="0" applyBorder="0"/>
    <xf numFmtId="0" fontId="54" fillId="0" borderId="0"/>
    <xf numFmtId="9" fontId="15" fillId="0" borderId="0" applyFont="0" applyFill="0" applyBorder="0" applyAlignment="0" applyProtection="0"/>
    <xf numFmtId="9" fontId="4" fillId="0" borderId="0" applyFont="0" applyFill="0" applyBorder="0" applyAlignment="0" applyProtection="0"/>
    <xf numFmtId="44" fontId="15"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94" fillId="0" borderId="0" applyNumberFormat="0" applyFill="0" applyBorder="0" applyAlignment="0" applyProtection="0"/>
    <xf numFmtId="0" fontId="4" fillId="0" borderId="0"/>
    <xf numFmtId="9" fontId="4" fillId="0" borderId="0" applyFont="0" applyFill="0" applyBorder="0" applyAlignment="0" applyProtection="0"/>
    <xf numFmtId="43" fontId="15" fillId="0" borderId="0" applyFont="0" applyFill="0" applyBorder="0" applyAlignment="0" applyProtection="0"/>
    <xf numFmtId="0" fontId="54" fillId="0" borderId="0"/>
    <xf numFmtId="0" fontId="102" fillId="9"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15" fillId="0" borderId="0"/>
    <xf numFmtId="0" fontId="4" fillId="13" borderId="28" applyNumberFormat="0" applyFont="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54" fillId="0" borderId="0"/>
    <xf numFmtId="0" fontId="219" fillId="0" borderId="0"/>
    <xf numFmtId="0" fontId="3" fillId="13" borderId="28"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15" fillId="0" borderId="0"/>
    <xf numFmtId="0" fontId="2" fillId="13" borderId="28"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cellStyleXfs>
  <cellXfs count="1735">
    <xf numFmtId="0" fontId="0" fillId="0" borderId="0" xfId="0"/>
    <xf numFmtId="0" fontId="16" fillId="0" borderId="0" xfId="0" applyFont="1" applyAlignment="1">
      <alignment vertical="center" wrapText="1"/>
    </xf>
    <xf numFmtId="0" fontId="0" fillId="0" borderId="0" xfId="0" applyAlignment="1">
      <alignment vertical="center"/>
    </xf>
    <xf numFmtId="0" fontId="17" fillId="0" borderId="0" xfId="0" applyFont="1" applyAlignment="1">
      <alignment vertical="center" wrapText="1"/>
    </xf>
    <xf numFmtId="0" fontId="17" fillId="0" borderId="0" xfId="0" applyFont="1" applyAlignment="1">
      <alignment horizontal="lef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3" fontId="16" fillId="0" borderId="0" xfId="0" applyNumberFormat="1" applyFont="1" applyAlignment="1">
      <alignment vertical="center" wrapText="1"/>
    </xf>
    <xf numFmtId="0" fontId="20" fillId="0" borderId="0" xfId="0" applyFont="1" applyBorder="1" applyAlignment="1">
      <alignment vertical="center" wrapText="1"/>
    </xf>
    <xf numFmtId="0" fontId="17" fillId="0" borderId="0" xfId="0" applyFont="1" applyBorder="1" applyAlignment="1">
      <alignment vertical="center" wrapText="1"/>
    </xf>
    <xf numFmtId="0" fontId="16" fillId="0" borderId="0" xfId="0" applyFont="1" applyAlignment="1">
      <alignment horizontal="left" vertical="center"/>
    </xf>
    <xf numFmtId="0" fontId="33" fillId="0" borderId="0" xfId="0" applyFont="1" applyAlignment="1">
      <alignment horizontal="center"/>
    </xf>
    <xf numFmtId="0" fontId="34" fillId="0" borderId="0" xfId="0" applyFont="1" applyAlignment="1">
      <alignment horizontal="right" vertical="center"/>
    </xf>
    <xf numFmtId="0" fontId="36" fillId="0" borderId="0" xfId="0" applyFont="1" applyAlignment="1">
      <alignment vertical="center" wrapText="1"/>
    </xf>
    <xf numFmtId="2" fontId="38" fillId="0" borderId="0" xfId="0" applyNumberFormat="1" applyFont="1" applyAlignment="1">
      <alignment horizontal="left" vertical="center" wrapText="1"/>
    </xf>
    <xf numFmtId="3" fontId="16" fillId="0" borderId="0" xfId="0" applyNumberFormat="1" applyFont="1" applyAlignment="1">
      <alignment horizontal="left" vertical="center"/>
    </xf>
    <xf numFmtId="0" fontId="16" fillId="0" borderId="0" xfId="0" applyFont="1" applyBorder="1" applyAlignment="1">
      <alignment horizontal="left" vertical="center"/>
    </xf>
    <xf numFmtId="0" fontId="33" fillId="0" borderId="0" xfId="0" applyFont="1"/>
    <xf numFmtId="0" fontId="17" fillId="0" borderId="0" xfId="0" applyFont="1" applyAlignment="1">
      <alignment horizontal="center" vertical="center"/>
    </xf>
    <xf numFmtId="0" fontId="17" fillId="0" borderId="0" xfId="0" applyFont="1" applyBorder="1" applyAlignment="1">
      <alignment horizontal="center" vertical="center"/>
    </xf>
    <xf numFmtId="0" fontId="42" fillId="0" borderId="0" xfId="0" applyFont="1" applyBorder="1" applyAlignment="1">
      <alignment vertical="center" wrapText="1"/>
    </xf>
    <xf numFmtId="0" fontId="16" fillId="0" borderId="0" xfId="0" applyFont="1" applyBorder="1" applyAlignment="1">
      <alignment vertical="center" wrapText="1"/>
    </xf>
    <xf numFmtId="0" fontId="55" fillId="0" borderId="0" xfId="0" applyFont="1" applyAlignment="1">
      <alignment vertical="center"/>
    </xf>
    <xf numFmtId="0" fontId="0" fillId="0" borderId="0" xfId="0" applyBorder="1" applyAlignment="1">
      <alignment vertical="center"/>
    </xf>
    <xf numFmtId="0" fontId="46" fillId="0" borderId="0" xfId="0" applyFont="1" applyAlignment="1">
      <alignment vertical="center" wrapText="1"/>
    </xf>
    <xf numFmtId="0" fontId="57" fillId="0" borderId="0" xfId="0" applyFont="1" applyAlignment="1">
      <alignment vertical="center"/>
    </xf>
    <xf numFmtId="0" fontId="59" fillId="0" borderId="0" xfId="0" applyFont="1"/>
    <xf numFmtId="4" fontId="49" fillId="0" borderId="9" xfId="0" applyNumberFormat="1" applyFont="1" applyBorder="1" applyAlignment="1">
      <alignment horizontal="center" vertical="center"/>
    </xf>
    <xf numFmtId="4" fontId="49" fillId="0" borderId="11" xfId="0" applyNumberFormat="1" applyFont="1" applyBorder="1" applyAlignment="1">
      <alignment horizontal="center" vertical="center"/>
    </xf>
    <xf numFmtId="4" fontId="49" fillId="0" borderId="11" xfId="0" applyNumberFormat="1" applyFont="1" applyBorder="1" applyAlignment="1">
      <alignment horizontal="center" vertical="center" wrapText="1"/>
    </xf>
    <xf numFmtId="4" fontId="49" fillId="0" borderId="6" xfId="0" applyNumberFormat="1" applyFont="1" applyBorder="1" applyAlignment="1">
      <alignment horizontal="center" vertical="center" wrapText="1"/>
    </xf>
    <xf numFmtId="0" fontId="54" fillId="0" borderId="0" xfId="2" applyAlignment="1">
      <alignment vertical="center"/>
    </xf>
    <xf numFmtId="0" fontId="18" fillId="0" borderId="0" xfId="2" applyFont="1" applyAlignment="1">
      <alignment vertical="center"/>
    </xf>
    <xf numFmtId="0" fontId="34" fillId="0" borderId="0" xfId="2" applyFont="1" applyAlignment="1">
      <alignment horizontal="right" vertical="center"/>
    </xf>
    <xf numFmtId="0" fontId="40" fillId="0" borderId="0" xfId="2" applyFont="1" applyAlignment="1">
      <alignment vertical="center"/>
    </xf>
    <xf numFmtId="0" fontId="16" fillId="0" borderId="0" xfId="2" applyFont="1" applyAlignment="1">
      <alignment horizontal="left" vertical="center"/>
    </xf>
    <xf numFmtId="0" fontId="35" fillId="0" borderId="0" xfId="2" applyFont="1" applyAlignment="1">
      <alignment horizontal="left" vertical="center"/>
    </xf>
    <xf numFmtId="0" fontId="17" fillId="0" borderId="0" xfId="2" applyFont="1" applyAlignment="1">
      <alignment horizontal="left" vertical="center"/>
    </xf>
    <xf numFmtId="0" fontId="32" fillId="0" borderId="0" xfId="2" applyFont="1" applyAlignment="1">
      <alignment horizontal="center" vertical="center" wrapText="1"/>
    </xf>
    <xf numFmtId="0" fontId="22" fillId="0" borderId="0" xfId="2" applyFont="1" applyAlignment="1">
      <alignment vertical="center" wrapText="1"/>
    </xf>
    <xf numFmtId="0" fontId="32" fillId="0" borderId="0" xfId="2" applyFont="1" applyAlignment="1">
      <alignment vertical="center" wrapText="1"/>
    </xf>
    <xf numFmtId="0" fontId="30" fillId="0" borderId="0" xfId="2" applyFont="1" applyAlignment="1">
      <alignment horizontal="center" vertical="center" wrapText="1"/>
    </xf>
    <xf numFmtId="0" fontId="31" fillId="0" borderId="0" xfId="2" applyFont="1" applyAlignment="1">
      <alignment vertical="center" wrapText="1"/>
    </xf>
    <xf numFmtId="0" fontId="31" fillId="0" borderId="7" xfId="2" applyFont="1" applyBorder="1" applyAlignment="1">
      <alignment horizontal="center" vertical="center" wrapText="1"/>
    </xf>
    <xf numFmtId="0" fontId="31" fillId="0" borderId="6" xfId="2" applyFont="1" applyBorder="1" applyAlignment="1">
      <alignment horizontal="center" vertical="center" wrapText="1"/>
    </xf>
    <xf numFmtId="0" fontId="30" fillId="0" borderId="0" xfId="2" applyFont="1" applyAlignment="1">
      <alignment vertical="center" wrapText="1"/>
    </xf>
    <xf numFmtId="0" fontId="23" fillId="0" borderId="0" xfId="2" applyFont="1" applyAlignment="1">
      <alignment horizontal="center" vertical="center" wrapText="1"/>
    </xf>
    <xf numFmtId="0" fontId="24" fillId="0" borderId="0" xfId="2" applyFont="1" applyAlignment="1">
      <alignment horizontal="center" vertical="center" wrapText="1"/>
    </xf>
    <xf numFmtId="0" fontId="25" fillId="0" borderId="0" xfId="2" applyFont="1" applyAlignment="1">
      <alignment vertical="center" wrapText="1"/>
    </xf>
    <xf numFmtId="0" fontId="23" fillId="0" borderId="0" xfId="2" applyFont="1" applyAlignment="1">
      <alignment vertical="center" wrapText="1"/>
    </xf>
    <xf numFmtId="0" fontId="26" fillId="0" borderId="0" xfId="2" applyFont="1" applyAlignment="1">
      <alignment horizontal="center" vertical="center" wrapText="1"/>
    </xf>
    <xf numFmtId="0" fontId="28" fillId="0" borderId="5" xfId="2" applyFont="1" applyBorder="1" applyAlignment="1">
      <alignment horizontal="left" vertical="center" wrapText="1"/>
    </xf>
    <xf numFmtId="3" fontId="27" fillId="0" borderId="0" xfId="2" applyNumberFormat="1" applyFont="1" applyAlignment="1">
      <alignment vertical="center" wrapText="1"/>
    </xf>
    <xf numFmtId="3" fontId="27" fillId="0" borderId="10" xfId="2" applyNumberFormat="1" applyFont="1" applyBorder="1" applyAlignment="1" applyProtection="1">
      <alignment horizontal="center" vertical="center"/>
      <protection locked="0"/>
    </xf>
    <xf numFmtId="4" fontId="49" fillId="0" borderId="9" xfId="2" applyNumberFormat="1" applyFont="1" applyBorder="1" applyAlignment="1">
      <alignment horizontal="center" vertical="center"/>
    </xf>
    <xf numFmtId="3" fontId="27" fillId="3" borderId="10" xfId="2" applyNumberFormat="1" applyFont="1" applyFill="1" applyBorder="1" applyAlignment="1" applyProtection="1">
      <alignment horizontal="center" vertical="center"/>
      <protection locked="0"/>
    </xf>
    <xf numFmtId="165" fontId="49" fillId="0" borderId="9" xfId="1" applyNumberFormat="1" applyFont="1" applyBorder="1" applyAlignment="1">
      <alignment horizontal="center" vertical="center"/>
    </xf>
    <xf numFmtId="0" fontId="45" fillId="0" borderId="0" xfId="2" applyFont="1" applyAlignment="1">
      <alignment vertical="center" wrapText="1"/>
    </xf>
    <xf numFmtId="0" fontId="26" fillId="0" borderId="0" xfId="2" applyFont="1" applyAlignment="1">
      <alignment vertical="center" wrapText="1"/>
    </xf>
    <xf numFmtId="0" fontId="28" fillId="0" borderId="4" xfId="2" applyFont="1" applyBorder="1" applyAlignment="1">
      <alignment horizontal="left" vertical="center" wrapText="1"/>
    </xf>
    <xf numFmtId="3" fontId="27" fillId="0" borderId="12" xfId="2" applyNumberFormat="1" applyFont="1" applyBorder="1" applyAlignment="1" applyProtection="1">
      <alignment horizontal="center" vertical="center"/>
      <protection locked="0"/>
    </xf>
    <xf numFmtId="4" fontId="49" fillId="0" borderId="11" xfId="2" applyNumberFormat="1" applyFont="1" applyBorder="1" applyAlignment="1">
      <alignment horizontal="center" vertical="center"/>
    </xf>
    <xf numFmtId="3" fontId="27" fillId="3" borderId="12" xfId="2" applyNumberFormat="1" applyFont="1" applyFill="1" applyBorder="1" applyAlignment="1" applyProtection="1">
      <alignment horizontal="center" vertical="center"/>
      <protection locked="0"/>
    </xf>
    <xf numFmtId="165" fontId="49" fillId="0" borderId="11" xfId="1" applyNumberFormat="1" applyFont="1" applyBorder="1" applyAlignment="1">
      <alignment horizontal="center" vertical="center"/>
    </xf>
    <xf numFmtId="3" fontId="27" fillId="0" borderId="12" xfId="2" applyNumberFormat="1" applyFont="1" applyBorder="1" applyAlignment="1" applyProtection="1">
      <alignment horizontal="center" vertical="center" wrapText="1"/>
      <protection locked="0"/>
    </xf>
    <xf numFmtId="0" fontId="29" fillId="0" borderId="0" xfId="2" applyFont="1" applyAlignment="1">
      <alignment horizontal="center" vertical="center" wrapText="1"/>
    </xf>
    <xf numFmtId="0" fontId="29" fillId="0" borderId="0" xfId="2" applyFont="1" applyAlignment="1">
      <alignment vertical="center" wrapText="1"/>
    </xf>
    <xf numFmtId="3" fontId="27" fillId="3" borderId="12" xfId="2" applyNumberFormat="1" applyFont="1" applyFill="1" applyBorder="1" applyAlignment="1" applyProtection="1">
      <alignment horizontal="center" vertical="center" wrapText="1"/>
      <protection locked="0"/>
    </xf>
    <xf numFmtId="4" fontId="49" fillId="0" borderId="11" xfId="2" applyNumberFormat="1" applyFont="1" applyBorder="1" applyAlignment="1">
      <alignment horizontal="center" vertical="center" wrapText="1"/>
    </xf>
    <xf numFmtId="165" fontId="49" fillId="0" borderId="11" xfId="1" applyNumberFormat="1" applyFont="1" applyBorder="1" applyAlignment="1">
      <alignment horizontal="center" vertical="center" wrapText="1"/>
    </xf>
    <xf numFmtId="0" fontId="28" fillId="0" borderId="3" xfId="2" applyFont="1" applyBorder="1" applyAlignment="1">
      <alignment horizontal="left" vertical="center" wrapText="1"/>
    </xf>
    <xf numFmtId="3" fontId="27" fillId="0" borderId="7" xfId="2" applyNumberFormat="1" applyFont="1" applyBorder="1" applyAlignment="1" applyProtection="1">
      <alignment horizontal="center" vertical="center" wrapText="1"/>
      <protection locked="0"/>
    </xf>
    <xf numFmtId="4" fontId="49" fillId="0" borderId="6" xfId="2" applyNumberFormat="1" applyFont="1" applyBorder="1" applyAlignment="1">
      <alignment horizontal="center" vertical="center" wrapText="1"/>
    </xf>
    <xf numFmtId="3" fontId="27" fillId="3" borderId="7" xfId="2" applyNumberFormat="1" applyFont="1" applyFill="1" applyBorder="1" applyAlignment="1" applyProtection="1">
      <alignment horizontal="center" vertical="center" wrapText="1"/>
      <protection locked="0"/>
    </xf>
    <xf numFmtId="165" fontId="49" fillId="0" borderId="6" xfId="1" applyNumberFormat="1" applyFont="1" applyBorder="1" applyAlignment="1">
      <alignment horizontal="center" vertical="center" wrapText="1"/>
    </xf>
    <xf numFmtId="0" fontId="51" fillId="0" borderId="0" xfId="2" applyFont="1" applyAlignment="1">
      <alignment horizontal="center" vertical="center" wrapText="1"/>
    </xf>
    <xf numFmtId="165" fontId="51" fillId="0" borderId="0" xfId="1" applyNumberFormat="1" applyFont="1" applyBorder="1" applyAlignment="1">
      <alignment horizontal="center" vertical="center" wrapText="1"/>
    </xf>
    <xf numFmtId="0" fontId="17" fillId="0" borderId="0" xfId="2" applyFont="1" applyAlignment="1">
      <alignment vertical="center" wrapText="1"/>
    </xf>
    <xf numFmtId="0" fontId="22" fillId="0" borderId="2" xfId="2" applyFont="1" applyBorder="1" applyAlignment="1">
      <alignment horizontal="left" vertical="center" wrapText="1"/>
    </xf>
    <xf numFmtId="3" fontId="22" fillId="0" borderId="1" xfId="2" applyNumberFormat="1" applyFont="1" applyBorder="1" applyAlignment="1">
      <alignment horizontal="center" vertical="center" wrapText="1"/>
    </xf>
    <xf numFmtId="4" fontId="50" fillId="0" borderId="8" xfId="2" applyNumberFormat="1" applyFont="1" applyBorder="1" applyAlignment="1">
      <alignment horizontal="center" vertical="center" wrapText="1"/>
    </xf>
    <xf numFmtId="165" fontId="50" fillId="0" borderId="8" xfId="1" applyNumberFormat="1" applyFont="1" applyBorder="1" applyAlignment="1">
      <alignment horizontal="center" vertical="center" wrapText="1"/>
    </xf>
    <xf numFmtId="0" fontId="20" fillId="0" borderId="0" xfId="2" applyFont="1" applyAlignment="1">
      <alignment vertical="center" wrapText="1"/>
    </xf>
    <xf numFmtId="0" fontId="57" fillId="0" borderId="0" xfId="2" applyFont="1" applyAlignment="1">
      <alignment vertical="center" wrapText="1"/>
    </xf>
    <xf numFmtId="2" fontId="38" fillId="0" borderId="0" xfId="2" applyNumberFormat="1" applyFont="1" applyAlignment="1">
      <alignment vertical="center" wrapText="1"/>
    </xf>
    <xf numFmtId="0" fontId="35" fillId="0" borderId="0" xfId="2" applyFont="1" applyAlignment="1">
      <alignment vertical="center" wrapText="1"/>
    </xf>
    <xf numFmtId="2" fontId="37" fillId="0" borderId="0" xfId="2" applyNumberFormat="1" applyFont="1" applyAlignment="1">
      <alignment vertical="center" wrapText="1"/>
    </xf>
    <xf numFmtId="0" fontId="16" fillId="0" borderId="0" xfId="2" applyFont="1" applyAlignment="1">
      <alignment vertical="center" wrapText="1"/>
    </xf>
    <xf numFmtId="0" fontId="36" fillId="0" borderId="0" xfId="2" applyFont="1" applyAlignment="1">
      <alignment vertical="center" wrapText="1"/>
    </xf>
    <xf numFmtId="10" fontId="16" fillId="0" borderId="0" xfId="2" applyNumberFormat="1" applyFont="1" applyAlignment="1">
      <alignment vertical="center" wrapText="1"/>
    </xf>
    <xf numFmtId="0" fontId="39" fillId="0" borderId="6" xfId="2" applyFont="1" applyBorder="1" applyAlignment="1">
      <alignment horizontal="center" vertical="center" wrapText="1"/>
    </xf>
    <xf numFmtId="0" fontId="47" fillId="0" borderId="0" xfId="2" applyFont="1"/>
    <xf numFmtId="0" fontId="47" fillId="0" borderId="0" xfId="2" applyFont="1" applyAlignment="1">
      <alignment horizontal="left" vertical="center" wrapText="1"/>
    </xf>
    <xf numFmtId="0" fontId="47" fillId="0" borderId="0" xfId="2" applyFont="1" applyAlignment="1">
      <alignment vertical="center" wrapText="1"/>
    </xf>
    <xf numFmtId="0" fontId="0" fillId="4" borderId="0" xfId="0" applyFill="1" applyBorder="1"/>
    <xf numFmtId="0" fontId="60" fillId="0" borderId="0" xfId="0" applyFont="1"/>
    <xf numFmtId="0" fontId="63" fillId="0" borderId="0" xfId="0" applyFont="1" applyAlignment="1">
      <alignment horizontal="left" vertical="center"/>
    </xf>
    <xf numFmtId="0" fontId="62" fillId="0" borderId="0" xfId="0" applyFont="1"/>
    <xf numFmtId="0" fontId="61" fillId="0" borderId="0" xfId="0" applyFont="1" applyAlignment="1">
      <alignment vertical="center"/>
    </xf>
    <xf numFmtId="0" fontId="60" fillId="4" borderId="0" xfId="0" applyFont="1" applyFill="1" applyBorder="1"/>
    <xf numFmtId="0" fontId="52" fillId="4" borderId="0" xfId="0" applyFont="1" applyFill="1" applyBorder="1"/>
    <xf numFmtId="3" fontId="60" fillId="4" borderId="0" xfId="0" applyNumberFormat="1" applyFont="1" applyFill="1" applyBorder="1"/>
    <xf numFmtId="10" fontId="60" fillId="4" borderId="0" xfId="0" applyNumberFormat="1" applyFont="1" applyFill="1" applyBorder="1"/>
    <xf numFmtId="0" fontId="53" fillId="4" borderId="0" xfId="0" applyFont="1" applyFill="1" applyBorder="1"/>
    <xf numFmtId="3" fontId="53" fillId="4" borderId="0" xfId="0" applyNumberFormat="1" applyFont="1" applyFill="1" applyBorder="1"/>
    <xf numFmtId="10" fontId="53" fillId="4" borderId="0" xfId="0" applyNumberFormat="1" applyFont="1" applyFill="1" applyBorder="1"/>
    <xf numFmtId="0" fontId="21" fillId="0" borderId="0" xfId="0" applyFont="1" applyBorder="1" applyAlignment="1">
      <alignment horizontal="left" vertical="center" wrapText="1"/>
    </xf>
    <xf numFmtId="3" fontId="27" fillId="0" borderId="10" xfId="0" applyNumberFormat="1" applyFont="1" applyBorder="1" applyAlignment="1" applyProtection="1">
      <alignment horizontal="center" vertical="center"/>
      <protection locked="0"/>
    </xf>
    <xf numFmtId="3" fontId="27" fillId="0" borderId="12" xfId="0" applyNumberFormat="1" applyFont="1" applyBorder="1" applyAlignment="1" applyProtection="1">
      <alignment horizontal="center" vertical="center"/>
      <protection locked="0"/>
    </xf>
    <xf numFmtId="3" fontId="27" fillId="0" borderId="12" xfId="0" applyNumberFormat="1" applyFont="1" applyBorder="1" applyAlignment="1" applyProtection="1">
      <alignment horizontal="center" vertical="center" wrapText="1"/>
      <protection locked="0"/>
    </xf>
    <xf numFmtId="3" fontId="27" fillId="0" borderId="7" xfId="0" applyNumberFormat="1" applyFont="1" applyBorder="1" applyAlignment="1" applyProtection="1">
      <alignment horizontal="center" vertical="center" wrapText="1"/>
      <protection locked="0"/>
    </xf>
    <xf numFmtId="0" fontId="42" fillId="0" borderId="0" xfId="0" applyFont="1" applyAlignment="1">
      <alignment horizontal="left" vertical="center"/>
    </xf>
    <xf numFmtId="0" fontId="68" fillId="4" borderId="0" xfId="0" applyFont="1" applyFill="1" applyBorder="1"/>
    <xf numFmtId="3" fontId="0" fillId="4" borderId="0" xfId="0" applyNumberFormat="1" applyFill="1" applyBorder="1"/>
    <xf numFmtId="10" fontId="0" fillId="4" borderId="0" xfId="0" applyNumberFormat="1" applyFill="1" applyBorder="1"/>
    <xf numFmtId="0" fontId="64" fillId="0" borderId="0" xfId="2" applyFont="1" applyAlignment="1">
      <alignment horizontal="center" vertical="center" wrapText="1"/>
    </xf>
    <xf numFmtId="0" fontId="44" fillId="0" borderId="0" xfId="2" applyFont="1" applyAlignment="1">
      <alignment vertical="center" wrapText="1"/>
    </xf>
    <xf numFmtId="3" fontId="44" fillId="0" borderId="0" xfId="2" applyNumberFormat="1" applyFont="1" applyAlignment="1">
      <alignment vertical="center" wrapText="1"/>
    </xf>
    <xf numFmtId="0" fontId="69" fillId="0" borderId="0" xfId="2" applyFont="1" applyAlignment="1">
      <alignment horizontal="center" vertical="center" wrapText="1"/>
    </xf>
    <xf numFmtId="0" fontId="47" fillId="0" borderId="0" xfId="2" applyFont="1" applyAlignment="1">
      <alignment horizontal="center" vertical="center" wrapText="1"/>
    </xf>
    <xf numFmtId="0" fontId="43" fillId="0" borderId="0" xfId="2" applyFont="1" applyAlignment="1">
      <alignment vertical="center" wrapText="1"/>
    </xf>
    <xf numFmtId="2" fontId="47" fillId="0" borderId="0" xfId="1" applyNumberFormat="1" applyFont="1" applyBorder="1" applyAlignment="1">
      <alignment horizontal="center" vertical="center"/>
    </xf>
    <xf numFmtId="2" fontId="47" fillId="0" borderId="0" xfId="1" applyNumberFormat="1" applyFont="1" applyBorder="1" applyAlignment="1">
      <alignment horizontal="center" vertical="center" wrapText="1"/>
    </xf>
    <xf numFmtId="2" fontId="47" fillId="0" borderId="0" xfId="2" applyNumberFormat="1" applyFont="1" applyAlignment="1">
      <alignment vertical="center" wrapText="1"/>
    </xf>
    <xf numFmtId="0" fontId="42" fillId="0" borderId="0" xfId="2" applyFont="1" applyAlignment="1">
      <alignment vertical="center" wrapText="1"/>
    </xf>
    <xf numFmtId="0" fontId="52" fillId="4" borderId="0" xfId="16" applyFont="1" applyFill="1" applyBorder="1"/>
    <xf numFmtId="0" fontId="68" fillId="0" borderId="0" xfId="16" applyFont="1" applyBorder="1"/>
    <xf numFmtId="0" fontId="52" fillId="0" borderId="0" xfId="16" applyFont="1" applyBorder="1"/>
    <xf numFmtId="167" fontId="52" fillId="4" borderId="0" xfId="0" applyNumberFormat="1" applyFont="1" applyFill="1" applyBorder="1"/>
    <xf numFmtId="0" fontId="22" fillId="0" borderId="4" xfId="2" applyFont="1" applyBorder="1" applyAlignment="1">
      <alignment vertical="center" wrapText="1"/>
    </xf>
    <xf numFmtId="3" fontId="50" fillId="0" borderId="8" xfId="2" applyNumberFormat="1" applyFont="1" applyBorder="1" applyAlignment="1">
      <alignment horizontal="center" vertical="center" wrapText="1"/>
    </xf>
    <xf numFmtId="0" fontId="42" fillId="0" borderId="0" xfId="0" applyFont="1" applyBorder="1" applyAlignment="1">
      <alignment horizontal="left" vertical="center"/>
    </xf>
    <xf numFmtId="0" fontId="56" fillId="0" borderId="0" xfId="0" applyFont="1" applyBorder="1" applyAlignment="1">
      <alignment horizontal="left" vertical="center"/>
    </xf>
    <xf numFmtId="0" fontId="71" fillId="0" borderId="0" xfId="0" applyFont="1" applyBorder="1" applyAlignment="1">
      <alignment vertical="center" wrapText="1"/>
    </xf>
    <xf numFmtId="0" fontId="74" fillId="0" borderId="0" xfId="0" applyFont="1" applyBorder="1" applyAlignment="1">
      <alignment horizontal="center" vertical="center" wrapText="1"/>
    </xf>
    <xf numFmtId="0" fontId="67" fillId="0" borderId="0" xfId="0" applyFont="1" applyBorder="1" applyAlignment="1">
      <alignment vertical="center" wrapText="1"/>
    </xf>
    <xf numFmtId="0" fontId="75" fillId="0" borderId="0" xfId="0" applyFont="1" applyBorder="1" applyAlignment="1">
      <alignment horizontal="center" vertical="center" wrapText="1"/>
    </xf>
    <xf numFmtId="0" fontId="76" fillId="0" borderId="0" xfId="0" applyFont="1" applyBorder="1" applyAlignment="1">
      <alignment horizontal="center" vertical="center" wrapText="1"/>
    </xf>
    <xf numFmtId="0" fontId="77" fillId="0" borderId="0" xfId="0" applyFont="1" applyBorder="1" applyAlignment="1">
      <alignment vertical="center" wrapText="1"/>
    </xf>
    <xf numFmtId="0" fontId="70" fillId="0" borderId="0" xfId="0" applyFont="1" applyBorder="1" applyAlignment="1">
      <alignment vertical="center" wrapText="1"/>
    </xf>
    <xf numFmtId="10" fontId="70" fillId="0" borderId="0" xfId="7" applyNumberFormat="1" applyFont="1" applyBorder="1" applyAlignment="1">
      <alignment vertical="center" wrapText="1"/>
    </xf>
    <xf numFmtId="3" fontId="70" fillId="0" borderId="0" xfId="7" applyNumberFormat="1" applyFont="1" applyBorder="1" applyAlignment="1" applyProtection="1">
      <alignment horizontal="center" vertical="center"/>
      <protection locked="0"/>
    </xf>
    <xf numFmtId="10" fontId="70" fillId="0" borderId="0" xfId="6" applyNumberFormat="1" applyFont="1" applyBorder="1" applyAlignment="1">
      <alignment vertical="center" wrapText="1"/>
    </xf>
    <xf numFmtId="9" fontId="70" fillId="0" borderId="0" xfId="8" applyFont="1" applyBorder="1" applyAlignment="1">
      <alignment vertical="center" wrapText="1"/>
    </xf>
    <xf numFmtId="10" fontId="78" fillId="0" borderId="0" xfId="7" applyNumberFormat="1" applyFont="1" applyBorder="1" applyAlignment="1">
      <alignment vertical="center" wrapText="1"/>
    </xf>
    <xf numFmtId="0" fontId="71" fillId="0" borderId="0" xfId="0" applyFont="1" applyBorder="1" applyAlignment="1">
      <alignment horizontal="left" vertical="center" wrapText="1"/>
    </xf>
    <xf numFmtId="3" fontId="78" fillId="0" borderId="0" xfId="0" applyNumberFormat="1" applyFont="1" applyBorder="1" applyAlignment="1">
      <alignment horizontal="center" vertical="center" wrapText="1"/>
    </xf>
    <xf numFmtId="0" fontId="60" fillId="0" borderId="0" xfId="0" applyFont="1" applyBorder="1" applyAlignment="1">
      <alignment vertical="center" wrapText="1"/>
    </xf>
    <xf numFmtId="2" fontId="76" fillId="0" borderId="0" xfId="0" applyNumberFormat="1" applyFont="1" applyBorder="1" applyAlignment="1">
      <alignment vertical="center" wrapText="1"/>
    </xf>
    <xf numFmtId="2" fontId="76" fillId="0" borderId="0" xfId="0" applyNumberFormat="1" applyFont="1" applyBorder="1" applyAlignment="1">
      <alignment horizontal="left" vertical="center" wrapText="1"/>
    </xf>
    <xf numFmtId="0" fontId="56" fillId="0" borderId="0" xfId="0" applyFont="1" applyBorder="1" applyAlignment="1">
      <alignment vertical="center" wrapText="1"/>
    </xf>
    <xf numFmtId="2" fontId="43" fillId="0" borderId="0" xfId="0" applyNumberFormat="1" applyFont="1" applyAlignment="1">
      <alignment horizontal="left" vertical="center" wrapText="1"/>
    </xf>
    <xf numFmtId="2" fontId="58" fillId="0" borderId="0" xfId="0" applyNumberFormat="1" applyFont="1" applyBorder="1" applyAlignment="1">
      <alignment vertical="center" wrapText="1"/>
    </xf>
    <xf numFmtId="0" fontId="79" fillId="0" borderId="0" xfId="0" applyFont="1" applyBorder="1" applyAlignment="1">
      <alignment horizontal="center" vertical="center"/>
    </xf>
    <xf numFmtId="0" fontId="78" fillId="0" borderId="0" xfId="0" applyFont="1" applyBorder="1" applyAlignment="1">
      <alignment vertical="center" wrapText="1"/>
    </xf>
    <xf numFmtId="0" fontId="80" fillId="0" borderId="0" xfId="0" applyFont="1" applyBorder="1" applyAlignment="1">
      <alignment horizontal="center" vertical="center" wrapText="1"/>
    </xf>
    <xf numFmtId="0" fontId="74" fillId="0" borderId="0" xfId="0" applyFont="1" applyBorder="1" applyAlignment="1">
      <alignment vertical="center" wrapText="1"/>
    </xf>
    <xf numFmtId="0" fontId="81" fillId="0" borderId="0" xfId="0" applyFont="1" applyBorder="1" applyAlignment="1">
      <alignment horizontal="center" vertical="center" wrapText="1"/>
    </xf>
    <xf numFmtId="0" fontId="82" fillId="0" borderId="0" xfId="0" applyFont="1" applyBorder="1" applyAlignment="1">
      <alignment vertical="center" wrapText="1"/>
    </xf>
    <xf numFmtId="0" fontId="76" fillId="0" borderId="0" xfId="0" applyFont="1" applyBorder="1" applyAlignment="1">
      <alignment vertical="center" wrapText="1"/>
    </xf>
    <xf numFmtId="0" fontId="83" fillId="0" borderId="0" xfId="0" applyFont="1" applyBorder="1" applyAlignment="1">
      <alignment horizontal="center" vertical="center" wrapText="1"/>
    </xf>
    <xf numFmtId="0" fontId="84" fillId="0" borderId="0" xfId="0" applyFont="1" applyBorder="1" applyAlignment="1">
      <alignment vertical="center" wrapText="1"/>
    </xf>
    <xf numFmtId="3" fontId="70" fillId="0" borderId="0" xfId="0" applyNumberFormat="1" applyFont="1" applyBorder="1" applyAlignment="1">
      <alignment horizontal="center" vertical="center" wrapText="1"/>
    </xf>
    <xf numFmtId="3" fontId="70" fillId="0" borderId="0" xfId="0" applyNumberFormat="1" applyFont="1" applyBorder="1" applyAlignment="1">
      <alignment horizontal="center" vertical="center"/>
    </xf>
    <xf numFmtId="4" fontId="85" fillId="0" borderId="0" xfId="0" applyNumberFormat="1" applyFont="1" applyBorder="1" applyAlignment="1">
      <alignment horizontal="center" vertical="center"/>
    </xf>
    <xf numFmtId="4" fontId="70" fillId="0" borderId="0" xfId="0" applyNumberFormat="1" applyFont="1" applyBorder="1" applyAlignment="1">
      <alignment horizontal="center" vertical="center"/>
    </xf>
    <xf numFmtId="4" fontId="85" fillId="0" borderId="0" xfId="0" applyNumberFormat="1" applyFont="1" applyBorder="1" applyAlignment="1">
      <alignment horizontal="center" vertical="center" wrapText="1"/>
    </xf>
    <xf numFmtId="0" fontId="86" fillId="0" borderId="0" xfId="0" applyFont="1" applyBorder="1" applyAlignment="1">
      <alignment horizontal="left" vertical="center" wrapText="1"/>
    </xf>
    <xf numFmtId="0" fontId="70" fillId="0" borderId="0" xfId="0" applyFont="1" applyBorder="1" applyAlignment="1">
      <alignment horizontal="center" vertical="center" wrapText="1"/>
    </xf>
    <xf numFmtId="4" fontId="70" fillId="0" borderId="0" xfId="0" applyNumberFormat="1" applyFont="1" applyBorder="1" applyAlignment="1">
      <alignment horizontal="center" vertical="center" wrapText="1"/>
    </xf>
    <xf numFmtId="3" fontId="70" fillId="0" borderId="0" xfId="0" applyNumberFormat="1" applyFont="1" applyBorder="1" applyAlignment="1">
      <alignment vertical="center" wrapText="1"/>
    </xf>
    <xf numFmtId="0" fontId="78" fillId="0" borderId="0" xfId="0" applyFont="1" applyBorder="1" applyAlignment="1">
      <alignment horizontal="center" vertical="center" wrapText="1"/>
    </xf>
    <xf numFmtId="0" fontId="81" fillId="0" borderId="0" xfId="0" applyFont="1" applyBorder="1" applyAlignment="1">
      <alignment vertical="center" wrapText="1"/>
    </xf>
    <xf numFmtId="0" fontId="72" fillId="0" borderId="0" xfId="0" applyFont="1" applyBorder="1" applyAlignment="1">
      <alignment vertical="center" wrapText="1"/>
    </xf>
    <xf numFmtId="4" fontId="87" fillId="0" borderId="0" xfId="0" applyNumberFormat="1" applyFont="1" applyBorder="1" applyAlignment="1">
      <alignment horizontal="center" vertical="center" wrapText="1"/>
    </xf>
    <xf numFmtId="4" fontId="78" fillId="0" borderId="0" xfId="0" applyNumberFormat="1" applyFont="1" applyBorder="1" applyAlignment="1">
      <alignment horizontal="center" vertical="center" wrapText="1"/>
    </xf>
    <xf numFmtId="2" fontId="77" fillId="0" borderId="0" xfId="0" applyNumberFormat="1" applyFont="1" applyBorder="1" applyAlignment="1">
      <alignment vertical="center" wrapText="1"/>
    </xf>
    <xf numFmtId="0" fontId="56" fillId="0" borderId="0" xfId="0" applyFont="1" applyAlignment="1">
      <alignment horizontal="left" vertical="center"/>
    </xf>
    <xf numFmtId="0" fontId="56" fillId="0" borderId="0" xfId="0" applyFont="1" applyAlignment="1">
      <alignment horizontal="center" vertical="center"/>
    </xf>
    <xf numFmtId="0" fontId="56" fillId="0" borderId="0" xfId="0" applyFont="1" applyBorder="1" applyAlignment="1">
      <alignment horizontal="center" vertical="center"/>
    </xf>
    <xf numFmtId="0" fontId="22" fillId="0" borderId="13" xfId="2" applyFont="1" applyBorder="1" applyAlignment="1">
      <alignment vertical="center" wrapText="1"/>
    </xf>
    <xf numFmtId="166" fontId="49" fillId="0" borderId="9" xfId="2" applyNumberFormat="1" applyFont="1" applyBorder="1" applyAlignment="1">
      <alignment horizontal="center" vertical="center"/>
    </xf>
    <xf numFmtId="166" fontId="49" fillId="0" borderId="11" xfId="2" applyNumberFormat="1" applyFont="1" applyBorder="1" applyAlignment="1">
      <alignment horizontal="center" vertical="center"/>
    </xf>
    <xf numFmtId="166" fontId="49" fillId="0" borderId="11" xfId="2" applyNumberFormat="1" applyFont="1" applyBorder="1" applyAlignment="1">
      <alignment horizontal="center" vertical="center" wrapText="1"/>
    </xf>
    <xf numFmtId="166" fontId="49" fillId="0" borderId="6" xfId="2" applyNumberFormat="1" applyFont="1" applyBorder="1" applyAlignment="1">
      <alignment horizontal="center" vertical="center" wrapText="1"/>
    </xf>
    <xf numFmtId="166" fontId="51" fillId="0" borderId="0" xfId="2" applyNumberFormat="1" applyFont="1" applyAlignment="1">
      <alignment horizontal="center" vertical="center" wrapText="1"/>
    </xf>
    <xf numFmtId="4" fontId="51" fillId="0" borderId="0" xfId="2" applyNumberFormat="1" applyFont="1" applyAlignment="1">
      <alignment horizontal="center" vertical="center" wrapText="1"/>
    </xf>
    <xf numFmtId="9" fontId="15" fillId="0" borderId="0" xfId="8" applyFont="1" applyBorder="1" applyAlignment="1">
      <alignment horizontal="center" vertical="center"/>
    </xf>
    <xf numFmtId="0" fontId="73" fillId="0" borderId="0" xfId="0" applyFont="1" applyBorder="1" applyAlignment="1">
      <alignment vertical="center" wrapText="1"/>
    </xf>
    <xf numFmtId="0" fontId="48" fillId="0" borderId="0" xfId="0" applyFont="1" applyBorder="1" applyAlignment="1">
      <alignment vertical="center" wrapText="1"/>
    </xf>
    <xf numFmtId="0" fontId="18" fillId="0" borderId="0" xfId="0" applyFont="1" applyBorder="1" applyAlignment="1">
      <alignment vertical="center" wrapText="1"/>
    </xf>
    <xf numFmtId="0" fontId="88" fillId="0" borderId="0" xfId="0" applyFont="1" applyBorder="1" applyAlignment="1">
      <alignment horizontal="center" vertical="center"/>
    </xf>
    <xf numFmtId="0" fontId="60" fillId="0" borderId="0" xfId="2" applyFont="1" applyAlignment="1">
      <alignment vertical="center"/>
    </xf>
    <xf numFmtId="0" fontId="92" fillId="0" borderId="0" xfId="0" applyFont="1" applyBorder="1" applyAlignment="1">
      <alignment vertical="center" wrapText="1"/>
    </xf>
    <xf numFmtId="2" fontId="43" fillId="0" borderId="0" xfId="0" applyNumberFormat="1" applyFont="1" applyBorder="1" applyAlignment="1">
      <alignment vertical="center" wrapText="1"/>
    </xf>
    <xf numFmtId="2" fontId="43" fillId="0" borderId="0" xfId="0" applyNumberFormat="1" applyFont="1" applyBorder="1" applyAlignment="1">
      <alignment horizontal="left" vertical="center" wrapText="1"/>
    </xf>
    <xf numFmtId="2" fontId="92" fillId="0" borderId="0" xfId="0" applyNumberFormat="1" applyFont="1" applyAlignment="1">
      <alignment horizontal="left" vertical="center" wrapText="1"/>
    </xf>
    <xf numFmtId="0" fontId="92" fillId="0" borderId="0" xfId="0" applyFont="1" applyAlignment="1">
      <alignment horizontal="left" vertical="center" wrapText="1"/>
    </xf>
    <xf numFmtId="3" fontId="92" fillId="0" borderId="0" xfId="0" applyNumberFormat="1" applyFont="1" applyAlignment="1">
      <alignment horizontal="left" vertical="center" wrapText="1"/>
    </xf>
    <xf numFmtId="0" fontId="68" fillId="0" borderId="0" xfId="16" applyFont="1" applyBorder="1" applyAlignment="1">
      <alignment horizontal="center"/>
    </xf>
    <xf numFmtId="0" fontId="68" fillId="4" borderId="0" xfId="16" applyFont="1" applyFill="1" applyBorder="1"/>
    <xf numFmtId="0" fontId="93" fillId="0" borderId="0" xfId="16" applyFont="1" applyBorder="1" applyAlignment="1">
      <alignment horizontal="center"/>
    </xf>
    <xf numFmtId="0" fontId="93" fillId="4" borderId="0" xfId="16" applyFont="1" applyFill="1" applyBorder="1"/>
    <xf numFmtId="0" fontId="68" fillId="4" borderId="0" xfId="16" applyFont="1" applyFill="1" applyBorder="1" applyAlignment="1">
      <alignment horizontal="center"/>
    </xf>
    <xf numFmtId="3" fontId="68" fillId="0" borderId="0" xfId="17" applyNumberFormat="1" applyFont="1"/>
    <xf numFmtId="9" fontId="68" fillId="0" borderId="0" xfId="15" applyFont="1" applyFill="1" applyBorder="1"/>
    <xf numFmtId="0" fontId="68" fillId="0" borderId="0" xfId="16" applyFont="1" applyBorder="1" applyAlignment="1">
      <alignment vertical="center"/>
    </xf>
    <xf numFmtId="0" fontId="72" fillId="0" borderId="2" xfId="0" applyFont="1" applyBorder="1" applyAlignment="1">
      <alignment horizontal="left" vertical="center" wrapText="1"/>
    </xf>
    <xf numFmtId="0" fontId="118" fillId="0" borderId="0" xfId="0" applyFont="1" applyAlignment="1">
      <alignment vertical="center"/>
    </xf>
    <xf numFmtId="0" fontId="119" fillId="0" borderId="0" xfId="0" applyFont="1"/>
    <xf numFmtId="0" fontId="119" fillId="0" borderId="0" xfId="0" applyFont="1" applyAlignment="1">
      <alignment horizontal="left"/>
    </xf>
    <xf numFmtId="0" fontId="119" fillId="0" borderId="0" xfId="0" applyFont="1" applyAlignment="1">
      <alignment vertical="center" wrapText="1"/>
    </xf>
    <xf numFmtId="0" fontId="120" fillId="0" borderId="0" xfId="0" applyFont="1" applyAlignment="1">
      <alignment horizontal="justify" vertical="center" wrapText="1"/>
    </xf>
    <xf numFmtId="0" fontId="122" fillId="0" borderId="0" xfId="18" applyFont="1" applyAlignment="1">
      <alignment horizontal="left" vertical="center" wrapText="1"/>
    </xf>
    <xf numFmtId="0" fontId="122" fillId="0" borderId="0" xfId="0" applyFont="1" applyAlignment="1">
      <alignment vertical="center"/>
    </xf>
    <xf numFmtId="0" fontId="89" fillId="0" borderId="0" xfId="0" applyFont="1" applyAlignment="1">
      <alignment vertical="center"/>
    </xf>
    <xf numFmtId="0" fontId="89" fillId="0" borderId="0" xfId="0" applyFont="1" applyAlignment="1">
      <alignment horizontal="left" vertical="center"/>
    </xf>
    <xf numFmtId="0" fontId="123" fillId="0" borderId="0" xfId="0" applyFont="1" applyAlignment="1">
      <alignment vertical="center"/>
    </xf>
    <xf numFmtId="0" fontId="9" fillId="4" borderId="0" xfId="19" applyFont="1" applyFill="1"/>
    <xf numFmtId="0" fontId="9" fillId="0" borderId="0" xfId="19" applyFont="1"/>
    <xf numFmtId="14" fontId="9" fillId="0" borderId="0" xfId="19" applyNumberFormat="1" applyFont="1"/>
    <xf numFmtId="0" fontId="9" fillId="4" borderId="88" xfId="19" applyFont="1" applyFill="1" applyBorder="1"/>
    <xf numFmtId="0" fontId="9" fillId="4" borderId="101" xfId="19" applyFont="1" applyFill="1" applyBorder="1"/>
    <xf numFmtId="3" fontId="9" fillId="0" borderId="0" xfId="19" applyNumberFormat="1" applyFont="1"/>
    <xf numFmtId="0" fontId="53" fillId="6" borderId="0" xfId="19" applyFont="1" applyFill="1" applyAlignment="1">
      <alignment horizontal="center" vertical="center"/>
    </xf>
    <xf numFmtId="14" fontId="53" fillId="38" borderId="98" xfId="19" applyNumberFormat="1" applyFont="1" applyFill="1" applyBorder="1" applyAlignment="1">
      <alignment horizontal="center" vertical="center"/>
    </xf>
    <xf numFmtId="14" fontId="53" fillId="38" borderId="0" xfId="19" applyNumberFormat="1" applyFont="1" applyFill="1" applyAlignment="1">
      <alignment horizontal="center" vertical="center"/>
    </xf>
    <xf numFmtId="14" fontId="53" fillId="38" borderId="100" xfId="19" applyNumberFormat="1" applyFont="1" applyFill="1" applyBorder="1" applyAlignment="1">
      <alignment horizontal="center" vertical="center"/>
    </xf>
    <xf numFmtId="14" fontId="53" fillId="38" borderId="99" xfId="19" applyNumberFormat="1" applyFont="1" applyFill="1" applyBorder="1" applyAlignment="1">
      <alignment horizontal="center" vertical="center"/>
    </xf>
    <xf numFmtId="14" fontId="53" fillId="38" borderId="39" xfId="19" applyNumberFormat="1" applyFont="1" applyFill="1" applyBorder="1" applyAlignment="1">
      <alignment horizontal="center" vertical="center"/>
    </xf>
    <xf numFmtId="14" fontId="53" fillId="38" borderId="109" xfId="19" applyNumberFormat="1" applyFont="1" applyFill="1" applyBorder="1" applyAlignment="1">
      <alignment horizontal="center" vertical="center"/>
    </xf>
    <xf numFmtId="14" fontId="53" fillId="38" borderId="110" xfId="19" applyNumberFormat="1" applyFont="1" applyFill="1" applyBorder="1" applyAlignment="1">
      <alignment horizontal="center" vertical="center"/>
    </xf>
    <xf numFmtId="14" fontId="53" fillId="38" borderId="111" xfId="19" applyNumberFormat="1" applyFont="1" applyFill="1" applyBorder="1" applyAlignment="1">
      <alignment horizontal="center" vertical="center"/>
    </xf>
    <xf numFmtId="14" fontId="128" fillId="6" borderId="37" xfId="19" applyNumberFormat="1" applyFont="1" applyFill="1" applyBorder="1" applyAlignment="1">
      <alignment horizontal="center" vertical="center"/>
    </xf>
    <xf numFmtId="0" fontId="109" fillId="5" borderId="80" xfId="19" applyFont="1" applyFill="1" applyBorder="1"/>
    <xf numFmtId="3" fontId="109" fillId="5" borderId="102" xfId="19" applyNumberFormat="1" applyFont="1" applyFill="1" applyBorder="1"/>
    <xf numFmtId="3" fontId="109" fillId="5" borderId="33" xfId="19" applyNumberFormat="1" applyFont="1" applyFill="1" applyBorder="1"/>
    <xf numFmtId="3" fontId="109" fillId="5" borderId="84" xfId="19" applyNumberFormat="1" applyFont="1" applyFill="1" applyBorder="1"/>
    <xf numFmtId="0" fontId="9" fillId="0" borderId="33" xfId="19" applyFont="1" applyBorder="1"/>
    <xf numFmtId="167" fontId="109" fillId="4" borderId="32" xfId="20" applyNumberFormat="1" applyFont="1" applyFill="1" applyBorder="1"/>
    <xf numFmtId="3" fontId="109" fillId="4" borderId="35" xfId="19" applyNumberFormat="1" applyFont="1" applyFill="1" applyBorder="1"/>
    <xf numFmtId="167" fontId="109" fillId="0" borderId="32" xfId="19" applyNumberFormat="1" applyFont="1" applyBorder="1"/>
    <xf numFmtId="3" fontId="109" fillId="5" borderId="35" xfId="19" applyNumberFormat="1" applyFont="1" applyFill="1" applyBorder="1"/>
    <xf numFmtId="0" fontId="109" fillId="4" borderId="81" xfId="19" applyFont="1" applyFill="1" applyBorder="1"/>
    <xf numFmtId="3" fontId="109" fillId="4" borderId="96" xfId="19" applyNumberFormat="1" applyFont="1" applyFill="1" applyBorder="1"/>
    <xf numFmtId="3" fontId="109" fillId="4" borderId="37" xfId="19" applyNumberFormat="1" applyFont="1" applyFill="1" applyBorder="1"/>
    <xf numFmtId="3" fontId="109" fillId="4" borderId="85" xfId="19" applyNumberFormat="1" applyFont="1" applyFill="1" applyBorder="1"/>
    <xf numFmtId="0" fontId="9" fillId="0" borderId="112" xfId="19" applyFont="1" applyBorder="1"/>
    <xf numFmtId="167" fontId="109" fillId="4" borderId="36" xfId="20" applyNumberFormat="1" applyFont="1" applyFill="1" applyBorder="1"/>
    <xf numFmtId="3" fontId="109" fillId="4" borderId="38" xfId="19" applyNumberFormat="1" applyFont="1" applyFill="1" applyBorder="1"/>
    <xf numFmtId="167" fontId="109" fillId="0" borderId="36" xfId="19" applyNumberFormat="1" applyFont="1" applyBorder="1"/>
    <xf numFmtId="0" fontId="9" fillId="4" borderId="82" xfId="19" applyFont="1" applyFill="1" applyBorder="1"/>
    <xf numFmtId="3" fontId="9" fillId="4" borderId="101" xfId="19" applyNumberFormat="1" applyFont="1" applyFill="1" applyBorder="1"/>
    <xf numFmtId="3" fontId="9" fillId="4" borderId="0" xfId="19" applyNumberFormat="1" applyFont="1" applyFill="1"/>
    <xf numFmtId="3" fontId="9" fillId="4" borderId="86" xfId="19" applyNumberFormat="1" applyFont="1" applyFill="1" applyBorder="1"/>
    <xf numFmtId="167" fontId="68" fillId="4" borderId="39" xfId="20" applyNumberFormat="1" applyFont="1" applyFill="1" applyBorder="1"/>
    <xf numFmtId="3" fontId="9" fillId="4" borderId="40" xfId="19" applyNumberFormat="1" applyFont="1" applyFill="1" applyBorder="1"/>
    <xf numFmtId="167" fontId="9" fillId="4" borderId="39" xfId="19" applyNumberFormat="1" applyFont="1" applyFill="1" applyBorder="1"/>
    <xf numFmtId="0" fontId="9" fillId="4" borderId="83" xfId="19" applyFont="1" applyFill="1" applyBorder="1"/>
    <xf numFmtId="3" fontId="9" fillId="4" borderId="103" xfId="19" applyNumberFormat="1" applyFont="1" applyFill="1" applyBorder="1"/>
    <xf numFmtId="3" fontId="9" fillId="4" borderId="42" xfId="19" applyNumberFormat="1" applyFont="1" applyFill="1" applyBorder="1"/>
    <xf numFmtId="3" fontId="9" fillId="4" borderId="87" xfId="19" applyNumberFormat="1" applyFont="1" applyFill="1" applyBorder="1"/>
    <xf numFmtId="0" fontId="9" fillId="0" borderId="42" xfId="19" applyFont="1" applyBorder="1"/>
    <xf numFmtId="167" fontId="68" fillId="4" borderId="41" xfId="20" applyNumberFormat="1" applyFont="1" applyFill="1" applyBorder="1"/>
    <xf numFmtId="3" fontId="9" fillId="4" borderId="43" xfId="19" applyNumberFormat="1" applyFont="1" applyFill="1" applyBorder="1"/>
    <xf numFmtId="167" fontId="9" fillId="4" borderId="41" xfId="19" applyNumberFormat="1" applyFont="1" applyFill="1" applyBorder="1"/>
    <xf numFmtId="0" fontId="9" fillId="0" borderId="37" xfId="19" applyFont="1" applyBorder="1"/>
    <xf numFmtId="167" fontId="109" fillId="4" borderId="36" xfId="19" applyNumberFormat="1" applyFont="1" applyFill="1" applyBorder="1"/>
    <xf numFmtId="0" fontId="9" fillId="0" borderId="113" xfId="19" applyFont="1" applyBorder="1"/>
    <xf numFmtId="0" fontId="9" fillId="0" borderId="114" xfId="19" applyFont="1" applyBorder="1"/>
    <xf numFmtId="167" fontId="109" fillId="4" borderId="102" xfId="20" applyNumberFormat="1" applyFont="1" applyFill="1" applyBorder="1"/>
    <xf numFmtId="3" fontId="109" fillId="4" borderId="33" xfId="19" applyNumberFormat="1" applyFont="1" applyFill="1" applyBorder="1"/>
    <xf numFmtId="167" fontId="109" fillId="0" borderId="102" xfId="19" applyNumberFormat="1" applyFont="1" applyBorder="1"/>
    <xf numFmtId="0" fontId="9" fillId="4" borderId="81" xfId="19" applyFont="1" applyFill="1" applyBorder="1" applyAlignment="1">
      <alignment wrapText="1"/>
    </xf>
    <xf numFmtId="3" fontId="9" fillId="4" borderId="96" xfId="19" applyNumberFormat="1" applyFont="1" applyFill="1" applyBorder="1"/>
    <xf numFmtId="3" fontId="9" fillId="4" borderId="37" xfId="19" applyNumberFormat="1" applyFont="1" applyFill="1" applyBorder="1"/>
    <xf numFmtId="3" fontId="9" fillId="4" borderId="85" xfId="19" applyNumberFormat="1" applyFont="1" applyFill="1" applyBorder="1"/>
    <xf numFmtId="167" fontId="68" fillId="4" borderId="36" xfId="20" applyNumberFormat="1" applyFont="1" applyFill="1" applyBorder="1"/>
    <xf numFmtId="3" fontId="9" fillId="4" borderId="38" xfId="19" applyNumberFormat="1" applyFont="1" applyFill="1" applyBorder="1"/>
    <xf numFmtId="167" fontId="9" fillId="4" borderId="36" xfId="19" applyNumberFormat="1" applyFont="1" applyFill="1" applyBorder="1"/>
    <xf numFmtId="167" fontId="9" fillId="4" borderId="37" xfId="19" applyNumberFormat="1" applyFont="1" applyFill="1" applyBorder="1"/>
    <xf numFmtId="167" fontId="9" fillId="4" borderId="0" xfId="19" applyNumberFormat="1" applyFont="1" applyFill="1"/>
    <xf numFmtId="167" fontId="9" fillId="4" borderId="39" xfId="19" applyNumberFormat="1" applyFont="1" applyFill="1" applyBorder="1" applyAlignment="1">
      <alignment horizontal="center"/>
    </xf>
    <xf numFmtId="167" fontId="9" fillId="4" borderId="0" xfId="19" applyNumberFormat="1" applyFont="1" applyFill="1" applyAlignment="1">
      <alignment horizontal="center"/>
    </xf>
    <xf numFmtId="167" fontId="9" fillId="4" borderId="42" xfId="19" applyNumberFormat="1" applyFont="1" applyFill="1" applyBorder="1"/>
    <xf numFmtId="167" fontId="68" fillId="0" borderId="0" xfId="20" applyNumberFormat="1" applyFont="1"/>
    <xf numFmtId="0" fontId="109" fillId="4" borderId="80" xfId="19" applyFont="1" applyFill="1" applyBorder="1"/>
    <xf numFmtId="4" fontId="109" fillId="4" borderId="115" xfId="19" applyNumberFormat="1" applyFont="1" applyFill="1" applyBorder="1"/>
    <xf numFmtId="4" fontId="109" fillId="4" borderId="116" xfId="19" applyNumberFormat="1" applyFont="1" applyFill="1" applyBorder="1"/>
    <xf numFmtId="167" fontId="109" fillId="4" borderId="102" xfId="19" applyNumberFormat="1" applyFont="1" applyFill="1" applyBorder="1" applyAlignment="1">
      <alignment horizontal="right"/>
    </xf>
    <xf numFmtId="4" fontId="109" fillId="4" borderId="33" xfId="19" applyNumberFormat="1" applyFont="1" applyFill="1" applyBorder="1" applyAlignment="1">
      <alignment horizontal="right"/>
    </xf>
    <xf numFmtId="4" fontId="109" fillId="4" borderId="84" xfId="19" applyNumberFormat="1" applyFont="1" applyFill="1" applyBorder="1" applyAlignment="1">
      <alignment horizontal="right"/>
    </xf>
    <xf numFmtId="167" fontId="109" fillId="4" borderId="33" xfId="19" applyNumberFormat="1" applyFont="1" applyFill="1" applyBorder="1" applyAlignment="1">
      <alignment horizontal="right"/>
    </xf>
    <xf numFmtId="167" fontId="109" fillId="4" borderId="34" xfId="19" applyNumberFormat="1" applyFont="1" applyFill="1" applyBorder="1" applyAlignment="1">
      <alignment horizontal="right"/>
    </xf>
    <xf numFmtId="4" fontId="109" fillId="4" borderId="35" xfId="19" applyNumberFormat="1" applyFont="1" applyFill="1" applyBorder="1" applyAlignment="1">
      <alignment horizontal="right"/>
    </xf>
    <xf numFmtId="0" fontId="9" fillId="0" borderId="117" xfId="19" applyFont="1" applyBorder="1"/>
    <xf numFmtId="14" fontId="128" fillId="6" borderId="119" xfId="19" applyNumberFormat="1" applyFont="1" applyFill="1" applyBorder="1" applyAlignment="1">
      <alignment horizontal="center" vertical="center"/>
    </xf>
    <xf numFmtId="0" fontId="109" fillId="4" borderId="81" xfId="19" applyFont="1" applyFill="1" applyBorder="1" applyAlignment="1">
      <alignment wrapText="1"/>
    </xf>
    <xf numFmtId="3" fontId="9" fillId="4" borderId="120" xfId="19" applyNumberFormat="1" applyFont="1" applyFill="1" applyBorder="1"/>
    <xf numFmtId="3" fontId="9" fillId="4" borderId="117" xfId="19" applyNumberFormat="1" applyFont="1" applyFill="1" applyBorder="1"/>
    <xf numFmtId="3" fontId="9" fillId="4" borderId="121" xfId="19" applyNumberFormat="1" applyFont="1" applyFill="1" applyBorder="1"/>
    <xf numFmtId="0" fontId="9" fillId="0" borderId="122" xfId="19" applyFont="1" applyBorder="1"/>
    <xf numFmtId="0" fontId="109" fillId="4" borderId="82" xfId="19" applyFont="1" applyFill="1" applyBorder="1"/>
    <xf numFmtId="0" fontId="9" fillId="0" borderId="82" xfId="19" applyFont="1" applyBorder="1"/>
    <xf numFmtId="0" fontId="109" fillId="4" borderId="83" xfId="19" applyFont="1" applyFill="1" applyBorder="1"/>
    <xf numFmtId="3" fontId="109" fillId="5" borderId="118" xfId="19" applyNumberFormat="1" applyFont="1" applyFill="1" applyBorder="1"/>
    <xf numFmtId="3" fontId="109" fillId="5" borderId="96" xfId="19" applyNumberFormat="1" applyFont="1" applyFill="1" applyBorder="1"/>
    <xf numFmtId="0" fontId="9" fillId="0" borderId="96" xfId="19" applyFont="1" applyBorder="1"/>
    <xf numFmtId="167" fontId="109" fillId="0" borderId="33" xfId="19" applyNumberFormat="1" applyFont="1" applyBorder="1"/>
    <xf numFmtId="0" fontId="130" fillId="0" borderId="0" xfId="2" applyFont="1" applyAlignment="1">
      <alignment vertical="center"/>
    </xf>
    <xf numFmtId="0" fontId="68" fillId="0" borderId="0" xfId="2" applyFont="1" applyAlignment="1">
      <alignment vertical="center"/>
    </xf>
    <xf numFmtId="0" fontId="131" fillId="0" borderId="0" xfId="2" applyFont="1" applyAlignment="1">
      <alignment horizontal="right" vertical="center"/>
    </xf>
    <xf numFmtId="0" fontId="126" fillId="0" borderId="0" xfId="2" applyFont="1" applyAlignment="1">
      <alignment vertical="center"/>
    </xf>
    <xf numFmtId="0" fontId="132" fillId="0" borderId="0" xfId="2" applyFont="1" applyAlignment="1">
      <alignment horizontal="left" vertical="center"/>
    </xf>
    <xf numFmtId="0" fontId="134" fillId="0" borderId="0" xfId="2" applyFont="1" applyAlignment="1">
      <alignment horizontal="left" vertical="center"/>
    </xf>
    <xf numFmtId="0" fontId="136" fillId="0" borderId="0" xfId="2" applyFont="1" applyAlignment="1">
      <alignment horizontal="center" vertical="center" wrapText="1"/>
    </xf>
    <xf numFmtId="0" fontId="128" fillId="0" borderId="0" xfId="2" applyFont="1" applyAlignment="1">
      <alignment vertical="center" wrapText="1"/>
    </xf>
    <xf numFmtId="0" fontId="128" fillId="0" borderId="37" xfId="2" applyFont="1" applyBorder="1" applyAlignment="1">
      <alignment vertical="center" wrapText="1"/>
    </xf>
    <xf numFmtId="0" fontId="93" fillId="0" borderId="0" xfId="2" applyFont="1" applyAlignment="1">
      <alignment horizontal="center" vertical="center" wrapText="1"/>
    </xf>
    <xf numFmtId="0" fontId="93" fillId="0" borderId="0" xfId="2" applyFont="1" applyAlignment="1">
      <alignment vertical="center" wrapText="1"/>
    </xf>
    <xf numFmtId="3" fontId="93" fillId="0" borderId="0" xfId="2" applyNumberFormat="1" applyFont="1" applyAlignment="1">
      <alignment vertical="center" wrapText="1"/>
    </xf>
    <xf numFmtId="0" fontId="136" fillId="0" borderId="0" xfId="2" applyFont="1" applyAlignment="1">
      <alignment vertical="center" wrapText="1"/>
    </xf>
    <xf numFmtId="0" fontId="128" fillId="0" borderId="88" xfId="2" applyFont="1" applyBorder="1" applyAlignment="1">
      <alignment vertical="center" wrapText="1"/>
    </xf>
    <xf numFmtId="0" fontId="137" fillId="0" borderId="0" xfId="2" applyFont="1" applyAlignment="1">
      <alignment horizontal="center" vertical="center" wrapText="1"/>
    </xf>
    <xf numFmtId="0" fontId="138" fillId="0" borderId="0" xfId="2" applyFont="1" applyAlignment="1">
      <alignment vertical="center" wrapText="1"/>
    </xf>
    <xf numFmtId="0" fontId="139" fillId="0" borderId="0" xfId="2" applyFont="1" applyAlignment="1">
      <alignment horizontal="center" vertical="center" wrapText="1"/>
    </xf>
    <xf numFmtId="0" fontId="140" fillId="0" borderId="0" xfId="2" applyFont="1" applyAlignment="1">
      <alignment horizontal="center" vertical="center" wrapText="1"/>
    </xf>
    <xf numFmtId="0" fontId="139" fillId="0" borderId="0" xfId="2" applyFont="1" applyAlignment="1">
      <alignment vertical="center" wrapText="1"/>
    </xf>
    <xf numFmtId="0" fontId="68" fillId="0" borderId="0" xfId="2" applyFont="1" applyAlignment="1">
      <alignment vertical="center" wrapText="1"/>
    </xf>
    <xf numFmtId="0" fontId="141" fillId="0" borderId="0" xfId="2" applyFont="1" applyAlignment="1">
      <alignment horizontal="center" vertical="center" wrapText="1"/>
    </xf>
    <xf numFmtId="0" fontId="141" fillId="0" borderId="0" xfId="2" applyFont="1" applyAlignment="1">
      <alignment vertical="center" wrapText="1"/>
    </xf>
    <xf numFmtId="0" fontId="142" fillId="0" borderId="0" xfId="2" applyFont="1" applyAlignment="1">
      <alignment horizontal="center" vertical="center" wrapText="1"/>
    </xf>
    <xf numFmtId="0" fontId="142" fillId="0" borderId="0" xfId="2" applyFont="1" applyAlignment="1">
      <alignment vertical="center" wrapText="1"/>
    </xf>
    <xf numFmtId="165" fontId="143" fillId="0" borderId="0" xfId="1" applyNumberFormat="1" applyFont="1" applyBorder="1" applyAlignment="1">
      <alignment horizontal="center" vertical="center" wrapText="1"/>
    </xf>
    <xf numFmtId="4" fontId="143" fillId="0" borderId="0" xfId="2" applyNumberFormat="1" applyFont="1" applyAlignment="1">
      <alignment horizontal="center" vertical="center" wrapText="1"/>
    </xf>
    <xf numFmtId="0" fontId="145" fillId="0" borderId="0" xfId="2" applyFont="1" applyAlignment="1">
      <alignment vertical="center" wrapText="1"/>
    </xf>
    <xf numFmtId="0" fontId="146" fillId="0" borderId="0" xfId="2" applyFont="1" applyAlignment="1">
      <alignment vertical="center" wrapText="1"/>
    </xf>
    <xf numFmtId="0" fontId="90" fillId="0" borderId="0" xfId="2" applyFont="1" applyAlignment="1">
      <alignment vertical="center" wrapText="1"/>
    </xf>
    <xf numFmtId="0" fontId="132" fillId="0" borderId="0" xfId="2" applyFont="1" applyAlignment="1">
      <alignment vertical="center" wrapText="1"/>
    </xf>
    <xf numFmtId="0" fontId="149" fillId="0" borderId="0" xfId="2" applyFont="1" applyAlignment="1">
      <alignment vertical="center"/>
    </xf>
    <xf numFmtId="0" fontId="140" fillId="0" borderId="0" xfId="2" applyFont="1" applyAlignment="1">
      <alignment horizontal="right" vertical="center"/>
    </xf>
    <xf numFmtId="0" fontId="52" fillId="0" borderId="0" xfId="2" applyFont="1" applyAlignment="1">
      <alignment vertical="center"/>
    </xf>
    <xf numFmtId="0" fontId="142" fillId="0" borderId="0" xfId="2" applyFont="1" applyAlignment="1">
      <alignment horizontal="left" vertical="center"/>
    </xf>
    <xf numFmtId="0" fontId="150" fillId="0" borderId="0" xfId="2" applyFont="1" applyAlignment="1">
      <alignment horizontal="center"/>
    </xf>
    <xf numFmtId="0" fontId="151" fillId="0" borderId="0" xfId="2" applyFont="1" applyAlignment="1">
      <alignment horizontal="left" vertical="center"/>
    </xf>
    <xf numFmtId="0" fontId="128" fillId="0" borderId="89" xfId="2" applyFont="1" applyBorder="1" applyAlignment="1">
      <alignment vertical="center" wrapText="1"/>
    </xf>
    <xf numFmtId="0" fontId="128" fillId="0" borderId="42" xfId="2" applyFont="1" applyBorder="1" applyAlignment="1">
      <alignment vertical="center" wrapText="1"/>
    </xf>
    <xf numFmtId="0" fontId="68" fillId="0" borderId="0" xfId="2" applyFont="1" applyAlignment="1">
      <alignment horizontal="center" vertical="center" wrapText="1"/>
    </xf>
    <xf numFmtId="0" fontId="152" fillId="0" borderId="31" xfId="2" applyFont="1" applyBorder="1" applyAlignment="1">
      <alignment horizontal="left" vertical="center" wrapText="1"/>
    </xf>
    <xf numFmtId="3" fontId="141" fillId="0" borderId="0" xfId="2" applyNumberFormat="1" applyFont="1" applyAlignment="1">
      <alignment vertical="center" wrapText="1"/>
    </xf>
    <xf numFmtId="3" fontId="141" fillId="3" borderId="49" xfId="2" applyNumberFormat="1" applyFont="1" applyFill="1" applyBorder="1" applyAlignment="1" applyProtection="1">
      <alignment horizontal="center" vertical="center"/>
      <protection locked="0"/>
    </xf>
    <xf numFmtId="3" fontId="141" fillId="3" borderId="37" xfId="2" applyNumberFormat="1" applyFont="1" applyFill="1" applyBorder="1" applyAlignment="1" applyProtection="1">
      <alignment horizontal="center" vertical="center"/>
      <protection locked="0"/>
    </xf>
    <xf numFmtId="4" fontId="153" fillId="0" borderId="37" xfId="2" applyNumberFormat="1" applyFont="1" applyBorder="1" applyAlignment="1" applyProtection="1">
      <alignment horizontal="center" vertical="center"/>
      <protection locked="0"/>
    </xf>
    <xf numFmtId="165" fontId="153" fillId="0" borderId="38" xfId="1" applyNumberFormat="1" applyFont="1" applyBorder="1" applyAlignment="1">
      <alignment horizontal="center" vertical="center"/>
    </xf>
    <xf numFmtId="3" fontId="141" fillId="0" borderId="36" xfId="2" applyNumberFormat="1" applyFont="1" applyBorder="1" applyAlignment="1" applyProtection="1">
      <alignment horizontal="center" vertical="center"/>
      <protection locked="0"/>
    </xf>
    <xf numFmtId="4" fontId="153" fillId="0" borderId="50" xfId="2" applyNumberFormat="1" applyFont="1" applyBorder="1" applyAlignment="1" applyProtection="1">
      <alignment horizontal="center" vertical="center"/>
      <protection locked="0"/>
    </xf>
    <xf numFmtId="3" fontId="141" fillId="0" borderId="37" xfId="2" applyNumberFormat="1" applyFont="1" applyBorder="1" applyAlignment="1" applyProtection="1">
      <alignment horizontal="center" vertical="center"/>
      <protection locked="0"/>
    </xf>
    <xf numFmtId="4" fontId="153" fillId="0" borderId="38" xfId="2" applyNumberFormat="1" applyFont="1" applyBorder="1" applyAlignment="1">
      <alignment horizontal="center" vertical="center"/>
    </xf>
    <xf numFmtId="9" fontId="68" fillId="0" borderId="0" xfId="8" applyFont="1" applyBorder="1" applyAlignment="1">
      <alignment horizontal="center" vertical="center"/>
    </xf>
    <xf numFmtId="0" fontId="68" fillId="0" borderId="0" xfId="2" applyFont="1"/>
    <xf numFmtId="0" fontId="68" fillId="0" borderId="0" xfId="2" applyFont="1" applyAlignment="1">
      <alignment horizontal="left" vertical="center" wrapText="1"/>
    </xf>
    <xf numFmtId="2" fontId="68" fillId="0" borderId="0" xfId="1" applyNumberFormat="1" applyFont="1" applyBorder="1" applyAlignment="1">
      <alignment horizontal="center" vertical="center"/>
    </xf>
    <xf numFmtId="0" fontId="152" fillId="0" borderId="44" xfId="2" applyFont="1" applyBorder="1" applyAlignment="1">
      <alignment horizontal="left" vertical="center" wrapText="1"/>
    </xf>
    <xf numFmtId="3" fontId="141" fillId="3" borderId="46" xfId="2" applyNumberFormat="1" applyFont="1" applyFill="1" applyBorder="1" applyAlignment="1" applyProtection="1">
      <alignment horizontal="center" vertical="center"/>
      <protection locked="0"/>
    </xf>
    <xf numFmtId="3" fontId="141" fillId="3" borderId="0" xfId="2" applyNumberFormat="1" applyFont="1" applyFill="1" applyAlignment="1" applyProtection="1">
      <alignment horizontal="center" vertical="center"/>
      <protection locked="0"/>
    </xf>
    <xf numFmtId="4" fontId="153" fillId="3" borderId="0" xfId="2" applyNumberFormat="1" applyFont="1" applyFill="1" applyAlignment="1" applyProtection="1">
      <alignment horizontal="center" vertical="center"/>
      <protection locked="0"/>
    </xf>
    <xf numFmtId="165" fontId="153" fillId="0" borderId="40" xfId="1" applyNumberFormat="1" applyFont="1" applyBorder="1" applyAlignment="1">
      <alignment horizontal="center" vertical="center"/>
    </xf>
    <xf numFmtId="3" fontId="141" fillId="0" borderId="39" xfId="2" applyNumberFormat="1" applyFont="1" applyBorder="1" applyAlignment="1" applyProtection="1">
      <alignment horizontal="center" vertical="center"/>
      <protection locked="0"/>
    </xf>
    <xf numFmtId="4" fontId="153" fillId="0" borderId="20" xfId="2" applyNumberFormat="1" applyFont="1" applyBorder="1" applyAlignment="1" applyProtection="1">
      <alignment horizontal="center" vertical="center"/>
      <protection locked="0"/>
    </xf>
    <xf numFmtId="3" fontId="141" fillId="0" borderId="0" xfId="2" applyNumberFormat="1" applyFont="1" applyAlignment="1" applyProtection="1">
      <alignment horizontal="center" vertical="center"/>
      <protection locked="0"/>
    </xf>
    <xf numFmtId="4" fontId="153" fillId="0" borderId="0" xfId="2" applyNumberFormat="1" applyFont="1" applyAlignment="1" applyProtection="1">
      <alignment horizontal="center" vertical="center"/>
      <protection locked="0"/>
    </xf>
    <xf numFmtId="4" fontId="153" fillId="0" borderId="40" xfId="2" applyNumberFormat="1" applyFont="1" applyBorder="1" applyAlignment="1">
      <alignment horizontal="center" vertical="center"/>
    </xf>
    <xf numFmtId="2" fontId="68" fillId="0" borderId="0" xfId="1" applyNumberFormat="1" applyFont="1" applyBorder="1" applyAlignment="1">
      <alignment horizontal="center" vertical="center" wrapText="1"/>
    </xf>
    <xf numFmtId="3" fontId="141" fillId="0" borderId="46" xfId="2" applyNumberFormat="1" applyFont="1" applyBorder="1" applyAlignment="1" applyProtection="1">
      <alignment horizontal="center" vertical="center" wrapText="1"/>
      <protection locked="0"/>
    </xf>
    <xf numFmtId="3" fontId="141" fillId="0" borderId="0" xfId="2" applyNumberFormat="1" applyFont="1" applyAlignment="1" applyProtection="1">
      <alignment horizontal="center" vertical="center" wrapText="1"/>
      <protection locked="0"/>
    </xf>
    <xf numFmtId="4" fontId="153" fillId="0" borderId="0" xfId="2" applyNumberFormat="1" applyFont="1" applyAlignment="1" applyProtection="1">
      <alignment horizontal="center" vertical="center" wrapText="1"/>
      <protection locked="0"/>
    </xf>
    <xf numFmtId="3" fontId="141" fillId="0" borderId="39" xfId="2" applyNumberFormat="1" applyFont="1" applyBorder="1" applyAlignment="1" applyProtection="1">
      <alignment horizontal="center" vertical="center" wrapText="1"/>
      <protection locked="0"/>
    </xf>
    <xf numFmtId="4" fontId="153" fillId="0" borderId="20" xfId="2" applyNumberFormat="1" applyFont="1" applyBorder="1" applyAlignment="1" applyProtection="1">
      <alignment horizontal="center" vertical="center" wrapText="1"/>
      <protection locked="0"/>
    </xf>
    <xf numFmtId="3" fontId="141" fillId="3" borderId="46" xfId="2" applyNumberFormat="1" applyFont="1" applyFill="1" applyBorder="1" applyAlignment="1" applyProtection="1">
      <alignment horizontal="center" vertical="center" wrapText="1"/>
      <protection locked="0"/>
    </xf>
    <xf numFmtId="3" fontId="141" fillId="3" borderId="0" xfId="2" applyNumberFormat="1" applyFont="1" applyFill="1" applyAlignment="1" applyProtection="1">
      <alignment horizontal="center" vertical="center" wrapText="1"/>
      <protection locked="0"/>
    </xf>
    <xf numFmtId="4" fontId="153" fillId="3" borderId="0" xfId="2" applyNumberFormat="1" applyFont="1" applyFill="1" applyAlignment="1" applyProtection="1">
      <alignment horizontal="center" vertical="center" wrapText="1"/>
      <protection locked="0"/>
    </xf>
    <xf numFmtId="165" fontId="153" fillId="0" borderId="40" xfId="1" applyNumberFormat="1" applyFont="1" applyBorder="1" applyAlignment="1">
      <alignment horizontal="center" vertical="center" wrapText="1"/>
    </xf>
    <xf numFmtId="4" fontId="153" fillId="0" borderId="40" xfId="2" applyNumberFormat="1" applyFont="1" applyBorder="1" applyAlignment="1">
      <alignment horizontal="center" vertical="center" wrapText="1"/>
    </xf>
    <xf numFmtId="0" fontId="152" fillId="0" borderId="45" xfId="2" applyFont="1" applyBorder="1" applyAlignment="1">
      <alignment horizontal="left" vertical="center" wrapText="1"/>
    </xf>
    <xf numFmtId="3" fontId="141" fillId="3" borderId="47" xfId="2" applyNumberFormat="1" applyFont="1" applyFill="1" applyBorder="1" applyAlignment="1" applyProtection="1">
      <alignment horizontal="center" vertical="center" wrapText="1"/>
      <protection locked="0"/>
    </xf>
    <xf numFmtId="3" fontId="141" fillId="3" borderId="42" xfId="2" applyNumberFormat="1" applyFont="1" applyFill="1" applyBorder="1" applyAlignment="1" applyProtection="1">
      <alignment horizontal="center" vertical="center" wrapText="1"/>
      <protection locked="0"/>
    </xf>
    <xf numFmtId="4" fontId="153" fillId="3" borderId="42" xfId="2" applyNumberFormat="1" applyFont="1" applyFill="1" applyBorder="1" applyAlignment="1" applyProtection="1">
      <alignment horizontal="center" vertical="center" wrapText="1"/>
      <protection locked="0"/>
    </xf>
    <xf numFmtId="165" fontId="153" fillId="0" borderId="43" xfId="1" applyNumberFormat="1" applyFont="1" applyBorder="1" applyAlignment="1">
      <alignment horizontal="center" vertical="center" wrapText="1"/>
    </xf>
    <xf numFmtId="3" fontId="141" fillId="0" borderId="41" xfId="2" applyNumberFormat="1" applyFont="1" applyBorder="1" applyAlignment="1" applyProtection="1">
      <alignment horizontal="center" vertical="center" wrapText="1"/>
      <protection locked="0"/>
    </xf>
    <xf numFmtId="4" fontId="153" fillId="0" borderId="48" xfId="2" applyNumberFormat="1" applyFont="1" applyBorder="1" applyAlignment="1" applyProtection="1">
      <alignment horizontal="center" vertical="center" wrapText="1"/>
      <protection locked="0"/>
    </xf>
    <xf numFmtId="3" fontId="141" fillId="0" borderId="42" xfId="2" applyNumberFormat="1" applyFont="1" applyBorder="1" applyAlignment="1" applyProtection="1">
      <alignment horizontal="center" vertical="center" wrapText="1"/>
      <protection locked="0"/>
    </xf>
    <xf numFmtId="4" fontId="153" fillId="0" borderId="42" xfId="2" applyNumberFormat="1" applyFont="1" applyBorder="1" applyAlignment="1" applyProtection="1">
      <alignment horizontal="center" vertical="center" wrapText="1"/>
      <protection locked="0"/>
    </xf>
    <xf numFmtId="4" fontId="153" fillId="0" borderId="43" xfId="2" applyNumberFormat="1" applyFont="1" applyBorder="1" applyAlignment="1">
      <alignment horizontal="center" vertical="center" wrapText="1"/>
    </xf>
    <xf numFmtId="0" fontId="151" fillId="0" borderId="0" xfId="2" applyFont="1" applyAlignment="1">
      <alignment vertical="center" wrapText="1"/>
    </xf>
    <xf numFmtId="2" fontId="68" fillId="0" borderId="0" xfId="2" applyNumberFormat="1" applyFont="1" applyAlignment="1">
      <alignment vertical="center" wrapText="1"/>
    </xf>
    <xf numFmtId="0" fontId="52" fillId="0" borderId="0" xfId="2" applyFont="1" applyAlignment="1">
      <alignment vertical="center" wrapText="1"/>
    </xf>
    <xf numFmtId="0" fontId="154" fillId="0" borderId="0" xfId="2" applyFont="1" applyAlignment="1">
      <alignment vertical="center" wrapText="1"/>
    </xf>
    <xf numFmtId="2" fontId="53" fillId="0" borderId="0" xfId="2" applyNumberFormat="1" applyFont="1" applyAlignment="1">
      <alignment vertical="center" wrapText="1"/>
    </xf>
    <xf numFmtId="2" fontId="93" fillId="0" borderId="0" xfId="2" applyNumberFormat="1" applyFont="1" applyAlignment="1">
      <alignment horizontal="left" vertical="center" wrapText="1"/>
    </xf>
    <xf numFmtId="0" fontId="53" fillId="39" borderId="41" xfId="2" applyFont="1" applyFill="1" applyBorder="1" applyAlignment="1">
      <alignment horizontal="center" vertical="center" wrapText="1"/>
    </xf>
    <xf numFmtId="0" fontId="53" fillId="39" borderId="43" xfId="2" applyFont="1" applyFill="1" applyBorder="1" applyAlignment="1">
      <alignment horizontal="center" vertical="center" wrapText="1"/>
    </xf>
    <xf numFmtId="0" fontId="125" fillId="39" borderId="43" xfId="2" applyFont="1" applyFill="1" applyBorder="1" applyAlignment="1">
      <alignment horizontal="center" vertical="center" wrapText="1"/>
    </xf>
    <xf numFmtId="0" fontId="125" fillId="39" borderId="42" xfId="2" applyFont="1" applyFill="1" applyBorder="1" applyAlignment="1">
      <alignment horizontal="center" vertical="center" wrapText="1"/>
    </xf>
    <xf numFmtId="0" fontId="53" fillId="39" borderId="123" xfId="2" applyFont="1" applyFill="1" applyBorder="1" applyAlignment="1">
      <alignment horizontal="center" vertical="center" wrapText="1"/>
    </xf>
    <xf numFmtId="0" fontId="53" fillId="39" borderId="124" xfId="2" applyFont="1" applyFill="1" applyBorder="1" applyAlignment="1">
      <alignment horizontal="center" vertical="center" wrapText="1"/>
    </xf>
    <xf numFmtId="0" fontId="53" fillId="39" borderId="100" xfId="2" applyFont="1" applyFill="1" applyBorder="1" applyAlignment="1">
      <alignment horizontal="center" vertical="center" wrapText="1"/>
    </xf>
    <xf numFmtId="0" fontId="53" fillId="39" borderId="109" xfId="2" applyFont="1" applyFill="1" applyBorder="1" applyAlignment="1">
      <alignment horizontal="center" vertical="center" wrapText="1"/>
    </xf>
    <xf numFmtId="0" fontId="129" fillId="0" borderId="0" xfId="0" applyFont="1" applyAlignment="1">
      <alignment vertical="center"/>
    </xf>
    <xf numFmtId="0" fontId="128" fillId="0" borderId="0" xfId="0" applyFont="1" applyBorder="1" applyAlignment="1">
      <alignment vertical="center" wrapText="1"/>
    </xf>
    <xf numFmtId="0" fontId="128" fillId="0" borderId="0" xfId="0" applyFont="1" applyAlignment="1">
      <alignment vertical="center" wrapText="1"/>
    </xf>
    <xf numFmtId="0" fontId="128" fillId="0" borderId="0" xfId="0" applyFont="1" applyBorder="1" applyAlignment="1">
      <alignment horizontal="center" vertical="center" wrapText="1"/>
    </xf>
    <xf numFmtId="0" fontId="129" fillId="0" borderId="0" xfId="0" applyFont="1" applyBorder="1" applyAlignment="1">
      <alignment vertical="center" wrapText="1"/>
    </xf>
    <xf numFmtId="0" fontId="129" fillId="0" borderId="0" xfId="0" applyFont="1" applyAlignment="1">
      <alignment vertical="center" wrapText="1"/>
    </xf>
    <xf numFmtId="3" fontId="129" fillId="0" borderId="0" xfId="0" applyNumberFormat="1" applyFont="1" applyAlignment="1">
      <alignment vertical="center" wrapText="1"/>
    </xf>
    <xf numFmtId="0" fontId="144" fillId="0" borderId="0" xfId="0" applyFont="1" applyBorder="1" applyAlignment="1">
      <alignment horizontal="center" vertical="center" wrapText="1"/>
    </xf>
    <xf numFmtId="0" fontId="154" fillId="4" borderId="0" xfId="0" applyFont="1" applyFill="1" applyAlignment="1">
      <alignment vertical="center" wrapText="1"/>
    </xf>
    <xf numFmtId="0" fontId="52" fillId="4" borderId="0" xfId="0" applyFont="1" applyFill="1" applyAlignment="1">
      <alignment vertical="center" wrapText="1"/>
    </xf>
    <xf numFmtId="0" fontId="128" fillId="0" borderId="0" xfId="0" applyFont="1" applyAlignment="1">
      <alignment horizontal="right" vertical="center"/>
    </xf>
    <xf numFmtId="0" fontId="129" fillId="0" borderId="0" xfId="0" applyFont="1" applyAlignment="1">
      <alignment horizontal="left" vertical="center"/>
    </xf>
    <xf numFmtId="0" fontId="128" fillId="0" borderId="0" xfId="0" applyFont="1" applyAlignment="1" applyProtection="1">
      <alignment vertical="center" wrapText="1"/>
      <protection locked="0"/>
    </xf>
    <xf numFmtId="0" fontId="129" fillId="0" borderId="0" xfId="0" applyFont="1"/>
    <xf numFmtId="0" fontId="53" fillId="39" borderId="98" xfId="0" applyFont="1" applyFill="1" applyBorder="1" applyAlignment="1">
      <alignment horizontal="center" vertical="center" wrapText="1"/>
    </xf>
    <xf numFmtId="0" fontId="53" fillId="39" borderId="99" xfId="0" applyFont="1" applyFill="1" applyBorder="1" applyAlignment="1">
      <alignment horizontal="center" vertical="center" wrapText="1"/>
    </xf>
    <xf numFmtId="3" fontId="128" fillId="0" borderId="0" xfId="0" applyNumberFormat="1" applyFont="1" applyAlignment="1">
      <alignment vertical="center" wrapText="1"/>
    </xf>
    <xf numFmtId="0" fontId="93" fillId="0" borderId="31" xfId="0" applyFont="1" applyBorder="1" applyAlignment="1">
      <alignment horizontal="left" vertical="center" wrapText="1"/>
    </xf>
    <xf numFmtId="3" fontId="68" fillId="3" borderId="36" xfId="0" applyNumberFormat="1" applyFont="1" applyFill="1" applyBorder="1" applyAlignment="1" applyProtection="1">
      <alignment horizontal="center" vertical="center"/>
      <protection locked="0"/>
    </xf>
    <xf numFmtId="4" fontId="159" fillId="0" borderId="38" xfId="0" applyNumberFormat="1" applyFont="1" applyBorder="1" applyAlignment="1">
      <alignment horizontal="center" vertical="center"/>
    </xf>
    <xf numFmtId="0" fontId="93" fillId="0" borderId="44" xfId="0" applyFont="1" applyBorder="1" applyAlignment="1">
      <alignment horizontal="left" vertical="center" wrapText="1"/>
    </xf>
    <xf numFmtId="3" fontId="68" fillId="3" borderId="39" xfId="0" applyNumberFormat="1" applyFont="1" applyFill="1" applyBorder="1" applyAlignment="1" applyProtection="1">
      <alignment horizontal="center" vertical="center"/>
      <protection locked="0"/>
    </xf>
    <xf numFmtId="4" fontId="159" fillId="0" borderId="40" xfId="0" applyNumberFormat="1" applyFont="1" applyBorder="1" applyAlignment="1">
      <alignment horizontal="center" vertical="center"/>
    </xf>
    <xf numFmtId="4" fontId="159" fillId="0" borderId="40" xfId="0" applyNumberFormat="1" applyFont="1" applyBorder="1" applyAlignment="1">
      <alignment horizontal="center" vertical="center" wrapText="1"/>
    </xf>
    <xf numFmtId="0" fontId="93" fillId="0" borderId="45" xfId="0" applyFont="1" applyBorder="1" applyAlignment="1">
      <alignment horizontal="left" vertical="center" wrapText="1"/>
    </xf>
    <xf numFmtId="3" fontId="68" fillId="3" borderId="41" xfId="0" applyNumberFormat="1" applyFont="1" applyFill="1" applyBorder="1" applyAlignment="1" applyProtection="1">
      <alignment horizontal="center" vertical="center"/>
      <protection locked="0"/>
    </xf>
    <xf numFmtId="4" fontId="159" fillId="0" borderId="43" xfId="0" applyNumberFormat="1" applyFont="1" applyBorder="1" applyAlignment="1">
      <alignment horizontal="center" vertical="center" wrapText="1"/>
    </xf>
    <xf numFmtId="0" fontId="160" fillId="0" borderId="0" xfId="2" applyFont="1" applyAlignment="1">
      <alignment vertical="center"/>
    </xf>
    <xf numFmtId="0" fontId="161" fillId="0" borderId="0" xfId="2" applyFont="1" applyAlignment="1">
      <alignment horizontal="left" vertical="center"/>
    </xf>
    <xf numFmtId="0" fontId="164" fillId="0" borderId="0" xfId="2" applyFont="1" applyAlignment="1">
      <alignment vertical="center" wrapText="1"/>
    </xf>
    <xf numFmtId="0" fontId="143" fillId="0" borderId="0" xfId="2" applyFont="1" applyAlignment="1">
      <alignment horizontal="center" vertical="center" wrapText="1"/>
    </xf>
    <xf numFmtId="0" fontId="164" fillId="0" borderId="30" xfId="2" applyFont="1" applyBorder="1" applyAlignment="1">
      <alignment horizontal="left" vertical="center" wrapText="1"/>
    </xf>
    <xf numFmtId="3" fontId="164" fillId="0" borderId="32" xfId="2" applyNumberFormat="1" applyFont="1" applyBorder="1" applyAlignment="1">
      <alignment horizontal="center" vertical="center" wrapText="1"/>
    </xf>
    <xf numFmtId="4" fontId="166" fillId="0" borderId="35" xfId="2" applyNumberFormat="1" applyFont="1" applyBorder="1" applyAlignment="1">
      <alignment horizontal="center" vertical="center" wrapText="1"/>
    </xf>
    <xf numFmtId="0" fontId="161" fillId="0" borderId="0" xfId="2" applyFont="1" applyAlignment="1">
      <alignment vertical="center" wrapText="1"/>
    </xf>
    <xf numFmtId="0" fontId="167" fillId="0" borderId="0" xfId="2" applyFont="1" applyAlignment="1">
      <alignment vertical="center"/>
    </xf>
    <xf numFmtId="0" fontId="167" fillId="0" borderId="0" xfId="2" applyFont="1" applyAlignment="1">
      <alignment horizontal="left" vertical="center"/>
    </xf>
    <xf numFmtId="0" fontId="164" fillId="0" borderId="37" xfId="2" applyFont="1" applyBorder="1" applyAlignment="1">
      <alignment horizontal="center" vertical="center" wrapText="1"/>
    </xf>
    <xf numFmtId="4" fontId="153" fillId="0" borderId="38" xfId="0" applyNumberFormat="1" applyFont="1" applyBorder="1" applyAlignment="1">
      <alignment horizontal="center" vertical="center"/>
    </xf>
    <xf numFmtId="1" fontId="68" fillId="0" borderId="0" xfId="1" applyNumberFormat="1" applyFont="1" applyBorder="1" applyAlignment="1">
      <alignment horizontal="center" vertical="center"/>
    </xf>
    <xf numFmtId="4" fontId="153" fillId="0" borderId="0" xfId="2" applyNumberFormat="1" applyFont="1" applyAlignment="1">
      <alignment horizontal="center" vertical="center" wrapText="1"/>
    </xf>
    <xf numFmtId="2" fontId="150" fillId="0" borderId="0" xfId="2" applyNumberFormat="1" applyFont="1" applyAlignment="1">
      <alignment vertical="center" wrapText="1"/>
    </xf>
    <xf numFmtId="0" fontId="167" fillId="0" borderId="0" xfId="2" applyFont="1" applyAlignment="1">
      <alignment vertical="center" wrapText="1"/>
    </xf>
    <xf numFmtId="2" fontId="136" fillId="0" borderId="0" xfId="2" applyNumberFormat="1" applyFont="1" applyAlignment="1">
      <alignment vertical="center" wrapText="1"/>
    </xf>
    <xf numFmtId="2" fontId="136" fillId="0" borderId="0" xfId="2" applyNumberFormat="1" applyFont="1" applyAlignment="1">
      <alignment horizontal="left" vertical="center" wrapText="1"/>
    </xf>
    <xf numFmtId="10" fontId="142" fillId="0" borderId="0" xfId="2" applyNumberFormat="1" applyFont="1" applyAlignment="1">
      <alignment vertical="center" wrapText="1"/>
    </xf>
    <xf numFmtId="0" fontId="53" fillId="39" borderId="139" xfId="2" applyFont="1" applyFill="1" applyBorder="1" applyAlignment="1">
      <alignment horizontal="center" vertical="center" wrapText="1"/>
    </xf>
    <xf numFmtId="0" fontId="53" fillId="39" borderId="98" xfId="2" applyFont="1" applyFill="1" applyBorder="1" applyAlignment="1">
      <alignment horizontal="center" vertical="center" wrapText="1"/>
    </xf>
    <xf numFmtId="3" fontId="141" fillId="0" borderId="36" xfId="0" applyNumberFormat="1" applyFont="1" applyBorder="1" applyAlignment="1" applyProtection="1">
      <alignment horizontal="right" vertical="center"/>
      <protection locked="0"/>
    </xf>
    <xf numFmtId="3" fontId="141" fillId="0" borderId="39" xfId="0" applyNumberFormat="1" applyFont="1" applyBorder="1" applyAlignment="1" applyProtection="1">
      <alignment horizontal="right" vertical="center"/>
      <protection locked="0"/>
    </xf>
    <xf numFmtId="3" fontId="141" fillId="0" borderId="39" xfId="0" applyNumberFormat="1" applyFont="1" applyBorder="1" applyAlignment="1" applyProtection="1">
      <alignment horizontal="right" vertical="center" wrapText="1"/>
      <protection locked="0"/>
    </xf>
    <xf numFmtId="3" fontId="141" fillId="0" borderId="41" xfId="0" applyNumberFormat="1" applyFont="1" applyBorder="1" applyAlignment="1" applyProtection="1">
      <alignment horizontal="right" vertical="center" wrapText="1"/>
      <protection locked="0"/>
    </xf>
    <xf numFmtId="0" fontId="140" fillId="0" borderId="0" xfId="2" applyFont="1" applyAlignment="1">
      <alignment horizontal="right" vertical="center" wrapText="1"/>
    </xf>
    <xf numFmtId="3" fontId="141" fillId="0" borderId="36" xfId="2" applyNumberFormat="1" applyFont="1" applyBorder="1" applyAlignment="1" applyProtection="1">
      <alignment horizontal="right" vertical="center"/>
      <protection locked="0"/>
    </xf>
    <xf numFmtId="3" fontId="141" fillId="0" borderId="39" xfId="2" applyNumberFormat="1" applyFont="1" applyBorder="1" applyAlignment="1" applyProtection="1">
      <alignment horizontal="right" vertical="center"/>
      <protection locked="0"/>
    </xf>
    <xf numFmtId="3" fontId="141" fillId="0" borderId="39" xfId="2" applyNumberFormat="1" applyFont="1" applyBorder="1" applyAlignment="1" applyProtection="1">
      <alignment horizontal="right" vertical="center" wrapText="1"/>
      <protection locked="0"/>
    </xf>
    <xf numFmtId="3" fontId="141" fillId="0" borderId="41" xfId="2" applyNumberFormat="1" applyFont="1" applyBorder="1" applyAlignment="1" applyProtection="1">
      <alignment horizontal="right" vertical="center" wrapText="1"/>
      <protection locked="0"/>
    </xf>
    <xf numFmtId="4" fontId="153" fillId="0" borderId="38" xfId="0" applyNumberFormat="1" applyFont="1" applyBorder="1" applyAlignment="1">
      <alignment horizontal="right" vertical="center"/>
    </xf>
    <xf numFmtId="4" fontId="153" fillId="0" borderId="40" xfId="0" applyNumberFormat="1" applyFont="1" applyBorder="1" applyAlignment="1">
      <alignment horizontal="right" vertical="center"/>
    </xf>
    <xf numFmtId="4" fontId="153" fillId="0" borderId="40" xfId="0" applyNumberFormat="1" applyFont="1" applyBorder="1" applyAlignment="1">
      <alignment horizontal="right" vertical="center" wrapText="1"/>
    </xf>
    <xf numFmtId="4" fontId="153" fillId="0" borderId="43" xfId="0" applyNumberFormat="1" applyFont="1" applyBorder="1" applyAlignment="1">
      <alignment horizontal="right" vertical="center" wrapText="1"/>
    </xf>
    <xf numFmtId="4" fontId="153" fillId="0" borderId="38" xfId="2" applyNumberFormat="1" applyFont="1" applyBorder="1" applyAlignment="1">
      <alignment horizontal="right" vertical="center"/>
    </xf>
    <xf numFmtId="4" fontId="153" fillId="0" borderId="40" xfId="2" applyNumberFormat="1" applyFont="1" applyBorder="1" applyAlignment="1">
      <alignment horizontal="right" vertical="center"/>
    </xf>
    <xf numFmtId="4" fontId="153" fillId="0" borderId="40" xfId="2" applyNumberFormat="1" applyFont="1" applyBorder="1" applyAlignment="1">
      <alignment horizontal="right" vertical="center" wrapText="1"/>
    </xf>
    <xf numFmtId="4" fontId="153" fillId="0" borderId="43" xfId="2" applyNumberFormat="1" applyFont="1" applyBorder="1" applyAlignment="1">
      <alignment horizontal="right" vertical="center" wrapText="1"/>
    </xf>
    <xf numFmtId="3" fontId="141" fillId="3" borderId="36" xfId="2" applyNumberFormat="1" applyFont="1" applyFill="1" applyBorder="1" applyAlignment="1">
      <alignment horizontal="right" vertical="center"/>
    </xf>
    <xf numFmtId="3" fontId="141" fillId="3" borderId="39" xfId="2" applyNumberFormat="1" applyFont="1" applyFill="1" applyBorder="1" applyAlignment="1">
      <alignment horizontal="right" vertical="center"/>
    </xf>
    <xf numFmtId="3" fontId="141" fillId="0" borderId="39" xfId="2" applyNumberFormat="1" applyFont="1" applyBorder="1" applyAlignment="1">
      <alignment horizontal="right" vertical="center" wrapText="1"/>
    </xf>
    <xf numFmtId="3" fontId="141" fillId="3" borderId="39" xfId="2" applyNumberFormat="1" applyFont="1" applyFill="1" applyBorder="1" applyAlignment="1">
      <alignment horizontal="right" vertical="center" wrapText="1"/>
    </xf>
    <xf numFmtId="3" fontId="141" fillId="3" borderId="41" xfId="2" applyNumberFormat="1" applyFont="1" applyFill="1" applyBorder="1" applyAlignment="1">
      <alignment horizontal="right" vertical="center" wrapText="1"/>
    </xf>
    <xf numFmtId="4" fontId="153" fillId="3" borderId="37" xfId="2" applyNumberFormat="1" applyFont="1" applyFill="1" applyBorder="1" applyAlignment="1">
      <alignment horizontal="right" vertical="center"/>
    </xf>
    <xf numFmtId="165" fontId="153" fillId="0" borderId="38" xfId="1" applyNumberFormat="1" applyFont="1" applyBorder="1" applyAlignment="1">
      <alignment horizontal="right" vertical="center"/>
    </xf>
    <xf numFmtId="4" fontId="153" fillId="3" borderId="0" xfId="2" applyNumberFormat="1" applyFont="1" applyFill="1" applyAlignment="1">
      <alignment horizontal="right" vertical="center"/>
    </xf>
    <xf numFmtId="165" fontId="153" fillId="0" borderId="40" xfId="1" applyNumberFormat="1" applyFont="1" applyBorder="1" applyAlignment="1">
      <alignment horizontal="right" vertical="center"/>
    </xf>
    <xf numFmtId="4" fontId="153" fillId="0" borderId="0" xfId="2" applyNumberFormat="1" applyFont="1" applyAlignment="1">
      <alignment horizontal="right" vertical="center" wrapText="1"/>
    </xf>
    <xf numFmtId="4" fontId="153" fillId="3" borderId="0" xfId="2" applyNumberFormat="1" applyFont="1" applyFill="1" applyAlignment="1">
      <alignment horizontal="right" vertical="center" wrapText="1"/>
    </xf>
    <xf numFmtId="165" fontId="153" fillId="0" borderId="40" xfId="1" applyNumberFormat="1" applyFont="1" applyBorder="1" applyAlignment="1">
      <alignment horizontal="right" vertical="center" wrapText="1"/>
    </xf>
    <xf numFmtId="4" fontId="153" fillId="3" borderId="42" xfId="2" applyNumberFormat="1" applyFont="1" applyFill="1" applyBorder="1" applyAlignment="1">
      <alignment horizontal="right" vertical="center" wrapText="1"/>
    </xf>
    <xf numFmtId="165" fontId="153" fillId="0" borderId="43" xfId="1" applyNumberFormat="1" applyFont="1" applyBorder="1" applyAlignment="1">
      <alignment horizontal="right" vertical="center" wrapText="1"/>
    </xf>
    <xf numFmtId="0" fontId="151" fillId="2" borderId="0" xfId="5" applyFont="1" applyFill="1" applyAlignment="1">
      <alignment horizontal="center" vertical="center"/>
    </xf>
    <xf numFmtId="0" fontId="164" fillId="0" borderId="0" xfId="2" applyFont="1" applyAlignment="1">
      <alignment horizontal="center" vertical="center" wrapText="1"/>
    </xf>
    <xf numFmtId="0" fontId="164" fillId="0" borderId="37" xfId="2" applyFont="1" applyBorder="1" applyAlignment="1">
      <alignment vertical="center" wrapText="1"/>
    </xf>
    <xf numFmtId="3" fontId="164" fillId="0" borderId="0" xfId="2" applyNumberFormat="1" applyFont="1" applyAlignment="1">
      <alignment vertical="center" wrapText="1"/>
    </xf>
    <xf numFmtId="0" fontId="164" fillId="0" borderId="88" xfId="2" applyFont="1" applyBorder="1" applyAlignment="1">
      <alignment vertical="center" wrapText="1"/>
    </xf>
    <xf numFmtId="0" fontId="168" fillId="0" borderId="0" xfId="2" applyFont="1" applyAlignment="1">
      <alignment horizontal="left" vertical="center"/>
    </xf>
    <xf numFmtId="0" fontId="164" fillId="0" borderId="89" xfId="2" applyFont="1" applyBorder="1" applyAlignment="1">
      <alignment vertical="center" wrapText="1"/>
    </xf>
    <xf numFmtId="0" fontId="164" fillId="0" borderId="42" xfId="2" applyFont="1" applyBorder="1" applyAlignment="1">
      <alignment vertical="center" wrapText="1"/>
    </xf>
    <xf numFmtId="0" fontId="168" fillId="0" borderId="0" xfId="2" applyFont="1" applyAlignment="1">
      <alignment horizontal="center" vertical="center" wrapText="1"/>
    </xf>
    <xf numFmtId="0" fontId="168" fillId="0" borderId="0" xfId="2" applyFont="1" applyAlignment="1">
      <alignment vertical="center" wrapText="1"/>
    </xf>
    <xf numFmtId="3" fontId="141" fillId="3" borderId="36" xfId="2" applyNumberFormat="1" applyFont="1" applyFill="1" applyBorder="1" applyAlignment="1" applyProtection="1">
      <alignment horizontal="center" vertical="center"/>
      <protection locked="0"/>
    </xf>
    <xf numFmtId="4" fontId="153" fillId="0" borderId="38" xfId="2" applyNumberFormat="1" applyFont="1" applyBorder="1" applyAlignment="1" applyProtection="1">
      <alignment horizontal="center" vertical="center"/>
      <protection locked="0"/>
    </xf>
    <xf numFmtId="3" fontId="141" fillId="3" borderId="39" xfId="2" applyNumberFormat="1" applyFont="1" applyFill="1" applyBorder="1" applyAlignment="1" applyProtection="1">
      <alignment horizontal="center" vertical="center"/>
      <protection locked="0"/>
    </xf>
    <xf numFmtId="4" fontId="153" fillId="3" borderId="40" xfId="2" applyNumberFormat="1" applyFont="1" applyFill="1" applyBorder="1" applyAlignment="1" applyProtection="1">
      <alignment horizontal="center" vertical="center"/>
      <protection locked="0"/>
    </xf>
    <xf numFmtId="4" fontId="153" fillId="0" borderId="40" xfId="2" applyNumberFormat="1" applyFont="1" applyBorder="1" applyAlignment="1" applyProtection="1">
      <alignment horizontal="center" vertical="center"/>
      <protection locked="0"/>
    </xf>
    <xf numFmtId="4" fontId="153" fillId="0" borderId="40" xfId="2" applyNumberFormat="1" applyFont="1" applyBorder="1" applyAlignment="1" applyProtection="1">
      <alignment horizontal="center" vertical="center" wrapText="1"/>
      <protection locked="0"/>
    </xf>
    <xf numFmtId="3" fontId="141" fillId="3" borderId="39" xfId="2" applyNumberFormat="1" applyFont="1" applyFill="1" applyBorder="1" applyAlignment="1" applyProtection="1">
      <alignment horizontal="center" vertical="center" wrapText="1"/>
      <protection locked="0"/>
    </xf>
    <xf numFmtId="4" fontId="153" fillId="3" borderId="40" xfId="2" applyNumberFormat="1" applyFont="1" applyFill="1" applyBorder="1" applyAlignment="1" applyProtection="1">
      <alignment horizontal="center" vertical="center" wrapText="1"/>
      <protection locked="0"/>
    </xf>
    <xf numFmtId="3" fontId="141" fillId="3" borderId="41" xfId="2" applyNumberFormat="1" applyFont="1" applyFill="1" applyBorder="1" applyAlignment="1" applyProtection="1">
      <alignment horizontal="center" vertical="center" wrapText="1"/>
      <protection locked="0"/>
    </xf>
    <xf numFmtId="4" fontId="153" fillId="3" borderId="43" xfId="2" applyNumberFormat="1" applyFont="1" applyFill="1" applyBorder="1" applyAlignment="1" applyProtection="1">
      <alignment horizontal="center" vertical="center" wrapText="1"/>
      <protection locked="0"/>
    </xf>
    <xf numFmtId="4" fontId="153" fillId="0" borderId="43" xfId="2" applyNumberFormat="1" applyFont="1" applyBorder="1" applyAlignment="1" applyProtection="1">
      <alignment horizontal="center" vertical="center" wrapText="1"/>
      <protection locked="0"/>
    </xf>
    <xf numFmtId="0" fontId="168" fillId="0" borderId="0" xfId="2" applyFont="1"/>
    <xf numFmtId="2" fontId="164" fillId="0" borderId="0" xfId="2" applyNumberFormat="1" applyFont="1" applyAlignment="1">
      <alignment vertical="center" wrapText="1"/>
    </xf>
    <xf numFmtId="49" fontId="151" fillId="0" borderId="0" xfId="2" applyNumberFormat="1" applyFont="1" applyAlignment="1">
      <alignment horizontal="left" vertical="center" wrapText="1"/>
    </xf>
    <xf numFmtId="0" fontId="146" fillId="0" borderId="0" xfId="2" applyFont="1" applyAlignment="1">
      <alignment horizontal="left" vertical="center"/>
    </xf>
    <xf numFmtId="0" fontId="53" fillId="0" borderId="0" xfId="2" applyFont="1" applyAlignment="1">
      <alignment horizontal="center" vertical="center" wrapText="1"/>
    </xf>
    <xf numFmtId="0" fontId="53" fillId="0" borderId="0" xfId="2" applyFont="1" applyAlignment="1">
      <alignment vertical="center" wrapText="1"/>
    </xf>
    <xf numFmtId="3" fontId="53" fillId="0" borderId="0" xfId="2" applyNumberFormat="1" applyFont="1" applyAlignment="1">
      <alignment vertical="center" wrapText="1"/>
    </xf>
    <xf numFmtId="0" fontId="147" fillId="0" borderId="0" xfId="2" applyFont="1" applyAlignment="1">
      <alignment vertical="center" wrapText="1"/>
    </xf>
    <xf numFmtId="0" fontId="148" fillId="0" borderId="0" xfId="2" applyFont="1" applyAlignment="1">
      <alignment horizontal="center" vertical="center" wrapText="1"/>
    </xf>
    <xf numFmtId="0" fontId="173" fillId="0" borderId="0" xfId="2" applyFont="1" applyAlignment="1">
      <alignment horizontal="center" vertical="center" wrapText="1"/>
    </xf>
    <xf numFmtId="0" fontId="173" fillId="0" borderId="0" xfId="2" applyFont="1" applyAlignment="1">
      <alignment vertical="center" wrapText="1"/>
    </xf>
    <xf numFmtId="0" fontId="52" fillId="0" borderId="0" xfId="2" applyFont="1" applyAlignment="1">
      <alignment horizontal="center" vertical="center" wrapText="1"/>
    </xf>
    <xf numFmtId="4" fontId="59" fillId="0" borderId="0" xfId="2" applyNumberFormat="1" applyFont="1" applyAlignment="1">
      <alignment horizontal="center" vertical="center"/>
    </xf>
    <xf numFmtId="9" fontId="126" fillId="0" borderId="0" xfId="8" applyFont="1" applyBorder="1" applyAlignment="1">
      <alignment horizontal="center" vertical="center"/>
    </xf>
    <xf numFmtId="0" fontId="173" fillId="0" borderId="0" xfId="2" applyFont="1"/>
    <xf numFmtId="0" fontId="173" fillId="0" borderId="0" xfId="2" applyFont="1" applyAlignment="1">
      <alignment horizontal="left" vertical="center" wrapText="1"/>
    </xf>
    <xf numFmtId="2" fontId="173" fillId="0" borderId="0" xfId="1" applyNumberFormat="1" applyFont="1" applyBorder="1" applyAlignment="1">
      <alignment horizontal="center" vertical="center"/>
    </xf>
    <xf numFmtId="2" fontId="173" fillId="0" borderId="0" xfId="1" applyNumberFormat="1" applyFont="1" applyBorder="1" applyAlignment="1">
      <alignment horizontal="center" vertical="center" wrapText="1"/>
    </xf>
    <xf numFmtId="0" fontId="157" fillId="0" borderId="0" xfId="2" applyFont="1" applyAlignment="1">
      <alignment horizontal="left" vertical="center" wrapText="1"/>
    </xf>
    <xf numFmtId="3" fontId="127" fillId="0" borderId="0" xfId="2" applyNumberFormat="1" applyFont="1" applyAlignment="1">
      <alignment vertical="center" wrapText="1"/>
    </xf>
    <xf numFmtId="3" fontId="127" fillId="0" borderId="0" xfId="0" applyNumberFormat="1" applyFont="1" applyBorder="1" applyAlignment="1" applyProtection="1">
      <alignment horizontal="center" vertical="center"/>
      <protection locked="0"/>
    </xf>
    <xf numFmtId="4" fontId="158" fillId="0" borderId="0" xfId="0" applyNumberFormat="1" applyFont="1" applyBorder="1" applyAlignment="1">
      <alignment horizontal="center" vertical="center"/>
    </xf>
    <xf numFmtId="3" fontId="127" fillId="0" borderId="0" xfId="2" applyNumberFormat="1" applyFont="1" applyAlignment="1" applyProtection="1">
      <alignment horizontal="center" vertical="center"/>
      <protection locked="0"/>
    </xf>
    <xf numFmtId="166" fontId="158" fillId="0" borderId="0" xfId="2" applyNumberFormat="1" applyFont="1" applyAlignment="1">
      <alignment horizontal="center" vertical="center"/>
    </xf>
    <xf numFmtId="3" fontId="127" fillId="3" borderId="0" xfId="2" applyNumberFormat="1" applyFont="1" applyFill="1" applyAlignment="1" applyProtection="1">
      <alignment horizontal="center" vertical="center"/>
      <protection locked="0"/>
    </xf>
    <xf numFmtId="165" fontId="158" fillId="0" borderId="0" xfId="1" applyNumberFormat="1" applyFont="1" applyBorder="1" applyAlignment="1">
      <alignment horizontal="center" vertical="center"/>
    </xf>
    <xf numFmtId="4" fontId="158" fillId="0" borderId="0" xfId="2" applyNumberFormat="1" applyFont="1" applyAlignment="1">
      <alignment horizontal="center" vertical="center"/>
    </xf>
    <xf numFmtId="3" fontId="127" fillId="0" borderId="0" xfId="0" applyNumberFormat="1" applyFont="1" applyBorder="1" applyAlignment="1" applyProtection="1">
      <alignment horizontal="center" vertical="center" wrapText="1"/>
      <protection locked="0"/>
    </xf>
    <xf numFmtId="3" fontId="127" fillId="0" borderId="0" xfId="2" applyNumberFormat="1" applyFont="1" applyAlignment="1" applyProtection="1">
      <alignment horizontal="center" vertical="center" wrapText="1"/>
      <protection locked="0"/>
    </xf>
    <xf numFmtId="3" fontId="127" fillId="3" borderId="0" xfId="2" applyNumberFormat="1" applyFont="1" applyFill="1" applyAlignment="1" applyProtection="1">
      <alignment horizontal="center" vertical="center" wrapText="1"/>
      <protection locked="0"/>
    </xf>
    <xf numFmtId="4" fontId="158" fillId="0" borderId="0" xfId="0" applyNumberFormat="1" applyFont="1" applyBorder="1" applyAlignment="1">
      <alignment horizontal="center" vertical="center" wrapText="1"/>
    </xf>
    <xf numFmtId="166" fontId="158" fillId="0" borderId="0" xfId="2" applyNumberFormat="1" applyFont="1" applyAlignment="1">
      <alignment horizontal="center" vertical="center" wrapText="1"/>
    </xf>
    <xf numFmtId="165" fontId="158" fillId="0" borderId="0" xfId="1" applyNumberFormat="1" applyFont="1" applyBorder="1" applyAlignment="1">
      <alignment horizontal="center" vertical="center" wrapText="1"/>
    </xf>
    <xf numFmtId="4" fontId="158" fillId="0" borderId="0" xfId="2" applyNumberFormat="1" applyFont="1" applyAlignment="1">
      <alignment horizontal="center" vertical="center" wrapText="1"/>
    </xf>
    <xf numFmtId="4" fontId="59" fillId="0" borderId="0" xfId="2" applyNumberFormat="1" applyFont="1" applyAlignment="1">
      <alignment horizontal="center" vertical="center" wrapText="1"/>
    </xf>
    <xf numFmtId="0" fontId="174" fillId="0" borderId="0" xfId="2" applyFont="1" applyAlignment="1">
      <alignment horizontal="center" vertical="center" wrapText="1"/>
    </xf>
    <xf numFmtId="166" fontId="174" fillId="0" borderId="0" xfId="2" applyNumberFormat="1" applyFont="1" applyAlignment="1">
      <alignment horizontal="center" vertical="center" wrapText="1"/>
    </xf>
    <xf numFmtId="165" fontId="174" fillId="0" borderId="0" xfId="1" applyNumberFormat="1" applyFont="1" applyBorder="1" applyAlignment="1">
      <alignment horizontal="center" vertical="center" wrapText="1"/>
    </xf>
    <xf numFmtId="4" fontId="174" fillId="0" borderId="0" xfId="2" applyNumberFormat="1" applyFont="1" applyAlignment="1">
      <alignment horizontal="center" vertical="center" wrapText="1"/>
    </xf>
    <xf numFmtId="166" fontId="175" fillId="0" borderId="0" xfId="2" applyNumberFormat="1" applyFont="1" applyAlignment="1">
      <alignment horizontal="center" vertical="center" wrapText="1"/>
    </xf>
    <xf numFmtId="0" fontId="93" fillId="0" borderId="0" xfId="2" applyFont="1" applyAlignment="1">
      <alignment horizontal="left" vertical="center" wrapText="1"/>
    </xf>
    <xf numFmtId="3" fontId="93" fillId="0" borderId="0" xfId="2" applyNumberFormat="1" applyFont="1" applyAlignment="1">
      <alignment horizontal="center" vertical="center" wrapText="1"/>
    </xf>
    <xf numFmtId="3" fontId="174" fillId="0" borderId="0" xfId="2" applyNumberFormat="1" applyFont="1" applyAlignment="1">
      <alignment horizontal="center" vertical="center" wrapText="1"/>
    </xf>
    <xf numFmtId="4" fontId="175" fillId="0" borderId="0" xfId="2" applyNumberFormat="1" applyFont="1" applyAlignment="1">
      <alignment horizontal="center" vertical="center" wrapText="1"/>
    </xf>
    <xf numFmtId="2" fontId="173" fillId="0" borderId="0" xfId="2" applyNumberFormat="1" applyFont="1" applyAlignment="1">
      <alignment vertical="center" wrapText="1"/>
    </xf>
    <xf numFmtId="0" fontId="176" fillId="0" borderId="0" xfId="2" applyFont="1" applyAlignment="1">
      <alignment vertical="center" wrapText="1"/>
    </xf>
    <xf numFmtId="2" fontId="138" fillId="0" borderId="0" xfId="2" applyNumberFormat="1" applyFont="1" applyAlignment="1">
      <alignment vertical="center" wrapText="1"/>
    </xf>
    <xf numFmtId="2" fontId="137" fillId="0" borderId="0" xfId="2" applyNumberFormat="1" applyFont="1" applyAlignment="1">
      <alignment vertical="center" wrapText="1"/>
    </xf>
    <xf numFmtId="0" fontId="52" fillId="0" borderId="0" xfId="2" applyFont="1" applyAlignment="1">
      <alignment horizontal="left" vertical="center"/>
    </xf>
    <xf numFmtId="0" fontId="53" fillId="0" borderId="0" xfId="2" applyFont="1" applyAlignment="1">
      <alignment horizontal="left" vertical="center" wrapText="1"/>
    </xf>
    <xf numFmtId="3" fontId="52" fillId="0" borderId="0" xfId="2" applyNumberFormat="1" applyFont="1" applyAlignment="1">
      <alignment vertical="center" wrapText="1"/>
    </xf>
    <xf numFmtId="3" fontId="52" fillId="0" borderId="0" xfId="0" applyNumberFormat="1" applyFont="1" applyBorder="1" applyAlignment="1" applyProtection="1">
      <alignment horizontal="center" vertical="center"/>
      <protection locked="0"/>
    </xf>
    <xf numFmtId="4" fontId="154" fillId="0" borderId="0" xfId="0" applyNumberFormat="1" applyFont="1" applyBorder="1" applyAlignment="1">
      <alignment horizontal="center" vertical="center"/>
    </xf>
    <xf numFmtId="3" fontId="52" fillId="0" borderId="0" xfId="2" applyNumberFormat="1" applyFont="1" applyAlignment="1" applyProtection="1">
      <alignment horizontal="center" vertical="center"/>
      <protection locked="0"/>
    </xf>
    <xf numFmtId="166" fontId="154" fillId="0" borderId="0" xfId="2" applyNumberFormat="1" applyFont="1" applyAlignment="1">
      <alignment horizontal="center" vertical="center"/>
    </xf>
    <xf numFmtId="3" fontId="52" fillId="3" borderId="0" xfId="2" applyNumberFormat="1" applyFont="1" applyFill="1" applyAlignment="1" applyProtection="1">
      <alignment horizontal="center" vertical="center"/>
      <protection locked="0"/>
    </xf>
    <xf numFmtId="165" fontId="154" fillId="0" borderId="0" xfId="1" applyNumberFormat="1" applyFont="1" applyBorder="1" applyAlignment="1">
      <alignment horizontal="center" vertical="center"/>
    </xf>
    <xf numFmtId="4" fontId="154" fillId="0" borderId="0" xfId="2" applyNumberFormat="1" applyFont="1" applyAlignment="1">
      <alignment horizontal="center" vertical="center"/>
    </xf>
    <xf numFmtId="9" fontId="52" fillId="0" borderId="0" xfId="8" applyFont="1" applyBorder="1" applyAlignment="1">
      <alignment horizontal="center" vertical="center"/>
    </xf>
    <xf numFmtId="0" fontId="52" fillId="0" borderId="0" xfId="2" applyFont="1"/>
    <xf numFmtId="0" fontId="52" fillId="0" borderId="0" xfId="2" applyFont="1" applyAlignment="1">
      <alignment horizontal="left" vertical="center" wrapText="1"/>
    </xf>
    <xf numFmtId="2" fontId="52" fillId="0" borderId="0" xfId="1" applyNumberFormat="1" applyFont="1" applyBorder="1" applyAlignment="1">
      <alignment horizontal="center" vertical="center"/>
    </xf>
    <xf numFmtId="2" fontId="52" fillId="0" borderId="0" xfId="1" applyNumberFormat="1" applyFont="1" applyBorder="1" applyAlignment="1">
      <alignment horizontal="center" vertical="center" wrapText="1"/>
    </xf>
    <xf numFmtId="3" fontId="52" fillId="0" borderId="0" xfId="0" applyNumberFormat="1" applyFont="1" applyBorder="1" applyAlignment="1" applyProtection="1">
      <alignment horizontal="center" vertical="center" wrapText="1"/>
      <protection locked="0"/>
    </xf>
    <xf numFmtId="3" fontId="52" fillId="0" borderId="0" xfId="2" applyNumberFormat="1" applyFont="1" applyAlignment="1" applyProtection="1">
      <alignment horizontal="center" vertical="center" wrapText="1"/>
      <protection locked="0"/>
    </xf>
    <xf numFmtId="3" fontId="68" fillId="0" borderId="0" xfId="2" applyNumberFormat="1" applyFont="1" applyAlignment="1">
      <alignment vertical="center" wrapText="1"/>
    </xf>
    <xf numFmtId="3" fontId="68" fillId="0" borderId="0" xfId="0" applyNumberFormat="1" applyFont="1" applyBorder="1" applyAlignment="1" applyProtection="1">
      <alignment horizontal="center" vertical="center"/>
      <protection locked="0"/>
    </xf>
    <xf numFmtId="4" fontId="159" fillId="0" borderId="0" xfId="0" applyNumberFormat="1" applyFont="1" applyBorder="1" applyAlignment="1">
      <alignment horizontal="center" vertical="center"/>
    </xf>
    <xf numFmtId="3" fontId="68" fillId="0" borderId="0" xfId="2" applyNumberFormat="1" applyFont="1" applyAlignment="1" applyProtection="1">
      <alignment horizontal="center" vertical="center"/>
      <protection locked="0"/>
    </xf>
    <xf numFmtId="166" fontId="159" fillId="0" borderId="0" xfId="2" applyNumberFormat="1" applyFont="1" applyAlignment="1">
      <alignment horizontal="center" vertical="center"/>
    </xf>
    <xf numFmtId="3" fontId="68" fillId="3" borderId="0" xfId="2" applyNumberFormat="1" applyFont="1" applyFill="1" applyAlignment="1" applyProtection="1">
      <alignment horizontal="center" vertical="center"/>
      <protection locked="0"/>
    </xf>
    <xf numFmtId="165" fontId="159" fillId="0" borderId="0" xfId="1" applyNumberFormat="1" applyFont="1" applyBorder="1" applyAlignment="1">
      <alignment horizontal="center" vertical="center"/>
    </xf>
    <xf numFmtId="4" fontId="159" fillId="0" borderId="0" xfId="2" applyNumberFormat="1" applyFont="1" applyAlignment="1">
      <alignment horizontal="center" vertical="center"/>
    </xf>
    <xf numFmtId="3" fontId="68" fillId="0" borderId="0" xfId="0" applyNumberFormat="1" applyFont="1" applyBorder="1" applyAlignment="1" applyProtection="1">
      <alignment horizontal="center" vertical="center" wrapText="1"/>
      <protection locked="0"/>
    </xf>
    <xf numFmtId="3" fontId="68" fillId="0" borderId="0" xfId="2" applyNumberFormat="1" applyFont="1" applyAlignment="1" applyProtection="1">
      <alignment horizontal="center" vertical="center" wrapText="1"/>
      <protection locked="0"/>
    </xf>
    <xf numFmtId="3" fontId="68" fillId="3" borderId="0" xfId="2" applyNumberFormat="1" applyFont="1" applyFill="1" applyAlignment="1" applyProtection="1">
      <alignment horizontal="center" vertical="center" wrapText="1"/>
      <protection locked="0"/>
    </xf>
    <xf numFmtId="4" fontId="159" fillId="0" borderId="0" xfId="0" applyNumberFormat="1" applyFont="1" applyBorder="1" applyAlignment="1">
      <alignment horizontal="center" vertical="center" wrapText="1"/>
    </xf>
    <xf numFmtId="166" fontId="159" fillId="0" borderId="0" xfId="2" applyNumberFormat="1" applyFont="1" applyAlignment="1">
      <alignment horizontal="center" vertical="center" wrapText="1"/>
    </xf>
    <xf numFmtId="165" fontId="159" fillId="0" borderId="0" xfId="1" applyNumberFormat="1" applyFont="1" applyBorder="1" applyAlignment="1">
      <alignment horizontal="center" vertical="center" wrapText="1"/>
    </xf>
    <xf numFmtId="4" fontId="159" fillId="0" borderId="0" xfId="2" applyNumberFormat="1" applyFont="1" applyAlignment="1">
      <alignment horizontal="center" vertical="center" wrapText="1"/>
    </xf>
    <xf numFmtId="4" fontId="154" fillId="0" borderId="0" xfId="2" applyNumberFormat="1" applyFont="1" applyAlignment="1">
      <alignment horizontal="center" vertical="center" wrapText="1"/>
    </xf>
    <xf numFmtId="2" fontId="52" fillId="0" borderId="0" xfId="2" applyNumberFormat="1" applyFont="1" applyAlignment="1">
      <alignment vertical="center" wrapText="1"/>
    </xf>
    <xf numFmtId="0" fontId="159" fillId="0" borderId="0" xfId="2" applyFont="1" applyAlignment="1">
      <alignment vertical="center" wrapText="1"/>
    </xf>
    <xf numFmtId="2" fontId="93" fillId="0" borderId="0" xfId="2" applyNumberFormat="1" applyFont="1" applyAlignment="1">
      <alignment vertical="center" wrapText="1"/>
    </xf>
    <xf numFmtId="10" fontId="68" fillId="0" borderId="0" xfId="2" applyNumberFormat="1" applyFont="1" applyAlignment="1">
      <alignment vertical="center" wrapText="1"/>
    </xf>
    <xf numFmtId="0" fontId="164" fillId="0" borderId="96" xfId="2" applyFont="1" applyBorder="1" applyAlignment="1">
      <alignment vertical="center" wrapText="1"/>
    </xf>
    <xf numFmtId="3" fontId="164" fillId="0" borderId="37" xfId="2" applyNumberFormat="1" applyFont="1" applyBorder="1" applyAlignment="1">
      <alignment vertical="center" wrapText="1"/>
    </xf>
    <xf numFmtId="0" fontId="164" fillId="0" borderId="38" xfId="2" applyFont="1" applyBorder="1" applyAlignment="1">
      <alignment vertical="center" wrapText="1"/>
    </xf>
    <xf numFmtId="0" fontId="107" fillId="0" borderId="0" xfId="2" applyFont="1" applyAlignment="1">
      <alignment vertical="center" wrapText="1"/>
    </xf>
    <xf numFmtId="3" fontId="164" fillId="0" borderId="30" xfId="2" applyNumberFormat="1" applyFont="1" applyBorder="1" applyAlignment="1">
      <alignment horizontal="center" vertical="center" wrapText="1"/>
    </xf>
    <xf numFmtId="0" fontId="107" fillId="0" borderId="0" xfId="2" applyFont="1" applyAlignment="1">
      <alignment vertical="center"/>
    </xf>
    <xf numFmtId="0" fontId="107" fillId="0" borderId="0" xfId="2" applyFont="1" applyAlignment="1">
      <alignment horizontal="left" vertical="center"/>
    </xf>
    <xf numFmtId="0" fontId="53" fillId="39" borderId="145" xfId="2" applyFont="1" applyFill="1" applyBorder="1" applyAlignment="1">
      <alignment horizontal="center" vertical="center" wrapText="1"/>
    </xf>
    <xf numFmtId="0" fontId="53" fillId="39" borderId="147" xfId="2" applyFont="1" applyFill="1" applyBorder="1" applyAlignment="1">
      <alignment horizontal="center" vertical="center" wrapText="1"/>
    </xf>
    <xf numFmtId="1" fontId="52" fillId="0" borderId="0" xfId="21" applyNumberFormat="1" applyFont="1" applyBorder="1" applyAlignment="1">
      <alignment horizontal="center" vertical="center"/>
    </xf>
    <xf numFmtId="2" fontId="52" fillId="0" borderId="0" xfId="21" applyNumberFormat="1" applyFont="1" applyBorder="1" applyAlignment="1">
      <alignment horizontal="center" vertical="center"/>
    </xf>
    <xf numFmtId="14" fontId="52" fillId="0" borderId="0" xfId="2" applyNumberFormat="1" applyFont="1" applyAlignment="1">
      <alignment horizontal="left" vertical="center" wrapText="1"/>
    </xf>
    <xf numFmtId="3" fontId="141" fillId="3" borderId="31" xfId="2" applyNumberFormat="1" applyFont="1" applyFill="1" applyBorder="1" applyAlignment="1" applyProtection="1">
      <alignment horizontal="center" vertical="center"/>
      <protection locked="0"/>
    </xf>
    <xf numFmtId="0" fontId="107" fillId="0" borderId="0" xfId="2" applyFont="1"/>
    <xf numFmtId="2" fontId="68" fillId="0" borderId="0" xfId="21" applyNumberFormat="1" applyFont="1" applyBorder="1" applyAlignment="1">
      <alignment horizontal="center" vertical="center"/>
    </xf>
    <xf numFmtId="3" fontId="141" fillId="3" borderId="44" xfId="2" applyNumberFormat="1" applyFont="1" applyFill="1" applyBorder="1" applyAlignment="1" applyProtection="1">
      <alignment horizontal="center" vertical="center"/>
      <protection locked="0"/>
    </xf>
    <xf numFmtId="3" fontId="141" fillId="0" borderId="44" xfId="2" applyNumberFormat="1" applyFont="1" applyBorder="1" applyAlignment="1" applyProtection="1">
      <alignment horizontal="center" vertical="center" wrapText="1"/>
      <protection locked="0"/>
    </xf>
    <xf numFmtId="3" fontId="141" fillId="3" borderId="44" xfId="2" applyNumberFormat="1" applyFont="1" applyFill="1" applyBorder="1" applyAlignment="1" applyProtection="1">
      <alignment horizontal="center" vertical="center" wrapText="1"/>
      <protection locked="0"/>
    </xf>
    <xf numFmtId="3" fontId="141" fillId="3" borderId="45" xfId="2" applyNumberFormat="1" applyFont="1" applyFill="1" applyBorder="1" applyAlignment="1" applyProtection="1">
      <alignment horizontal="center" vertical="center" wrapText="1"/>
      <protection locked="0"/>
    </xf>
    <xf numFmtId="0" fontId="177" fillId="0" borderId="0" xfId="2" applyFont="1" applyAlignment="1">
      <alignment vertical="center" wrapText="1"/>
    </xf>
    <xf numFmtId="0" fontId="68" fillId="0" borderId="0" xfId="0" applyFont="1" applyAlignment="1">
      <alignment vertical="center"/>
    </xf>
    <xf numFmtId="0" fontId="165" fillId="0" borderId="0" xfId="0" applyFont="1" applyAlignment="1">
      <alignment vertical="center" wrapText="1"/>
    </xf>
    <xf numFmtId="0" fontId="142" fillId="0" borderId="0" xfId="0" applyFont="1" applyAlignment="1">
      <alignment vertical="center" wrapText="1"/>
    </xf>
    <xf numFmtId="0" fontId="178" fillId="0" borderId="0" xfId="0" applyFont="1" applyAlignment="1">
      <alignment vertical="center"/>
    </xf>
    <xf numFmtId="0" fontId="140" fillId="0" borderId="0" xfId="0" applyFont="1" applyAlignment="1">
      <alignment horizontal="right" vertical="center"/>
    </xf>
    <xf numFmtId="0" fontId="150" fillId="0" borderId="0" xfId="0" applyFont="1" applyAlignment="1">
      <alignment horizontal="center"/>
    </xf>
    <xf numFmtId="0" fontId="142" fillId="0" borderId="0" xfId="0" applyFont="1" applyAlignment="1">
      <alignment horizontal="left" vertical="center"/>
    </xf>
    <xf numFmtId="3" fontId="142" fillId="0" borderId="0" xfId="0" applyNumberFormat="1" applyFont="1" applyAlignment="1">
      <alignment horizontal="left" vertical="center"/>
    </xf>
    <xf numFmtId="0" fontId="151" fillId="0" borderId="0" xfId="0" applyFont="1" applyAlignment="1">
      <alignment horizontal="left" vertical="center"/>
    </xf>
    <xf numFmtId="0" fontId="168" fillId="0" borderId="0" xfId="0" applyFont="1" applyAlignment="1">
      <alignment vertical="center"/>
    </xf>
    <xf numFmtId="0" fontId="168" fillId="0" borderId="0" xfId="0" applyFont="1" applyAlignment="1">
      <alignment horizontal="left" vertical="center"/>
    </xf>
    <xf numFmtId="3" fontId="168" fillId="0" borderId="0" xfId="0" applyNumberFormat="1" applyFont="1" applyAlignment="1">
      <alignment horizontal="left" vertical="center"/>
    </xf>
    <xf numFmtId="0" fontId="164" fillId="0" borderId="0" xfId="0" applyFont="1" applyBorder="1" applyAlignment="1">
      <alignment vertical="center" wrapText="1"/>
    </xf>
    <xf numFmtId="0" fontId="136" fillId="0" borderId="0" xfId="0" applyFont="1" applyAlignment="1">
      <alignment vertical="center" wrapText="1"/>
    </xf>
    <xf numFmtId="0" fontId="164" fillId="0" borderId="0" xfId="0" applyFont="1" applyBorder="1" applyAlignment="1">
      <alignment horizontal="center" vertical="center" wrapText="1"/>
    </xf>
    <xf numFmtId="0" fontId="164" fillId="0" borderId="0" xfId="0" applyFont="1" applyAlignment="1">
      <alignment vertical="center" wrapText="1"/>
    </xf>
    <xf numFmtId="0" fontId="164" fillId="0" borderId="14" xfId="0" applyFont="1" applyBorder="1" applyAlignment="1">
      <alignment horizontal="center" vertical="center" wrapText="1"/>
    </xf>
    <xf numFmtId="0" fontId="140" fillId="0" borderId="0" xfId="0" applyFont="1" applyBorder="1" applyAlignment="1">
      <alignment horizontal="center" vertical="center" wrapText="1"/>
    </xf>
    <xf numFmtId="0" fontId="139" fillId="0" borderId="0" xfId="0" applyFont="1" applyBorder="1" applyAlignment="1">
      <alignment vertical="center" wrapText="1"/>
    </xf>
    <xf numFmtId="0" fontId="152" fillId="0" borderId="31" xfId="0" applyFont="1" applyBorder="1" applyAlignment="1">
      <alignment horizontal="left" vertical="center" wrapText="1"/>
    </xf>
    <xf numFmtId="0" fontId="141" fillId="0" borderId="0" xfId="0" applyFont="1" applyAlignment="1">
      <alignment vertical="center" wrapText="1"/>
    </xf>
    <xf numFmtId="10" fontId="141" fillId="0" borderId="0" xfId="7" applyNumberFormat="1" applyFont="1" applyAlignment="1">
      <alignment vertical="center" wrapText="1"/>
    </xf>
    <xf numFmtId="3" fontId="141" fillId="0" borderId="36" xfId="7" applyNumberFormat="1" applyFont="1" applyBorder="1" applyAlignment="1" applyProtection="1">
      <alignment horizontal="center" vertical="center"/>
      <protection locked="0"/>
    </xf>
    <xf numFmtId="4" fontId="153" fillId="0" borderId="38" xfId="7" applyNumberFormat="1" applyFont="1" applyBorder="1" applyAlignment="1">
      <alignment horizontal="center" vertical="center"/>
    </xf>
    <xf numFmtId="10" fontId="141" fillId="0" borderId="0" xfId="6" applyNumberFormat="1" applyFont="1" applyAlignment="1">
      <alignment vertical="center" wrapText="1"/>
    </xf>
    <xf numFmtId="3" fontId="152" fillId="0" borderId="36" xfId="0" applyNumberFormat="1" applyFont="1" applyBorder="1" applyAlignment="1">
      <alignment horizontal="center" vertical="center"/>
    </xf>
    <xf numFmtId="0" fontId="152" fillId="0" borderId="45" xfId="0" applyFont="1" applyBorder="1" applyAlignment="1">
      <alignment horizontal="left" vertical="center" wrapText="1"/>
    </xf>
    <xf numFmtId="3" fontId="141" fillId="0" borderId="41" xfId="7" applyNumberFormat="1" applyFont="1" applyBorder="1" applyAlignment="1" applyProtection="1">
      <alignment horizontal="center" vertical="center"/>
      <protection locked="0"/>
    </xf>
    <xf numFmtId="4" fontId="153" fillId="0" borderId="43" xfId="7" applyNumberFormat="1" applyFont="1" applyBorder="1" applyAlignment="1">
      <alignment horizontal="center" vertical="center"/>
    </xf>
    <xf numFmtId="3" fontId="152" fillId="0" borderId="41" xfId="0" applyNumberFormat="1" applyFont="1" applyBorder="1" applyAlignment="1">
      <alignment horizontal="center" vertical="center"/>
    </xf>
    <xf numFmtId="4" fontId="153" fillId="0" borderId="43" xfId="0" applyNumberFormat="1" applyFont="1" applyBorder="1" applyAlignment="1">
      <alignment horizontal="center" vertical="center"/>
    </xf>
    <xf numFmtId="0" fontId="136" fillId="0" borderId="0" xfId="0" applyFont="1" applyBorder="1" applyAlignment="1">
      <alignment horizontal="left" vertical="center" wrapText="1"/>
    </xf>
    <xf numFmtId="0" fontId="136" fillId="0" borderId="0" xfId="0" applyFont="1" applyBorder="1" applyAlignment="1">
      <alignment vertical="center" wrapText="1"/>
    </xf>
    <xf numFmtId="3" fontId="136" fillId="0" borderId="0" xfId="0" applyNumberFormat="1" applyFont="1" applyBorder="1" applyAlignment="1">
      <alignment horizontal="center" vertical="center" wrapText="1"/>
    </xf>
    <xf numFmtId="4" fontId="179" fillId="0" borderId="0" xfId="0" applyNumberFormat="1" applyFont="1" applyBorder="1" applyAlignment="1">
      <alignment horizontal="center" vertical="center" wrapText="1"/>
    </xf>
    <xf numFmtId="4" fontId="180" fillId="0" borderId="11" xfId="0" applyNumberFormat="1" applyFont="1" applyBorder="1" applyAlignment="1">
      <alignment horizontal="center" vertical="center" wrapText="1"/>
    </xf>
    <xf numFmtId="0" fontId="181" fillId="0" borderId="0" xfId="0" applyFont="1" applyBorder="1" applyAlignment="1">
      <alignment vertical="center" wrapText="1"/>
    </xf>
    <xf numFmtId="0" fontId="151" fillId="0" borderId="0" xfId="0" applyFont="1" applyBorder="1" applyAlignment="1">
      <alignment vertical="center" wrapText="1"/>
    </xf>
    <xf numFmtId="2" fontId="150" fillId="0" borderId="0" xfId="0" applyNumberFormat="1" applyFont="1" applyAlignment="1">
      <alignment vertical="center" wrapText="1"/>
    </xf>
    <xf numFmtId="2" fontId="150" fillId="0" borderId="0" xfId="0" applyNumberFormat="1" applyFont="1" applyAlignment="1">
      <alignment horizontal="left" vertical="center" wrapText="1"/>
    </xf>
    <xf numFmtId="2" fontId="181" fillId="0" borderId="0" xfId="0" applyNumberFormat="1" applyFont="1" applyAlignment="1">
      <alignment horizontal="left" vertical="center" wrapText="1"/>
    </xf>
    <xf numFmtId="0" fontId="181" fillId="0" borderId="0" xfId="0" applyFont="1" applyAlignment="1">
      <alignment horizontal="left" vertical="center" wrapText="1"/>
    </xf>
    <xf numFmtId="3" fontId="181" fillId="0" borderId="0" xfId="0" applyNumberFormat="1" applyFont="1" applyAlignment="1">
      <alignment horizontal="left" vertical="center" wrapText="1"/>
    </xf>
    <xf numFmtId="0" fontId="151" fillId="0" borderId="0" xfId="0" applyFont="1" applyBorder="1" applyAlignment="1">
      <alignment horizontal="left" vertical="center" wrapText="1"/>
    </xf>
    <xf numFmtId="0" fontId="151" fillId="0" borderId="0" xfId="0" applyFont="1" applyAlignment="1">
      <alignment vertical="center" wrapText="1"/>
    </xf>
    <xf numFmtId="0" fontId="53" fillId="39" borderId="41" xfId="0" applyFont="1" applyFill="1" applyBorder="1" applyAlignment="1">
      <alignment horizontal="center" vertical="center" wrapText="1"/>
    </xf>
    <xf numFmtId="0" fontId="53" fillId="39" borderId="151" xfId="0" applyFont="1" applyFill="1" applyBorder="1" applyAlignment="1">
      <alignment horizontal="center" vertical="center" wrapText="1"/>
    </xf>
    <xf numFmtId="0" fontId="53" fillId="39" borderId="152" xfId="0" applyFont="1" applyFill="1" applyBorder="1" applyAlignment="1">
      <alignment horizontal="center" vertical="center" wrapText="1"/>
    </xf>
    <xf numFmtId="0" fontId="164" fillId="0" borderId="0" xfId="0" applyFont="1" applyAlignment="1">
      <alignment horizontal="center" vertical="center" wrapText="1"/>
    </xf>
    <xf numFmtId="0" fontId="139" fillId="0" borderId="0" xfId="0" applyFont="1" applyBorder="1" applyAlignment="1">
      <alignment horizontal="center" vertical="center" wrapText="1"/>
    </xf>
    <xf numFmtId="0" fontId="143" fillId="0" borderId="0" xfId="0" applyFont="1" applyBorder="1" applyAlignment="1">
      <alignment horizontal="center" vertical="center" wrapText="1"/>
    </xf>
    <xf numFmtId="3" fontId="164" fillId="0" borderId="61" xfId="0" applyNumberFormat="1" applyFont="1" applyBorder="1" applyAlignment="1">
      <alignment horizontal="center" vertical="center" wrapText="1"/>
    </xf>
    <xf numFmtId="4" fontId="166" fillId="0" borderId="62" xfId="0" applyNumberFormat="1" applyFont="1" applyBorder="1" applyAlignment="1">
      <alignment horizontal="center" vertical="center" wrapText="1"/>
    </xf>
    <xf numFmtId="0" fontId="68" fillId="0" borderId="0" xfId="0" applyFont="1"/>
    <xf numFmtId="0" fontId="142" fillId="0" borderId="0" xfId="0" applyFont="1" applyBorder="1" applyAlignment="1">
      <alignment horizontal="left" vertical="center"/>
    </xf>
    <xf numFmtId="0" fontId="168" fillId="0" borderId="0" xfId="0" applyFont="1" applyBorder="1" applyAlignment="1">
      <alignment horizontal="left" vertical="center"/>
    </xf>
    <xf numFmtId="0" fontId="168" fillId="0" borderId="0" xfId="0" applyFont="1"/>
    <xf numFmtId="0" fontId="168" fillId="0" borderId="0" xfId="0" applyFont="1" applyBorder="1"/>
    <xf numFmtId="9" fontId="164" fillId="0" borderId="0" xfId="0" applyNumberFormat="1" applyFont="1" applyBorder="1" applyAlignment="1">
      <alignment horizontal="center" vertical="center" wrapText="1"/>
    </xf>
    <xf numFmtId="0" fontId="68" fillId="0" borderId="0" xfId="0" applyFont="1" applyBorder="1"/>
    <xf numFmtId="0" fontId="141" fillId="0" borderId="0" xfId="0" applyFont="1" applyAlignment="1">
      <alignment horizontal="center" vertical="center" wrapText="1"/>
    </xf>
    <xf numFmtId="0" fontId="152" fillId="0" borderId="53" xfId="0" applyFont="1" applyBorder="1" applyAlignment="1">
      <alignment horizontal="left" vertical="center" wrapText="1"/>
    </xf>
    <xf numFmtId="3" fontId="141" fillId="0" borderId="55" xfId="0" applyNumberFormat="1" applyFont="1" applyBorder="1" applyAlignment="1">
      <alignment horizontal="center" vertical="center"/>
    </xf>
    <xf numFmtId="4" fontId="153" fillId="0" borderId="56" xfId="0" applyNumberFormat="1" applyFont="1" applyBorder="1" applyAlignment="1">
      <alignment horizontal="center" vertical="center"/>
    </xf>
    <xf numFmtId="0" fontId="141" fillId="0" borderId="0" xfId="0" applyFont="1" applyAlignment="1">
      <alignment horizontal="center" vertical="center"/>
    </xf>
    <xf numFmtId="4" fontId="141" fillId="0" borderId="0" xfId="0" applyNumberFormat="1" applyFont="1" applyBorder="1" applyAlignment="1">
      <alignment horizontal="center" vertical="center"/>
    </xf>
    <xf numFmtId="10" fontId="141" fillId="0" borderId="0" xfId="0" applyNumberFormat="1" applyFont="1" applyBorder="1" applyAlignment="1">
      <alignment horizontal="center" vertical="center"/>
    </xf>
    <xf numFmtId="2" fontId="141" fillId="0" borderId="0" xfId="0" applyNumberFormat="1" applyFont="1" applyBorder="1" applyAlignment="1" applyProtection="1">
      <alignment horizontal="center" vertical="center"/>
      <protection locked="0"/>
    </xf>
    <xf numFmtId="10" fontId="141" fillId="0" borderId="0" xfId="0" applyNumberFormat="1" applyFont="1" applyAlignment="1">
      <alignment vertical="center" wrapText="1"/>
    </xf>
    <xf numFmtId="0" fontId="152" fillId="0" borderId="63" xfId="0" applyFont="1" applyBorder="1" applyAlignment="1">
      <alignment horizontal="left" vertical="center" wrapText="1"/>
    </xf>
    <xf numFmtId="3" fontId="141" fillId="0" borderId="59" xfId="0" applyNumberFormat="1" applyFont="1" applyBorder="1" applyAlignment="1">
      <alignment horizontal="center" vertical="center"/>
    </xf>
    <xf numFmtId="4" fontId="153" fillId="0" borderId="60" xfId="0" applyNumberFormat="1" applyFont="1" applyBorder="1" applyAlignment="1">
      <alignment horizontal="center" vertical="center"/>
    </xf>
    <xf numFmtId="3" fontId="141" fillId="0" borderId="59" xfId="0" applyNumberFormat="1" applyFont="1" applyBorder="1" applyAlignment="1">
      <alignment horizontal="center" vertical="center" wrapText="1"/>
    </xf>
    <xf numFmtId="4" fontId="153" fillId="0" borderId="60" xfId="0" applyNumberFormat="1" applyFont="1" applyBorder="1" applyAlignment="1">
      <alignment horizontal="center" vertical="center" wrapText="1"/>
    </xf>
    <xf numFmtId="4" fontId="141" fillId="0" borderId="0" xfId="0" applyNumberFormat="1" applyFont="1" applyBorder="1" applyAlignment="1">
      <alignment horizontal="center" vertical="center" wrapText="1"/>
    </xf>
    <xf numFmtId="0" fontId="152" fillId="0" borderId="54" xfId="0" applyFont="1" applyBorder="1" applyAlignment="1">
      <alignment horizontal="left" vertical="center" wrapText="1"/>
    </xf>
    <xf numFmtId="3" fontId="141" fillId="0" borderId="57" xfId="0" applyNumberFormat="1" applyFont="1" applyBorder="1" applyAlignment="1">
      <alignment horizontal="center" vertical="center" wrapText="1"/>
    </xf>
    <xf numFmtId="4" fontId="153" fillId="0" borderId="58" xfId="0" applyNumberFormat="1" applyFont="1" applyBorder="1" applyAlignment="1">
      <alignment horizontal="center" vertical="center" wrapText="1"/>
    </xf>
    <xf numFmtId="3" fontId="141" fillId="0" borderId="57" xfId="0" applyNumberFormat="1" applyFont="1" applyBorder="1" applyAlignment="1">
      <alignment horizontal="center" vertical="center"/>
    </xf>
    <xf numFmtId="4" fontId="153" fillId="0" borderId="58" xfId="0" applyNumberFormat="1" applyFont="1" applyBorder="1" applyAlignment="1">
      <alignment horizontal="center" vertical="center"/>
    </xf>
    <xf numFmtId="3" fontId="68" fillId="0" borderId="0" xfId="0" applyNumberFormat="1" applyFont="1" applyBorder="1"/>
    <xf numFmtId="2" fontId="143" fillId="0" borderId="0" xfId="0" applyNumberFormat="1" applyFont="1" applyBorder="1" applyAlignment="1">
      <alignment horizontal="center" vertical="center" wrapText="1"/>
    </xf>
    <xf numFmtId="2" fontId="68" fillId="0" borderId="0" xfId="0" applyNumberFormat="1" applyFont="1" applyBorder="1"/>
    <xf numFmtId="2" fontId="140" fillId="0" borderId="0" xfId="0" applyNumberFormat="1" applyFont="1" applyBorder="1" applyAlignment="1">
      <alignment horizontal="center" vertical="center" wrapText="1"/>
    </xf>
    <xf numFmtId="0" fontId="52" fillId="0" borderId="0" xfId="0" applyFont="1" applyBorder="1" applyAlignment="1">
      <alignment vertical="center" wrapText="1"/>
    </xf>
    <xf numFmtId="0" fontId="154" fillId="0" borderId="0" xfId="0" applyFont="1"/>
    <xf numFmtId="2" fontId="53" fillId="0" borderId="0" xfId="0" applyNumberFormat="1" applyFont="1" applyAlignment="1">
      <alignment vertical="center" wrapText="1"/>
    </xf>
    <xf numFmtId="0" fontId="52" fillId="0" borderId="0" xfId="0" applyFont="1"/>
    <xf numFmtId="3" fontId="52" fillId="0" borderId="0" xfId="0" applyNumberFormat="1" applyFont="1"/>
    <xf numFmtId="0" fontId="52" fillId="0" borderId="0" xfId="0" applyFont="1" applyBorder="1"/>
    <xf numFmtId="3" fontId="52" fillId="0" borderId="0" xfId="0" applyNumberFormat="1" applyFont="1" applyBorder="1" applyAlignment="1">
      <alignment horizontal="center" vertical="center" wrapText="1"/>
    </xf>
    <xf numFmtId="4" fontId="154" fillId="0" borderId="0" xfId="0" applyNumberFormat="1" applyFont="1" applyBorder="1" applyAlignment="1">
      <alignment horizontal="center" vertical="center" wrapText="1"/>
    </xf>
    <xf numFmtId="4" fontId="52" fillId="0" borderId="0" xfId="0" applyNumberFormat="1" applyFont="1" applyBorder="1" applyAlignment="1">
      <alignment horizontal="center" vertical="center" wrapText="1"/>
    </xf>
    <xf numFmtId="3" fontId="52" fillId="0" borderId="0" xfId="0" applyNumberFormat="1" applyFont="1" applyBorder="1" applyAlignment="1">
      <alignment horizontal="center" vertical="center"/>
    </xf>
    <xf numFmtId="0" fontId="107" fillId="0" borderId="0" xfId="0" applyFont="1"/>
    <xf numFmtId="0" fontId="53" fillId="39" borderId="57" xfId="0" applyFont="1" applyFill="1" applyBorder="1" applyAlignment="1">
      <alignment horizontal="center" vertical="center" wrapText="1"/>
    </xf>
    <xf numFmtId="0" fontId="53" fillId="39" borderId="155" xfId="0" applyFont="1" applyFill="1" applyBorder="1" applyAlignment="1">
      <alignment horizontal="center" vertical="center" wrapText="1"/>
    </xf>
    <xf numFmtId="9" fontId="147" fillId="39" borderId="154" xfId="0" applyNumberFormat="1" applyFont="1" applyFill="1" applyBorder="1" applyAlignment="1">
      <alignment horizontal="center" vertical="center" wrapText="1"/>
    </xf>
    <xf numFmtId="9" fontId="147" fillId="39" borderId="58" xfId="0" applyNumberFormat="1" applyFont="1" applyFill="1" applyBorder="1" applyAlignment="1">
      <alignment horizontal="center" vertical="center" wrapText="1"/>
    </xf>
    <xf numFmtId="0" fontId="162" fillId="0" borderId="0" xfId="0" applyFont="1" applyAlignment="1">
      <alignment vertical="center"/>
    </xf>
    <xf numFmtId="0" fontId="53" fillId="0" borderId="0" xfId="0" applyFont="1" applyBorder="1" applyAlignment="1">
      <alignment horizontal="center" vertical="center" wrapText="1"/>
    </xf>
    <xf numFmtId="0" fontId="53" fillId="0" borderId="0" xfId="0" applyFont="1" applyBorder="1" applyAlignment="1">
      <alignment horizontal="left" vertical="center" wrapText="1"/>
    </xf>
    <xf numFmtId="0" fontId="53" fillId="0" borderId="0" xfId="0" applyFont="1" applyBorder="1" applyAlignment="1">
      <alignment vertical="center" wrapText="1"/>
    </xf>
    <xf numFmtId="0" fontId="154" fillId="0" borderId="0" xfId="0" applyFont="1" applyAlignment="1">
      <alignment vertical="center"/>
    </xf>
    <xf numFmtId="0" fontId="68" fillId="0" borderId="0" xfId="0" applyFont="1" applyBorder="1" applyAlignment="1">
      <alignment vertical="center"/>
    </xf>
    <xf numFmtId="0" fontId="150" fillId="0" borderId="0" xfId="0" applyFont="1"/>
    <xf numFmtId="0" fontId="164" fillId="0" borderId="0" xfId="0" applyFont="1" applyAlignment="1">
      <alignment vertical="center"/>
    </xf>
    <xf numFmtId="0" fontId="151" fillId="0" borderId="0" xfId="0" applyFont="1" applyAlignment="1">
      <alignment horizontal="center" vertical="center"/>
    </xf>
    <xf numFmtId="0" fontId="151" fillId="0" borderId="0" xfId="0" applyFont="1" applyBorder="1" applyAlignment="1">
      <alignment horizontal="center" vertical="center"/>
    </xf>
    <xf numFmtId="0" fontId="52" fillId="0" borderId="0" xfId="0" applyFont="1" applyBorder="1" applyAlignment="1">
      <alignment horizontal="left" vertical="center"/>
    </xf>
    <xf numFmtId="0" fontId="53" fillId="0" borderId="0" xfId="0" applyFont="1" applyBorder="1" applyAlignment="1">
      <alignment horizontal="center" vertical="center"/>
    </xf>
    <xf numFmtId="4" fontId="52" fillId="0" borderId="0" xfId="0" applyNumberFormat="1" applyFont="1" applyBorder="1" applyAlignment="1">
      <alignment horizontal="center" vertical="center"/>
    </xf>
    <xf numFmtId="0" fontId="52" fillId="0" borderId="0" xfId="0" applyFont="1" applyBorder="1" applyAlignment="1">
      <alignment horizontal="center" vertical="center" wrapText="1"/>
    </xf>
    <xf numFmtId="3" fontId="52" fillId="0" borderId="0" xfId="0" applyNumberFormat="1" applyFont="1" applyBorder="1" applyAlignment="1">
      <alignment vertical="center" wrapText="1"/>
    </xf>
    <xf numFmtId="3" fontId="53" fillId="0" borderId="0" xfId="0" applyNumberFormat="1" applyFont="1" applyBorder="1" applyAlignment="1">
      <alignment horizontal="center" vertical="center" wrapText="1"/>
    </xf>
    <xf numFmtId="4" fontId="175" fillId="0" borderId="0" xfId="0" applyNumberFormat="1" applyFont="1" applyBorder="1" applyAlignment="1">
      <alignment horizontal="center" vertical="center" wrapText="1"/>
    </xf>
    <xf numFmtId="4" fontId="53" fillId="0" borderId="0" xfId="0" applyNumberFormat="1" applyFont="1" applyBorder="1" applyAlignment="1">
      <alignment horizontal="center" vertical="center" wrapText="1"/>
    </xf>
    <xf numFmtId="2" fontId="154" fillId="0" borderId="0" xfId="0" applyNumberFormat="1" applyFont="1" applyBorder="1" applyAlignment="1">
      <alignment vertical="center" wrapText="1"/>
    </xf>
    <xf numFmtId="2" fontId="52" fillId="0" borderId="0" xfId="0" applyNumberFormat="1" applyFont="1" applyBorder="1" applyAlignment="1">
      <alignment vertical="center" wrapText="1"/>
    </xf>
    <xf numFmtId="0" fontId="142" fillId="0" borderId="0" xfId="0" applyFont="1" applyBorder="1" applyAlignment="1">
      <alignment vertical="center" wrapText="1"/>
    </xf>
    <xf numFmtId="0" fontId="154" fillId="0" borderId="0" xfId="0" applyFont="1" applyBorder="1"/>
    <xf numFmtId="3" fontId="142" fillId="0" borderId="0" xfId="0" applyNumberFormat="1" applyFont="1" applyAlignment="1">
      <alignment vertical="center" wrapText="1"/>
    </xf>
    <xf numFmtId="0" fontId="125" fillId="39" borderId="100" xfId="2" applyFont="1" applyFill="1" applyBorder="1" applyAlignment="1">
      <alignment horizontal="center" vertical="center" wrapText="1"/>
    </xf>
    <xf numFmtId="0" fontId="125" fillId="39" borderId="109" xfId="2" applyFont="1" applyFill="1" applyBorder="1" applyAlignment="1">
      <alignment horizontal="center" vertical="center" wrapText="1"/>
    </xf>
    <xf numFmtId="0" fontId="125" fillId="39" borderId="99" xfId="2" applyFont="1" applyFill="1" applyBorder="1" applyAlignment="1">
      <alignment horizontal="center" vertical="center" wrapText="1"/>
    </xf>
    <xf numFmtId="0" fontId="183" fillId="0" borderId="0" xfId="0" applyFont="1" applyAlignment="1">
      <alignment horizontal="left" vertical="center"/>
    </xf>
    <xf numFmtId="0" fontId="183" fillId="0" borderId="0" xfId="0" applyFont="1" applyAlignment="1">
      <alignment vertical="center"/>
    </xf>
    <xf numFmtId="0" fontId="184" fillId="3" borderId="0" xfId="2" applyFont="1" applyFill="1" applyAlignment="1">
      <alignment vertical="center" wrapText="1"/>
    </xf>
    <xf numFmtId="0" fontId="168" fillId="3" borderId="0" xfId="2" applyFont="1" applyFill="1" applyAlignment="1">
      <alignment vertical="center" wrapText="1"/>
    </xf>
    <xf numFmtId="0" fontId="167" fillId="0" borderId="0" xfId="0" applyFont="1" applyAlignment="1">
      <alignment vertical="center" wrapText="1"/>
    </xf>
    <xf numFmtId="0" fontId="141" fillId="0" borderId="54" xfId="2" applyFont="1" applyBorder="1" applyAlignment="1">
      <alignment vertical="center" wrapText="1"/>
    </xf>
    <xf numFmtId="0" fontId="165" fillId="0" borderId="0" xfId="2" applyFont="1" applyAlignment="1">
      <alignment vertical="center" wrapText="1"/>
    </xf>
    <xf numFmtId="0" fontId="168" fillId="0" borderId="0" xfId="0" applyFont="1" applyBorder="1" applyAlignment="1">
      <alignment vertical="center" wrapText="1"/>
    </xf>
    <xf numFmtId="3" fontId="136" fillId="0" borderId="0" xfId="2" applyNumberFormat="1" applyFont="1" applyAlignment="1">
      <alignment horizontal="center" vertical="center" wrapText="1"/>
    </xf>
    <xf numFmtId="4" fontId="136" fillId="0" borderId="0" xfId="2" applyNumberFormat="1" applyFont="1" applyAlignment="1">
      <alignment horizontal="center" vertical="center" wrapText="1"/>
    </xf>
    <xf numFmtId="0" fontId="149" fillId="0" borderId="0" xfId="2" applyFont="1"/>
    <xf numFmtId="0" fontId="150" fillId="0" borderId="0" xfId="2" applyFont="1"/>
    <xf numFmtId="0" fontId="168" fillId="2" borderId="0" xfId="5" applyFont="1" applyFill="1" applyAlignment="1">
      <alignment vertical="center"/>
    </xf>
    <xf numFmtId="0" fontId="181" fillId="3" borderId="0" xfId="2" applyFont="1" applyFill="1" applyAlignment="1">
      <alignment horizontal="left" vertical="center"/>
    </xf>
    <xf numFmtId="0" fontId="164" fillId="0" borderId="64" xfId="2" applyFont="1" applyBorder="1" applyAlignment="1">
      <alignment horizontal="center" vertical="center" wrapText="1"/>
    </xf>
    <xf numFmtId="0" fontId="164" fillId="3" borderId="0" xfId="2" applyFont="1" applyFill="1" applyAlignment="1">
      <alignment vertical="center" wrapText="1"/>
    </xf>
    <xf numFmtId="2" fontId="68" fillId="3" borderId="0" xfId="2" applyNumberFormat="1" applyFont="1" applyFill="1" applyAlignment="1">
      <alignment vertical="center" wrapText="1"/>
    </xf>
    <xf numFmtId="0" fontId="152" fillId="0" borderId="53" xfId="2" applyFont="1" applyBorder="1" applyAlignment="1">
      <alignment horizontal="left" vertical="center" wrapText="1"/>
    </xf>
    <xf numFmtId="3" fontId="181" fillId="0" borderId="0" xfId="2" applyNumberFormat="1" applyFont="1" applyAlignment="1">
      <alignment vertical="center" wrapText="1"/>
    </xf>
    <xf numFmtId="3" fontId="141" fillId="0" borderId="55" xfId="0" applyNumberFormat="1" applyFont="1" applyBorder="1" applyAlignment="1" applyProtection="1">
      <alignment horizontal="center" vertical="center"/>
      <protection locked="0"/>
    </xf>
    <xf numFmtId="3" fontId="141" fillId="0" borderId="55" xfId="2" applyNumberFormat="1" applyFont="1" applyBorder="1" applyAlignment="1" applyProtection="1">
      <alignment horizontal="center" vertical="center"/>
      <protection locked="0"/>
    </xf>
    <xf numFmtId="4" fontId="153" fillId="0" borderId="56" xfId="2" applyNumberFormat="1" applyFont="1" applyBorder="1" applyAlignment="1">
      <alignment horizontal="center" vertical="center"/>
    </xf>
    <xf numFmtId="3" fontId="141" fillId="0" borderId="55" xfId="2" applyNumberFormat="1" applyFont="1" applyBorder="1" applyAlignment="1">
      <alignment horizontal="center" vertical="center" wrapText="1"/>
    </xf>
    <xf numFmtId="4" fontId="153" fillId="0" borderId="64" xfId="2" applyNumberFormat="1" applyFont="1" applyBorder="1" applyAlignment="1">
      <alignment horizontal="center" vertical="center" wrapText="1"/>
    </xf>
    <xf numFmtId="4" fontId="52" fillId="0" borderId="0" xfId="2" applyNumberFormat="1" applyFont="1" applyAlignment="1">
      <alignment horizontal="center" vertical="center"/>
    </xf>
    <xf numFmtId="0" fontId="152" fillId="0" borderId="63" xfId="2" applyFont="1" applyBorder="1" applyAlignment="1">
      <alignment horizontal="left" vertical="center" wrapText="1"/>
    </xf>
    <xf numFmtId="3" fontId="141" fillId="0" borderId="59" xfId="0" applyNumberFormat="1" applyFont="1" applyBorder="1" applyAlignment="1" applyProtection="1">
      <alignment horizontal="center" vertical="center"/>
      <protection locked="0"/>
    </xf>
    <xf numFmtId="3" fontId="141" fillId="0" borderId="59" xfId="2" applyNumberFormat="1" applyFont="1" applyBorder="1" applyAlignment="1" applyProtection="1">
      <alignment horizontal="center" vertical="center"/>
      <protection locked="0"/>
    </xf>
    <xf numFmtId="4" fontId="153" fillId="0" borderId="60" xfId="2" applyNumberFormat="1" applyFont="1" applyBorder="1" applyAlignment="1">
      <alignment horizontal="center" vertical="center"/>
    </xf>
    <xf numFmtId="3" fontId="141" fillId="0" borderId="59" xfId="2" applyNumberFormat="1" applyFont="1" applyBorder="1" applyAlignment="1">
      <alignment horizontal="center" vertical="center" wrapText="1"/>
    </xf>
    <xf numFmtId="3" fontId="141" fillId="0" borderId="59" xfId="0" applyNumberFormat="1" applyFont="1" applyBorder="1" applyAlignment="1" applyProtection="1">
      <alignment horizontal="center" vertical="center" wrapText="1"/>
      <protection locked="0"/>
    </xf>
    <xf numFmtId="3" fontId="141" fillId="0" borderId="59" xfId="2" applyNumberFormat="1" applyFont="1" applyBorder="1" applyAlignment="1" applyProtection="1">
      <alignment horizontal="center" vertical="center" wrapText="1"/>
      <protection locked="0"/>
    </xf>
    <xf numFmtId="4" fontId="52" fillId="0" borderId="0" xfId="2" applyNumberFormat="1" applyFont="1" applyAlignment="1">
      <alignment horizontal="center" vertical="center" wrapText="1"/>
    </xf>
    <xf numFmtId="0" fontId="93" fillId="0" borderId="63" xfId="2" applyFont="1" applyBorder="1" applyAlignment="1">
      <alignment horizontal="left" vertical="center" wrapText="1"/>
    </xf>
    <xf numFmtId="3" fontId="68" fillId="0" borderId="59" xfId="2" applyNumberFormat="1" applyFont="1" applyBorder="1" applyAlignment="1" applyProtection="1">
      <alignment horizontal="center" vertical="center"/>
      <protection locked="0"/>
    </xf>
    <xf numFmtId="4" fontId="159" fillId="0" borderId="60" xfId="2" applyNumberFormat="1" applyFont="1" applyBorder="1" applyAlignment="1">
      <alignment horizontal="center" vertical="center"/>
    </xf>
    <xf numFmtId="3" fontId="68" fillId="0" borderId="59" xfId="2" applyNumberFormat="1" applyFont="1" applyBorder="1" applyAlignment="1">
      <alignment horizontal="center" vertical="center" wrapText="1"/>
    </xf>
    <xf numFmtId="4" fontId="153" fillId="0" borderId="60" xfId="2" applyNumberFormat="1" applyFont="1" applyBorder="1" applyAlignment="1">
      <alignment horizontal="center" vertical="center" wrapText="1"/>
    </xf>
    <xf numFmtId="0" fontId="141" fillId="0" borderId="57" xfId="2" applyFont="1" applyBorder="1" applyAlignment="1">
      <alignment vertical="center" wrapText="1"/>
    </xf>
    <xf numFmtId="0" fontId="153" fillId="0" borderId="58" xfId="2" applyFont="1" applyBorder="1" applyAlignment="1">
      <alignment vertical="center" wrapText="1"/>
    </xf>
    <xf numFmtId="0" fontId="141" fillId="0" borderId="65" xfId="2" applyFont="1" applyBorder="1" applyAlignment="1">
      <alignment vertical="center" wrapText="1"/>
    </xf>
    <xf numFmtId="2" fontId="150" fillId="0" borderId="0" xfId="2" applyNumberFormat="1" applyFont="1" applyAlignment="1">
      <alignment horizontal="left" vertical="center" wrapText="1"/>
    </xf>
    <xf numFmtId="2" fontId="185" fillId="0" borderId="0" xfId="2" applyNumberFormat="1" applyFont="1" applyAlignment="1">
      <alignment horizontal="left" vertical="center" wrapText="1"/>
    </xf>
    <xf numFmtId="0" fontId="186" fillId="0" borderId="0" xfId="2" applyFont="1" applyAlignment="1">
      <alignment vertical="center" wrapText="1"/>
    </xf>
    <xf numFmtId="0" fontId="52" fillId="3" borderId="0" xfId="2" applyFont="1" applyFill="1" applyAlignment="1">
      <alignment vertical="center" wrapText="1"/>
    </xf>
    <xf numFmtId="0" fontId="136" fillId="0" borderId="0" xfId="2" applyFont="1" applyAlignment="1">
      <alignment horizontal="left" vertical="center" wrapText="1"/>
    </xf>
    <xf numFmtId="0" fontId="181" fillId="0" borderId="0" xfId="2" applyFont="1" applyAlignment="1">
      <alignment vertical="center" wrapText="1"/>
    </xf>
    <xf numFmtId="49" fontId="168" fillId="0" borderId="0" xfId="2" applyNumberFormat="1" applyFont="1" applyAlignment="1">
      <alignment vertical="center" wrapText="1"/>
    </xf>
    <xf numFmtId="165" fontId="68" fillId="0" borderId="0" xfId="1" applyNumberFormat="1" applyFont="1" applyBorder="1" applyAlignment="1">
      <alignment horizontal="center" vertical="center"/>
    </xf>
    <xf numFmtId="165" fontId="68" fillId="0" borderId="0" xfId="1" applyNumberFormat="1" applyFont="1" applyBorder="1" applyAlignment="1">
      <alignment horizontal="center" vertical="center" wrapText="1"/>
    </xf>
    <xf numFmtId="0" fontId="53" fillId="39" borderId="57" xfId="2" applyFont="1" applyFill="1" applyBorder="1" applyAlignment="1">
      <alignment horizontal="center" vertical="center" wrapText="1"/>
    </xf>
    <xf numFmtId="0" fontId="53" fillId="39" borderId="71" xfId="2" applyFont="1" applyFill="1" applyBorder="1" applyAlignment="1">
      <alignment horizontal="center" vertical="center" wrapText="1"/>
    </xf>
    <xf numFmtId="0" fontId="125" fillId="39" borderId="154" xfId="2" applyFont="1" applyFill="1" applyBorder="1" applyAlignment="1">
      <alignment horizontal="center" vertical="center" wrapText="1"/>
    </xf>
    <xf numFmtId="0" fontId="125" fillId="39" borderId="71" xfId="2" applyFont="1" applyFill="1" applyBorder="1" applyAlignment="1">
      <alignment horizontal="center" vertical="center" wrapText="1"/>
    </xf>
    <xf numFmtId="3" fontId="151" fillId="0" borderId="0" xfId="0" applyNumberFormat="1" applyFont="1" applyAlignment="1">
      <alignment horizontal="left" vertical="center"/>
    </xf>
    <xf numFmtId="10" fontId="141" fillId="0" borderId="53" xfId="7" applyNumberFormat="1" applyFont="1" applyBorder="1" applyAlignment="1">
      <alignment vertical="center" wrapText="1"/>
    </xf>
    <xf numFmtId="3" fontId="141" fillId="0" borderId="64" xfId="7" applyNumberFormat="1" applyFont="1" applyBorder="1" applyAlignment="1" applyProtection="1">
      <alignment horizontal="center" vertical="center"/>
      <protection locked="0"/>
    </xf>
    <xf numFmtId="4" fontId="153" fillId="0" borderId="56" xfId="7" applyNumberFormat="1" applyFont="1" applyBorder="1" applyAlignment="1">
      <alignment horizontal="center" vertical="center"/>
    </xf>
    <xf numFmtId="3" fontId="141" fillId="0" borderId="55" xfId="7" applyNumberFormat="1" applyFont="1" applyBorder="1" applyAlignment="1" applyProtection="1">
      <alignment horizontal="center" vertical="center"/>
      <protection locked="0"/>
    </xf>
    <xf numFmtId="9" fontId="141" fillId="0" borderId="0" xfId="8" applyFont="1" applyAlignment="1">
      <alignment vertical="center" wrapText="1"/>
    </xf>
    <xf numFmtId="10" fontId="141" fillId="0" borderId="63" xfId="7" applyNumberFormat="1" applyFont="1" applyBorder="1" applyAlignment="1">
      <alignment vertical="center" wrapText="1"/>
    </xf>
    <xf numFmtId="3" fontId="141" fillId="0" borderId="0" xfId="7" applyNumberFormat="1" applyFont="1" applyBorder="1" applyAlignment="1" applyProtection="1">
      <alignment horizontal="center" vertical="center"/>
      <protection locked="0"/>
    </xf>
    <xf numFmtId="4" fontId="153" fillId="0" borderId="60" xfId="7" applyNumberFormat="1" applyFont="1" applyBorder="1" applyAlignment="1">
      <alignment horizontal="center" vertical="center"/>
    </xf>
    <xf numFmtId="3" fontId="141" fillId="0" borderId="59" xfId="7" applyNumberFormat="1" applyFont="1" applyBorder="1" applyAlignment="1" applyProtection="1">
      <alignment horizontal="center" vertical="center"/>
      <protection locked="0"/>
    </xf>
    <xf numFmtId="10" fontId="141" fillId="0" borderId="54" xfId="7" applyNumberFormat="1" applyFont="1" applyBorder="1" applyAlignment="1">
      <alignment vertical="center" wrapText="1"/>
    </xf>
    <xf numFmtId="3" fontId="141" fillId="0" borderId="65" xfId="7" applyNumberFormat="1" applyFont="1" applyBorder="1" applyAlignment="1" applyProtection="1">
      <alignment horizontal="center" vertical="center"/>
      <protection locked="0"/>
    </xf>
    <xf numFmtId="4" fontId="153" fillId="0" borderId="58" xfId="7" applyNumberFormat="1" applyFont="1" applyBorder="1" applyAlignment="1">
      <alignment horizontal="center" vertical="center"/>
    </xf>
    <xf numFmtId="3" fontId="141" fillId="0" borderId="57" xfId="7" applyNumberFormat="1" applyFont="1" applyBorder="1" applyAlignment="1" applyProtection="1">
      <alignment horizontal="center" vertical="center"/>
      <protection locked="0"/>
    </xf>
    <xf numFmtId="10" fontId="152" fillId="0" borderId="4" xfId="7" applyNumberFormat="1" applyFont="1" applyBorder="1" applyAlignment="1">
      <alignment vertical="center" wrapText="1"/>
    </xf>
    <xf numFmtId="3" fontId="141" fillId="0" borderId="12" xfId="7" applyNumberFormat="1" applyFont="1" applyBorder="1" applyAlignment="1" applyProtection="1">
      <alignment horizontal="center" vertical="center"/>
      <protection locked="0"/>
    </xf>
    <xf numFmtId="4" fontId="153" fillId="0" borderId="11" xfId="7" applyNumberFormat="1" applyFont="1" applyBorder="1" applyAlignment="1">
      <alignment horizontal="center" vertical="center"/>
    </xf>
    <xf numFmtId="3" fontId="141" fillId="0" borderId="61" xfId="7" applyNumberFormat="1" applyFont="1" applyBorder="1" applyAlignment="1" applyProtection="1">
      <alignment horizontal="center" vertical="center"/>
      <protection locked="0"/>
    </xf>
    <xf numFmtId="4" fontId="153" fillId="0" borderId="62" xfId="7" applyNumberFormat="1" applyFont="1" applyBorder="1" applyAlignment="1">
      <alignment horizontal="center" vertical="center"/>
    </xf>
    <xf numFmtId="3" fontId="152" fillId="0" borderId="61" xfId="7" applyNumberFormat="1" applyFont="1" applyBorder="1" applyAlignment="1" applyProtection="1">
      <alignment horizontal="center" vertical="center"/>
      <protection locked="0"/>
    </xf>
    <xf numFmtId="4" fontId="187" fillId="0" borderId="62" xfId="0" applyNumberFormat="1" applyFont="1" applyBorder="1" applyAlignment="1">
      <alignment horizontal="center" vertical="center"/>
    </xf>
    <xf numFmtId="10" fontId="152" fillId="0" borderId="70" xfId="7" applyNumberFormat="1" applyFont="1" applyBorder="1" applyAlignment="1">
      <alignment vertical="center" wrapText="1"/>
    </xf>
    <xf numFmtId="3" fontId="136" fillId="0" borderId="66" xfId="0" applyNumberFormat="1" applyFont="1" applyBorder="1" applyAlignment="1">
      <alignment horizontal="center" vertical="center" wrapText="1"/>
    </xf>
    <xf numFmtId="4" fontId="179" fillId="0" borderId="66" xfId="0" applyNumberFormat="1" applyFont="1" applyBorder="1" applyAlignment="1">
      <alignment horizontal="center" vertical="center" wrapText="1"/>
    </xf>
    <xf numFmtId="3" fontId="164" fillId="0" borderId="14" xfId="0" applyNumberFormat="1" applyFont="1" applyBorder="1" applyAlignment="1">
      <alignment horizontal="center" vertical="center" wrapText="1"/>
    </xf>
    <xf numFmtId="4" fontId="166" fillId="0" borderId="6" xfId="0" applyNumberFormat="1" applyFont="1" applyBorder="1" applyAlignment="1">
      <alignment horizontal="center" vertical="center" wrapText="1"/>
    </xf>
    <xf numFmtId="0" fontId="53" fillId="39" borderId="163" xfId="0" applyFont="1" applyFill="1" applyBorder="1" applyAlignment="1">
      <alignment horizontal="center" vertical="center" wrapText="1"/>
    </xf>
    <xf numFmtId="0" fontId="53" fillId="39" borderId="154" xfId="0" applyFont="1" applyFill="1" applyBorder="1" applyAlignment="1">
      <alignment horizontal="center" vertical="center" wrapText="1"/>
    </xf>
    <xf numFmtId="0" fontId="68" fillId="0" borderId="0" xfId="0" applyFont="1" applyAlignment="1">
      <alignment vertical="center" wrapText="1"/>
    </xf>
    <xf numFmtId="0" fontId="136" fillId="0" borderId="0" xfId="0" applyFont="1" applyAlignment="1">
      <alignment vertical="center"/>
    </xf>
    <xf numFmtId="0" fontId="151" fillId="0" borderId="0" xfId="0" applyFont="1" applyAlignment="1">
      <alignment vertical="center"/>
    </xf>
    <xf numFmtId="0" fontId="168" fillId="0" borderId="0" xfId="0" applyFont="1" applyAlignment="1">
      <alignment horizontal="center" vertical="center"/>
    </xf>
    <xf numFmtId="0" fontId="168" fillId="0" borderId="0" xfId="0" applyFont="1" applyBorder="1" applyAlignment="1">
      <alignment horizontal="center" vertical="center"/>
    </xf>
    <xf numFmtId="0" fontId="164" fillId="0" borderId="0" xfId="0" applyFont="1" applyBorder="1" applyAlignment="1">
      <alignment horizontal="center" vertical="center"/>
    </xf>
    <xf numFmtId="0" fontId="136" fillId="0" borderId="0" xfId="0" applyFont="1" applyBorder="1" applyAlignment="1">
      <alignment horizontal="center" vertical="center"/>
    </xf>
    <xf numFmtId="0" fontId="151" fillId="0" borderId="72" xfId="0" applyFont="1" applyBorder="1" applyAlignment="1">
      <alignment horizontal="left" vertical="center"/>
    </xf>
    <xf numFmtId="0" fontId="140" fillId="0" borderId="57" xfId="0" applyFont="1" applyBorder="1" applyAlignment="1">
      <alignment horizontal="center" vertical="center" wrapText="1"/>
    </xf>
    <xf numFmtId="0" fontId="140" fillId="0" borderId="58" xfId="0" applyFont="1" applyBorder="1" applyAlignment="1">
      <alignment horizontal="center" vertical="center" wrapText="1"/>
    </xf>
    <xf numFmtId="3" fontId="141" fillId="0" borderId="53" xfId="0" applyNumberFormat="1" applyFont="1" applyBorder="1" applyAlignment="1">
      <alignment horizontal="center" vertical="center" wrapText="1"/>
    </xf>
    <xf numFmtId="3" fontId="141" fillId="0" borderId="64" xfId="0" applyNumberFormat="1" applyFont="1" applyBorder="1" applyAlignment="1">
      <alignment horizontal="center" vertical="center"/>
    </xf>
    <xf numFmtId="4" fontId="141" fillId="0" borderId="53" xfId="0" applyNumberFormat="1" applyFont="1" applyBorder="1" applyAlignment="1">
      <alignment horizontal="center" vertical="center"/>
    </xf>
    <xf numFmtId="3" fontId="141" fillId="0" borderId="63" xfId="0" applyNumberFormat="1" applyFont="1" applyBorder="1" applyAlignment="1">
      <alignment horizontal="center" vertical="center" wrapText="1"/>
    </xf>
    <xf numFmtId="3" fontId="141" fillId="0" borderId="0" xfId="0" applyNumberFormat="1" applyFont="1" applyBorder="1" applyAlignment="1">
      <alignment horizontal="center" vertical="center"/>
    </xf>
    <xf numFmtId="4" fontId="141" fillId="0" borderId="63" xfId="0" applyNumberFormat="1" applyFont="1" applyBorder="1" applyAlignment="1">
      <alignment horizontal="center" vertical="center"/>
    </xf>
    <xf numFmtId="0" fontId="93" fillId="0" borderId="63" xfId="0" applyFont="1" applyBorder="1" applyAlignment="1">
      <alignment horizontal="left" vertical="center" wrapText="1"/>
    </xf>
    <xf numFmtId="3" fontId="68" fillId="0" borderId="63" xfId="0" applyNumberFormat="1" applyFont="1" applyBorder="1" applyAlignment="1">
      <alignment horizontal="center" vertical="center" wrapText="1"/>
    </xf>
    <xf numFmtId="3" fontId="68" fillId="0" borderId="59" xfId="0" applyNumberFormat="1" applyFont="1" applyBorder="1" applyAlignment="1">
      <alignment horizontal="center" vertical="center"/>
    </xf>
    <xf numFmtId="4" fontId="159" fillId="0" borderId="60" xfId="0" applyNumberFormat="1" applyFont="1" applyBorder="1" applyAlignment="1">
      <alignment horizontal="center" vertical="center"/>
    </xf>
    <xf numFmtId="3" fontId="68" fillId="0" borderId="0" xfId="0" applyNumberFormat="1" applyFont="1" applyBorder="1" applyAlignment="1">
      <alignment horizontal="center" vertical="center"/>
    </xf>
    <xf numFmtId="4" fontId="68" fillId="0" borderId="0" xfId="0" applyNumberFormat="1" applyFont="1" applyBorder="1" applyAlignment="1">
      <alignment horizontal="center" vertical="center"/>
    </xf>
    <xf numFmtId="3" fontId="141" fillId="0" borderId="0" xfId="0" applyNumberFormat="1" applyFont="1" applyBorder="1" applyAlignment="1">
      <alignment horizontal="center" vertical="center" wrapText="1"/>
    </xf>
    <xf numFmtId="0" fontId="141" fillId="0" borderId="54" xfId="0" applyFont="1" applyBorder="1" applyAlignment="1">
      <alignment horizontal="center" vertical="center" wrapText="1"/>
    </xf>
    <xf numFmtId="4" fontId="141" fillId="0" borderId="58" xfId="0" applyNumberFormat="1" applyFont="1" applyBorder="1" applyAlignment="1">
      <alignment horizontal="center" vertical="center" wrapText="1"/>
    </xf>
    <xf numFmtId="4" fontId="141" fillId="0" borderId="58" xfId="0" applyNumberFormat="1" applyFont="1" applyBorder="1" applyAlignment="1">
      <alignment horizontal="center" vertical="center"/>
    </xf>
    <xf numFmtId="4" fontId="141" fillId="0" borderId="54" xfId="0" applyNumberFormat="1" applyFont="1" applyBorder="1" applyAlignment="1">
      <alignment horizontal="center" vertical="center" wrapText="1"/>
    </xf>
    <xf numFmtId="3" fontId="139" fillId="0" borderId="0" xfId="0" applyNumberFormat="1" applyFont="1" applyBorder="1" applyAlignment="1">
      <alignment vertical="center" wrapText="1"/>
    </xf>
    <xf numFmtId="3" fontId="140" fillId="0" borderId="0" xfId="0" applyNumberFormat="1" applyFont="1" applyBorder="1" applyAlignment="1">
      <alignment horizontal="center" vertical="center" wrapText="1"/>
    </xf>
    <xf numFmtId="4" fontId="136" fillId="0" borderId="0" xfId="0" applyNumberFormat="1" applyFont="1" applyBorder="1" applyAlignment="1">
      <alignment horizontal="center" vertical="center" wrapText="1"/>
    </xf>
    <xf numFmtId="2" fontId="154" fillId="0" borderId="0" xfId="0" applyNumberFormat="1" applyFont="1" applyAlignment="1">
      <alignment vertical="center" wrapText="1"/>
    </xf>
    <xf numFmtId="2" fontId="52" fillId="0" borderId="0" xfId="0" applyNumberFormat="1" applyFont="1" applyAlignment="1">
      <alignment vertical="center" wrapText="1"/>
    </xf>
    <xf numFmtId="0" fontId="52" fillId="0" borderId="0" xfId="0" applyFont="1" applyAlignment="1">
      <alignment vertical="center" wrapText="1"/>
    </xf>
    <xf numFmtId="3" fontId="52" fillId="0" borderId="0" xfId="0" applyNumberFormat="1" applyFont="1" applyAlignment="1">
      <alignment vertical="center" wrapText="1"/>
    </xf>
    <xf numFmtId="0" fontId="53" fillId="39" borderId="58" xfId="0" applyFont="1" applyFill="1" applyBorder="1" applyAlignment="1">
      <alignment horizontal="center" vertical="center" wrapText="1"/>
    </xf>
    <xf numFmtId="0" fontId="147" fillId="39" borderId="53" xfId="0" applyFont="1" applyFill="1" applyBorder="1" applyAlignment="1">
      <alignment horizontal="center" vertical="center" wrapText="1"/>
    </xf>
    <xf numFmtId="0" fontId="53" fillId="39" borderId="71" xfId="0" applyFont="1" applyFill="1" applyBorder="1" applyAlignment="1">
      <alignment horizontal="center" vertical="center" wrapText="1"/>
    </xf>
    <xf numFmtId="0" fontId="53" fillId="39" borderId="156" xfId="0" applyFont="1" applyFill="1" applyBorder="1" applyAlignment="1">
      <alignment horizontal="center" vertical="center" wrapText="1"/>
    </xf>
    <xf numFmtId="0" fontId="53" fillId="39" borderId="77" xfId="0" applyFont="1" applyFill="1" applyBorder="1" applyAlignment="1">
      <alignment horizontal="center" vertical="center" wrapText="1"/>
    </xf>
    <xf numFmtId="0" fontId="125" fillId="39" borderId="137" xfId="0" applyFont="1" applyFill="1" applyBorder="1" applyAlignment="1">
      <alignment horizontal="center" vertical="center" wrapText="1"/>
    </xf>
    <xf numFmtId="0" fontId="53" fillId="39" borderId="166" xfId="0" applyFont="1" applyFill="1" applyBorder="1" applyAlignment="1">
      <alignment horizontal="center" vertical="center" wrapText="1"/>
    </xf>
    <xf numFmtId="0" fontId="140" fillId="0" borderId="170" xfId="0" applyFont="1" applyBorder="1" applyAlignment="1">
      <alignment horizontal="center" vertical="center" wrapText="1"/>
    </xf>
    <xf numFmtId="0" fontId="125" fillId="39" borderId="54" xfId="0" applyFont="1" applyFill="1" applyBorder="1" applyAlignment="1">
      <alignment horizontal="center" vertical="center" wrapText="1"/>
    </xf>
    <xf numFmtId="0" fontId="125" fillId="39" borderId="71" xfId="0" applyFont="1" applyFill="1" applyBorder="1" applyAlignment="1">
      <alignment horizontal="center" vertical="center" wrapText="1"/>
    </xf>
    <xf numFmtId="0" fontId="125" fillId="39" borderId="163" xfId="0" applyFont="1" applyFill="1" applyBorder="1" applyAlignment="1">
      <alignment horizontal="center" vertical="center" wrapText="1"/>
    </xf>
    <xf numFmtId="0" fontId="125" fillId="39" borderId="166" xfId="0" applyFont="1" applyFill="1" applyBorder="1" applyAlignment="1">
      <alignment horizontal="center" vertical="center" wrapText="1"/>
    </xf>
    <xf numFmtId="0" fontId="125" fillId="39" borderId="65" xfId="0" applyFont="1" applyFill="1" applyBorder="1" applyAlignment="1">
      <alignment horizontal="center" vertical="center" wrapText="1"/>
    </xf>
    <xf numFmtId="0" fontId="125" fillId="39" borderId="170" xfId="0" applyFont="1" applyFill="1" applyBorder="1" applyAlignment="1">
      <alignment horizontal="center" vertical="center" wrapText="1"/>
    </xf>
    <xf numFmtId="0" fontId="125" fillId="39" borderId="154" xfId="0" applyFont="1" applyFill="1" applyBorder="1" applyAlignment="1">
      <alignment horizontal="center" vertical="center" wrapText="1"/>
    </xf>
    <xf numFmtId="0" fontId="165" fillId="0" borderId="0" xfId="0" applyFont="1" applyBorder="1" applyAlignment="1">
      <alignment horizontal="center" vertical="center" wrapText="1"/>
    </xf>
    <xf numFmtId="0" fontId="125" fillId="39" borderId="74" xfId="0" applyFont="1" applyFill="1" applyBorder="1" applyAlignment="1">
      <alignment horizontal="center" vertical="center" wrapText="1"/>
    </xf>
    <xf numFmtId="0" fontId="182" fillId="39" borderId="73" xfId="0" applyFont="1" applyFill="1" applyBorder="1" applyAlignment="1">
      <alignment horizontal="center" vertical="center" wrapText="1"/>
    </xf>
    <xf numFmtId="0" fontId="181" fillId="3" borderId="0" xfId="2" applyFont="1" applyFill="1" applyAlignment="1">
      <alignment vertical="center" wrapText="1"/>
    </xf>
    <xf numFmtId="0" fontId="9" fillId="0" borderId="0" xfId="2" applyFont="1" applyAlignment="1">
      <alignment vertical="center" wrapText="1"/>
    </xf>
    <xf numFmtId="0" fontId="109" fillId="0" borderId="0" xfId="2" applyFont="1" applyAlignment="1">
      <alignment horizontal="center" vertical="center" wrapText="1"/>
    </xf>
    <xf numFmtId="0" fontId="151" fillId="2" borderId="0" xfId="5" applyFont="1" applyFill="1" applyAlignment="1">
      <alignment vertical="center"/>
    </xf>
    <xf numFmtId="0" fontId="125" fillId="39" borderId="58" xfId="2" applyFont="1" applyFill="1" applyBorder="1" applyAlignment="1">
      <alignment horizontal="center" vertical="center" wrapText="1"/>
    </xf>
    <xf numFmtId="0" fontId="182" fillId="39" borderId="58" xfId="2" applyFont="1" applyFill="1" applyBorder="1" applyAlignment="1">
      <alignment horizontal="center" vertical="center" wrapText="1"/>
    </xf>
    <xf numFmtId="0" fontId="125" fillId="39" borderId="79" xfId="2" applyFont="1" applyFill="1" applyBorder="1" applyAlignment="1">
      <alignment horizontal="center" vertical="center" wrapText="1"/>
    </xf>
    <xf numFmtId="0" fontId="53" fillId="39" borderId="155" xfId="2" applyFont="1" applyFill="1" applyBorder="1" applyAlignment="1">
      <alignment horizontal="center" vertical="center" wrapText="1"/>
    </xf>
    <xf numFmtId="0" fontId="125" fillId="39" borderId="78" xfId="2" applyFont="1" applyFill="1" applyBorder="1" applyAlignment="1">
      <alignment horizontal="center" vertical="center" wrapText="1"/>
    </xf>
    <xf numFmtId="0" fontId="182" fillId="39" borderId="79" xfId="2" applyFont="1" applyFill="1" applyBorder="1" applyAlignment="1">
      <alignment horizontal="center" vertical="center" wrapText="1"/>
    </xf>
    <xf numFmtId="0" fontId="164" fillId="0" borderId="64" xfId="2" applyFont="1" applyBorder="1" applyAlignment="1">
      <alignment vertical="center" wrapText="1"/>
    </xf>
    <xf numFmtId="0" fontId="164" fillId="0" borderId="65" xfId="2" applyFont="1" applyBorder="1" applyAlignment="1">
      <alignment vertical="center" wrapText="1"/>
    </xf>
    <xf numFmtId="0" fontId="152" fillId="0" borderId="54" xfId="2" applyFont="1" applyBorder="1" applyAlignment="1">
      <alignment horizontal="left" vertical="center" wrapText="1"/>
    </xf>
    <xf numFmtId="3" fontId="141" fillId="0" borderId="57" xfId="2" applyNumberFormat="1" applyFont="1" applyBorder="1" applyAlignment="1" applyProtection="1">
      <alignment horizontal="center" vertical="center" wrapText="1"/>
      <protection locked="0"/>
    </xf>
    <xf numFmtId="0" fontId="125" fillId="39" borderId="125" xfId="2" applyFont="1" applyFill="1" applyBorder="1" applyAlignment="1">
      <alignment horizontal="center" vertical="center" wrapText="1"/>
    </xf>
    <xf numFmtId="0" fontId="138" fillId="0" borderId="0" xfId="2" applyFont="1" applyAlignment="1">
      <alignment horizontal="center" vertical="center" wrapText="1"/>
    </xf>
    <xf numFmtId="10" fontId="146" fillId="0" borderId="0" xfId="2" applyNumberFormat="1" applyFont="1" applyAlignment="1">
      <alignment vertical="center" wrapText="1"/>
    </xf>
    <xf numFmtId="3" fontId="164" fillId="0" borderId="64" xfId="2" applyNumberFormat="1" applyFont="1" applyBorder="1" applyAlignment="1">
      <alignment vertical="center" wrapText="1"/>
    </xf>
    <xf numFmtId="0" fontId="164" fillId="0" borderId="56" xfId="2" applyFont="1" applyBorder="1" applyAlignment="1">
      <alignment vertical="center" wrapText="1"/>
    </xf>
    <xf numFmtId="0" fontId="68" fillId="0" borderId="0" xfId="2" applyFont="1" applyAlignment="1">
      <alignment horizontal="left" vertical="center"/>
    </xf>
    <xf numFmtId="3" fontId="141" fillId="3" borderId="53" xfId="2" applyNumberFormat="1" applyFont="1" applyFill="1" applyBorder="1" applyAlignment="1" applyProtection="1">
      <alignment horizontal="center" vertical="center"/>
      <protection locked="0"/>
    </xf>
    <xf numFmtId="3" fontId="141" fillId="3" borderId="63" xfId="2" applyNumberFormat="1" applyFont="1" applyFill="1" applyBorder="1" applyAlignment="1" applyProtection="1">
      <alignment horizontal="center" vertical="center"/>
      <protection locked="0"/>
    </xf>
    <xf numFmtId="3" fontId="141" fillId="0" borderId="63" xfId="2" applyNumberFormat="1" applyFont="1" applyBorder="1" applyAlignment="1" applyProtection="1">
      <alignment horizontal="center" vertical="center" wrapText="1"/>
      <protection locked="0"/>
    </xf>
    <xf numFmtId="3" fontId="141" fillId="3" borderId="63" xfId="2" applyNumberFormat="1" applyFont="1" applyFill="1" applyBorder="1" applyAlignment="1" applyProtection="1">
      <alignment horizontal="center" vertical="center" wrapText="1"/>
      <protection locked="0"/>
    </xf>
    <xf numFmtId="3" fontId="141" fillId="3" borderId="54" xfId="2" applyNumberFormat="1" applyFont="1" applyFill="1" applyBorder="1" applyAlignment="1" applyProtection="1">
      <alignment horizontal="center" vertical="center" wrapText="1"/>
      <protection locked="0"/>
    </xf>
    <xf numFmtId="4" fontId="153" fillId="0" borderId="58" xfId="2" applyNumberFormat="1" applyFont="1" applyBorder="1" applyAlignment="1">
      <alignment horizontal="center" vertical="center" wrapText="1"/>
    </xf>
    <xf numFmtId="0" fontId="165" fillId="0" borderId="65" xfId="2" applyFont="1" applyBorder="1" applyAlignment="1">
      <alignment vertical="center" wrapText="1"/>
    </xf>
    <xf numFmtId="0" fontId="53" fillId="39" borderId="69" xfId="2" applyFont="1" applyFill="1" applyBorder="1" applyAlignment="1">
      <alignment horizontal="center" vertical="center" wrapText="1"/>
    </xf>
    <xf numFmtId="0" fontId="125" fillId="39" borderId="57" xfId="2" applyFont="1" applyFill="1" applyBorder="1" applyAlignment="1">
      <alignment horizontal="center" vertical="center" wrapText="1"/>
    </xf>
    <xf numFmtId="0" fontId="125" fillId="39" borderId="155" xfId="2" applyFont="1" applyFill="1" applyBorder="1" applyAlignment="1">
      <alignment horizontal="center" vertical="center" wrapText="1"/>
    </xf>
    <xf numFmtId="0" fontId="125" fillId="39" borderId="166" xfId="2" applyFont="1" applyFill="1" applyBorder="1" applyAlignment="1">
      <alignment horizontal="center" vertical="center" wrapText="1"/>
    </xf>
    <xf numFmtId="0" fontId="125" fillId="39" borderId="163" xfId="2" applyFont="1" applyFill="1" applyBorder="1" applyAlignment="1">
      <alignment horizontal="center" vertical="center" wrapText="1"/>
    </xf>
    <xf numFmtId="10" fontId="152" fillId="0" borderId="12" xfId="7" applyNumberFormat="1" applyFont="1" applyBorder="1" applyAlignment="1">
      <alignment vertical="center" wrapText="1"/>
    </xf>
    <xf numFmtId="10" fontId="152" fillId="0" borderId="61" xfId="7" applyNumberFormat="1" applyFont="1" applyBorder="1" applyAlignment="1">
      <alignment vertical="center" wrapText="1"/>
    </xf>
    <xf numFmtId="0" fontId="68" fillId="0" borderId="0" xfId="0" applyFont="1" applyBorder="1" applyAlignment="1">
      <alignment horizontal="left" vertical="center"/>
    </xf>
    <xf numFmtId="10" fontId="52" fillId="0" borderId="0" xfId="7" applyNumberFormat="1" applyFont="1" applyBorder="1" applyAlignment="1">
      <alignment vertical="center" wrapText="1"/>
    </xf>
    <xf numFmtId="3" fontId="52" fillId="0" borderId="0" xfId="7" applyNumberFormat="1" applyFont="1" applyBorder="1" applyAlignment="1" applyProtection="1">
      <alignment horizontal="center" vertical="center"/>
      <protection locked="0"/>
    </xf>
    <xf numFmtId="10" fontId="52" fillId="0" borderId="0" xfId="6" applyNumberFormat="1" applyFont="1" applyBorder="1" applyAlignment="1">
      <alignment vertical="center" wrapText="1"/>
    </xf>
    <xf numFmtId="9" fontId="52" fillId="0" borderId="0" xfId="8" applyFont="1" applyBorder="1" applyAlignment="1">
      <alignment vertical="center" wrapText="1"/>
    </xf>
    <xf numFmtId="10" fontId="53" fillId="0" borderId="0" xfId="7" applyNumberFormat="1" applyFont="1" applyBorder="1" applyAlignment="1">
      <alignment vertical="center" wrapText="1"/>
    </xf>
    <xf numFmtId="2" fontId="53" fillId="0" borderId="0" xfId="0" applyNumberFormat="1" applyFont="1" applyBorder="1" applyAlignment="1">
      <alignment vertical="center" wrapText="1"/>
    </xf>
    <xf numFmtId="2" fontId="53" fillId="0" borderId="0" xfId="0" applyNumberFormat="1" applyFont="1" applyBorder="1" applyAlignment="1">
      <alignment horizontal="left" vertical="center" wrapText="1"/>
    </xf>
    <xf numFmtId="2" fontId="53" fillId="0" borderId="0" xfId="0" applyNumberFormat="1" applyFont="1" applyAlignment="1">
      <alignment horizontal="left" vertical="center" wrapText="1"/>
    </xf>
    <xf numFmtId="2" fontId="52" fillId="0" borderId="0" xfId="0" applyNumberFormat="1" applyFont="1" applyAlignment="1">
      <alignment horizontal="left" vertical="center" wrapText="1"/>
    </xf>
    <xf numFmtId="0" fontId="68" fillId="0" borderId="0" xfId="0" applyFont="1" applyAlignment="1">
      <alignment horizontal="left" vertical="center" wrapText="1"/>
    </xf>
    <xf numFmtId="3" fontId="68" fillId="0" borderId="0" xfId="0" applyNumberFormat="1" applyFont="1" applyAlignment="1">
      <alignment horizontal="left" vertical="center" wrapText="1"/>
    </xf>
    <xf numFmtId="0" fontId="68" fillId="0" borderId="0" xfId="0" applyFont="1" applyBorder="1" applyAlignment="1">
      <alignment vertical="center" wrapText="1"/>
    </xf>
    <xf numFmtId="2" fontId="93" fillId="0" borderId="0" xfId="0" applyNumberFormat="1" applyFont="1" applyAlignment="1">
      <alignment horizontal="left" vertical="center" wrapText="1"/>
    </xf>
    <xf numFmtId="3" fontId="164" fillId="4" borderId="0" xfId="3" applyNumberFormat="1" applyFont="1" applyFill="1" applyAlignment="1">
      <alignment horizontal="center" vertical="center" wrapText="1"/>
    </xf>
    <xf numFmtId="0" fontId="164" fillId="4" borderId="0" xfId="2" applyFont="1" applyFill="1" applyAlignment="1">
      <alignment vertical="center" wrapText="1"/>
    </xf>
    <xf numFmtId="0" fontId="164" fillId="4" borderId="0" xfId="2" applyFont="1" applyFill="1" applyAlignment="1">
      <alignment horizontal="center" vertical="center" wrapText="1"/>
    </xf>
    <xf numFmtId="3" fontId="188" fillId="4" borderId="0" xfId="3" applyNumberFormat="1" applyFont="1" applyFill="1" applyAlignment="1">
      <alignment horizontal="center" vertical="center" wrapText="1"/>
    </xf>
    <xf numFmtId="0" fontId="189" fillId="0" borderId="0" xfId="2" applyFont="1" applyAlignment="1">
      <alignment vertical="center"/>
    </xf>
    <xf numFmtId="0" fontId="190" fillId="2" borderId="0" xfId="5" applyFont="1" applyFill="1" applyAlignment="1">
      <alignment vertical="center"/>
    </xf>
    <xf numFmtId="0" fontId="93" fillId="4" borderId="53" xfId="3" applyFont="1" applyFill="1" applyBorder="1" applyAlignment="1">
      <alignment horizontal="left" vertical="center" indent="1"/>
    </xf>
    <xf numFmtId="3" fontId="68" fillId="4" borderId="55" xfId="2" applyNumberFormat="1" applyFont="1" applyFill="1" applyBorder="1" applyAlignment="1" applyProtection="1">
      <alignment horizontal="center" vertical="center"/>
      <protection locked="0"/>
    </xf>
    <xf numFmtId="4" fontId="159" fillId="4" borderId="56" xfId="2" applyNumberFormat="1" applyFont="1" applyFill="1" applyBorder="1" applyAlignment="1">
      <alignment horizontal="center" vertical="center"/>
    </xf>
    <xf numFmtId="3" fontId="68" fillId="4" borderId="53" xfId="2" applyNumberFormat="1" applyFont="1" applyFill="1" applyBorder="1" applyAlignment="1" applyProtection="1">
      <alignment horizontal="center" vertical="center"/>
      <protection locked="0"/>
    </xf>
    <xf numFmtId="3" fontId="68" fillId="4" borderId="0" xfId="2" applyNumberFormat="1" applyFont="1" applyFill="1" applyAlignment="1" applyProtection="1">
      <alignment horizontal="center" vertical="center"/>
      <protection locked="0"/>
    </xf>
    <xf numFmtId="0" fontId="93" fillId="4" borderId="63" xfId="3" applyFont="1" applyFill="1" applyBorder="1" applyAlignment="1">
      <alignment horizontal="left" vertical="center" indent="1"/>
    </xf>
    <xf numFmtId="3" fontId="68" fillId="4" borderId="59" xfId="2" applyNumberFormat="1" applyFont="1" applyFill="1" applyBorder="1" applyAlignment="1" applyProtection="1">
      <alignment horizontal="center" vertical="center"/>
      <protection locked="0"/>
    </xf>
    <xf numFmtId="4" fontId="159" fillId="4" borderId="60" xfId="2" applyNumberFormat="1" applyFont="1" applyFill="1" applyBorder="1" applyAlignment="1">
      <alignment horizontal="center" vertical="center"/>
    </xf>
    <xf numFmtId="3" fontId="68" fillId="4" borderId="63" xfId="2" applyNumberFormat="1" applyFont="1" applyFill="1" applyBorder="1" applyAlignment="1" applyProtection="1">
      <alignment horizontal="center" vertical="center"/>
      <protection locked="0"/>
    </xf>
    <xf numFmtId="3" fontId="149" fillId="0" borderId="0" xfId="2" applyNumberFormat="1" applyFont="1"/>
    <xf numFmtId="3" fontId="125" fillId="39" borderId="79" xfId="3" applyNumberFormat="1" applyFont="1" applyFill="1" applyBorder="1" applyAlignment="1">
      <alignment horizontal="center" vertical="center" wrapText="1"/>
    </xf>
    <xf numFmtId="3" fontId="125" fillId="39" borderId="77" xfId="3" applyNumberFormat="1" applyFont="1" applyFill="1" applyBorder="1" applyAlignment="1">
      <alignment horizontal="center" vertical="center" wrapText="1"/>
    </xf>
    <xf numFmtId="3" fontId="125" fillId="39" borderId="78" xfId="3" applyNumberFormat="1" applyFont="1" applyFill="1" applyBorder="1" applyAlignment="1">
      <alignment horizontal="center" vertical="center" wrapText="1"/>
    </xf>
    <xf numFmtId="3" fontId="165" fillId="4" borderId="0" xfId="3" applyNumberFormat="1" applyFont="1" applyFill="1" applyAlignment="1">
      <alignment horizontal="center" vertical="center" wrapText="1"/>
    </xf>
    <xf numFmtId="3" fontId="125" fillId="39" borderId="58" xfId="3" applyNumberFormat="1" applyFont="1" applyFill="1" applyBorder="1" applyAlignment="1">
      <alignment horizontal="center" vertical="center" wrapText="1"/>
    </xf>
    <xf numFmtId="3" fontId="125" fillId="39" borderId="167" xfId="3" applyNumberFormat="1" applyFont="1" applyFill="1" applyBorder="1" applyAlignment="1">
      <alignment horizontal="center" vertical="center" wrapText="1"/>
    </xf>
    <xf numFmtId="3" fontId="125" fillId="39" borderId="179" xfId="3" applyNumberFormat="1" applyFont="1" applyFill="1" applyBorder="1" applyAlignment="1">
      <alignment horizontal="center" vertical="center" wrapText="1"/>
    </xf>
    <xf numFmtId="3" fontId="125" fillId="39" borderId="154" xfId="3" applyNumberFormat="1" applyFont="1" applyFill="1" applyBorder="1" applyAlignment="1">
      <alignment horizontal="center" vertical="center" wrapText="1"/>
    </xf>
    <xf numFmtId="3" fontId="125" fillId="39" borderId="155" xfId="3" applyNumberFormat="1" applyFont="1" applyFill="1" applyBorder="1" applyAlignment="1">
      <alignment horizontal="center" vertical="center" wrapText="1"/>
    </xf>
    <xf numFmtId="3" fontId="125" fillId="39" borderId="163" xfId="3" applyNumberFormat="1" applyFont="1" applyFill="1" applyBorder="1" applyAlignment="1">
      <alignment horizontal="center" vertical="center" wrapText="1"/>
    </xf>
    <xf numFmtId="3" fontId="68" fillId="4" borderId="181" xfId="2" applyNumberFormat="1" applyFont="1" applyFill="1" applyBorder="1" applyAlignment="1" applyProtection="1">
      <alignment horizontal="center" vertical="center"/>
      <protection locked="0"/>
    </xf>
    <xf numFmtId="2" fontId="150" fillId="0" borderId="117" xfId="2" applyNumberFormat="1" applyFont="1" applyBorder="1" applyAlignment="1">
      <alignment horizontal="left" vertical="center" wrapText="1"/>
    </xf>
    <xf numFmtId="3" fontId="68" fillId="4" borderId="183" xfId="2" applyNumberFormat="1" applyFont="1" applyFill="1" applyBorder="1" applyAlignment="1" applyProtection="1">
      <alignment horizontal="center" vertical="center"/>
      <protection locked="0"/>
    </xf>
    <xf numFmtId="4" fontId="159" fillId="4" borderId="184" xfId="2" applyNumberFormat="1" applyFont="1" applyFill="1" applyBorder="1" applyAlignment="1">
      <alignment horizontal="center" vertical="center"/>
    </xf>
    <xf numFmtId="0" fontId="139" fillId="0" borderId="117" xfId="2" applyFont="1" applyBorder="1" applyAlignment="1">
      <alignment vertical="center" wrapText="1"/>
    </xf>
    <xf numFmtId="0" fontId="139" fillId="0" borderId="86" xfId="2" applyFont="1" applyBorder="1" applyAlignment="1">
      <alignment vertical="center" wrapText="1"/>
    </xf>
    <xf numFmtId="0" fontId="93" fillId="4" borderId="183" xfId="3" applyFont="1" applyFill="1" applyBorder="1" applyAlignment="1">
      <alignment horizontal="left" vertical="center" indent="1"/>
    </xf>
    <xf numFmtId="0" fontId="93" fillId="4" borderId="54" xfId="3" applyFont="1" applyFill="1" applyBorder="1" applyAlignment="1">
      <alignment horizontal="left" vertical="center" indent="1"/>
    </xf>
    <xf numFmtId="3" fontId="68" fillId="4" borderId="57" xfId="2" applyNumberFormat="1" applyFont="1" applyFill="1" applyBorder="1" applyAlignment="1" applyProtection="1">
      <alignment horizontal="center" vertical="center"/>
      <protection locked="0"/>
    </xf>
    <xf numFmtId="4" fontId="159" fillId="4" borderId="58" xfId="2" applyNumberFormat="1" applyFont="1" applyFill="1" applyBorder="1" applyAlignment="1">
      <alignment horizontal="center" vertical="center"/>
    </xf>
    <xf numFmtId="3" fontId="125" fillId="39" borderId="166" xfId="3" applyNumberFormat="1" applyFont="1" applyFill="1" applyBorder="1" applyAlignment="1">
      <alignment horizontal="center" vertical="center" wrapText="1"/>
    </xf>
    <xf numFmtId="0" fontId="165" fillId="4" borderId="0" xfId="2" applyFont="1" applyFill="1" applyAlignment="1">
      <alignment horizontal="center" vertical="center" wrapText="1"/>
    </xf>
    <xf numFmtId="3" fontId="182" fillId="39" borderId="154" xfId="3" applyNumberFormat="1" applyFont="1" applyFill="1" applyBorder="1" applyAlignment="1">
      <alignment horizontal="center" vertical="center" wrapText="1"/>
    </xf>
    <xf numFmtId="3" fontId="125" fillId="39" borderId="160" xfId="3" applyNumberFormat="1" applyFont="1" applyFill="1" applyBorder="1" applyAlignment="1">
      <alignment horizontal="center" vertical="center" wrapText="1"/>
    </xf>
    <xf numFmtId="0" fontId="68" fillId="0" borderId="0" xfId="16" applyFont="1" applyAlignment="1">
      <alignment vertical="center"/>
    </xf>
    <xf numFmtId="0" fontId="139" fillId="0" borderId="0" xfId="16" applyFont="1" applyBorder="1" applyAlignment="1">
      <alignment vertical="center" wrapText="1"/>
    </xf>
    <xf numFmtId="0" fontId="141" fillId="0" borderId="0" xfId="16" applyFont="1" applyAlignment="1">
      <alignment vertical="center" wrapText="1"/>
    </xf>
    <xf numFmtId="0" fontId="167" fillId="0" borderId="0" xfId="16" applyFont="1" applyAlignment="1">
      <alignment vertical="center" wrapText="1"/>
    </xf>
    <xf numFmtId="0" fontId="52" fillId="0" borderId="0" xfId="16" applyFont="1" applyAlignment="1">
      <alignment vertical="center"/>
    </xf>
    <xf numFmtId="0" fontId="142" fillId="0" borderId="0" xfId="16" applyFont="1" applyAlignment="1">
      <alignment horizontal="left" vertical="center"/>
    </xf>
    <xf numFmtId="0" fontId="150" fillId="0" borderId="0" xfId="16" applyFont="1"/>
    <xf numFmtId="0" fontId="151" fillId="0" borderId="0" xfId="16" applyFont="1" applyAlignment="1">
      <alignment horizontal="left" vertical="center"/>
    </xf>
    <xf numFmtId="0" fontId="168" fillId="0" borderId="0" xfId="16" applyFont="1" applyAlignment="1">
      <alignment horizontal="left" vertical="center"/>
    </xf>
    <xf numFmtId="0" fontId="52" fillId="0" borderId="0" xfId="16" applyFont="1" applyAlignment="1">
      <alignment horizontal="left" vertical="center"/>
    </xf>
    <xf numFmtId="0" fontId="52" fillId="0" borderId="0" xfId="16" applyFont="1" applyAlignment="1">
      <alignment horizontal="center" vertical="center"/>
    </xf>
    <xf numFmtId="0" fontId="168" fillId="4" borderId="0" xfId="16" applyFont="1" applyFill="1" applyBorder="1" applyAlignment="1">
      <alignment horizontal="left" vertical="center"/>
    </xf>
    <xf numFmtId="0" fontId="136" fillId="0" borderId="0" xfId="16" applyFont="1" applyAlignment="1">
      <alignment vertical="center" wrapText="1"/>
    </xf>
    <xf numFmtId="0" fontId="136" fillId="0" borderId="0" xfId="16" applyFont="1" applyAlignment="1">
      <alignment vertical="center"/>
    </xf>
    <xf numFmtId="0" fontId="93" fillId="4" borderId="53" xfId="16" applyFont="1" applyFill="1" applyBorder="1" applyAlignment="1">
      <alignment horizontal="left" vertical="center" indent="1"/>
    </xf>
    <xf numFmtId="3" fontId="68" fillId="4" borderId="55" xfId="0" applyNumberFormat="1" applyFont="1" applyFill="1" applyBorder="1" applyAlignment="1" applyProtection="1">
      <alignment horizontal="center" vertical="center"/>
      <protection locked="0"/>
    </xf>
    <xf numFmtId="4" fontId="159" fillId="4" borderId="56" xfId="0" applyNumberFormat="1" applyFont="1" applyFill="1" applyBorder="1" applyAlignment="1">
      <alignment horizontal="center" vertical="center"/>
    </xf>
    <xf numFmtId="3" fontId="139" fillId="0" borderId="0" xfId="16" applyNumberFormat="1" applyFont="1" applyBorder="1" applyAlignment="1">
      <alignment vertical="center"/>
    </xf>
    <xf numFmtId="0" fontId="93" fillId="4" borderId="63" xfId="16" applyFont="1" applyFill="1" applyBorder="1" applyAlignment="1">
      <alignment horizontal="left" vertical="center" indent="1"/>
    </xf>
    <xf numFmtId="3" fontId="68" fillId="4" borderId="59" xfId="0" applyNumberFormat="1" applyFont="1" applyFill="1" applyBorder="1" applyAlignment="1" applyProtection="1">
      <alignment horizontal="center" vertical="center"/>
      <protection locked="0"/>
    </xf>
    <xf numFmtId="4" fontId="159" fillId="4" borderId="60" xfId="0" applyNumberFormat="1" applyFont="1" applyFill="1" applyBorder="1" applyAlignment="1">
      <alignment horizontal="center" vertical="center"/>
    </xf>
    <xf numFmtId="0" fontId="93" fillId="4" borderId="54" xfId="16" applyFont="1" applyFill="1" applyBorder="1" applyAlignment="1">
      <alignment horizontal="left" vertical="center" indent="1"/>
    </xf>
    <xf numFmtId="3" fontId="68" fillId="4" borderId="57" xfId="0" applyNumberFormat="1" applyFont="1" applyFill="1" applyBorder="1" applyAlignment="1" applyProtection="1">
      <alignment horizontal="center" vertical="center"/>
      <protection locked="0"/>
    </xf>
    <xf numFmtId="4" fontId="159" fillId="4" borderId="58" xfId="0" applyNumberFormat="1" applyFont="1" applyFill="1" applyBorder="1" applyAlignment="1">
      <alignment horizontal="center" vertical="center"/>
    </xf>
    <xf numFmtId="3" fontId="136" fillId="0" borderId="0" xfId="16" applyNumberFormat="1" applyFont="1" applyBorder="1" applyAlignment="1">
      <alignment horizontal="center" vertical="center" wrapText="1"/>
    </xf>
    <xf numFmtId="4" fontId="136" fillId="0" borderId="0" xfId="16" applyNumberFormat="1" applyFont="1" applyBorder="1" applyAlignment="1">
      <alignment horizontal="center" vertical="center" wrapText="1"/>
    </xf>
    <xf numFmtId="2" fontId="151" fillId="0" borderId="0" xfId="16" applyNumberFormat="1" applyFont="1" applyAlignment="1">
      <alignment vertical="center" wrapText="1"/>
    </xf>
    <xf numFmtId="0" fontId="151" fillId="0" borderId="0" xfId="16" applyFont="1" applyBorder="1" applyAlignment="1">
      <alignment vertical="center" wrapText="1"/>
    </xf>
    <xf numFmtId="0" fontId="142" fillId="0" borderId="0" xfId="16" applyFont="1" applyAlignment="1">
      <alignment vertical="center" wrapText="1"/>
    </xf>
    <xf numFmtId="3" fontId="53" fillId="39" borderId="154" xfId="16" applyNumberFormat="1" applyFont="1" applyFill="1" applyBorder="1" applyAlignment="1">
      <alignment horizontal="center" vertical="center" wrapText="1"/>
    </xf>
    <xf numFmtId="3" fontId="53" fillId="39" borderId="166" xfId="16" applyNumberFormat="1" applyFont="1" applyFill="1" applyBorder="1" applyAlignment="1">
      <alignment horizontal="center" vertical="center" wrapText="1"/>
    </xf>
    <xf numFmtId="3" fontId="53" fillId="39" borderId="155" xfId="16" applyNumberFormat="1" applyFont="1" applyFill="1" applyBorder="1" applyAlignment="1">
      <alignment horizontal="center" vertical="center" wrapText="1"/>
    </xf>
    <xf numFmtId="3" fontId="53" fillId="39" borderId="71" xfId="16" applyNumberFormat="1" applyFont="1" applyFill="1" applyBorder="1" applyAlignment="1">
      <alignment horizontal="center" vertical="center" wrapText="1"/>
    </xf>
    <xf numFmtId="0" fontId="68" fillId="4" borderId="0" xfId="16" applyFont="1" applyFill="1" applyAlignment="1">
      <alignment vertical="center"/>
    </xf>
    <xf numFmtId="0" fontId="8" fillId="0" borderId="0" xfId="16" applyFont="1" applyBorder="1"/>
    <xf numFmtId="0" fontId="8" fillId="4" borderId="0" xfId="16" applyFont="1" applyFill="1" applyBorder="1"/>
    <xf numFmtId="0" fontId="140" fillId="4" borderId="0" xfId="16" applyFont="1" applyFill="1" applyAlignment="1">
      <alignment horizontal="right" vertical="center"/>
    </xf>
    <xf numFmtId="0" fontId="142" fillId="4" borderId="0" xfId="16" applyFont="1" applyFill="1" applyAlignment="1">
      <alignment horizontal="left" vertical="center"/>
    </xf>
    <xf numFmtId="0" fontId="150" fillId="4" borderId="0" xfId="16" applyFont="1" applyFill="1" applyAlignment="1">
      <alignment horizontal="center"/>
    </xf>
    <xf numFmtId="3" fontId="142" fillId="4" borderId="0" xfId="16" applyNumberFormat="1" applyFont="1" applyFill="1" applyAlignment="1">
      <alignment horizontal="left" vertical="center"/>
    </xf>
    <xf numFmtId="0" fontId="8" fillId="4" borderId="0" xfId="16" applyFont="1" applyFill="1" applyAlignment="1">
      <alignment horizontal="left" vertical="center"/>
    </xf>
    <xf numFmtId="0" fontId="151" fillId="4" borderId="0" xfId="16" applyFont="1" applyFill="1" applyAlignment="1">
      <alignment horizontal="left" vertical="center"/>
    </xf>
    <xf numFmtId="0" fontId="136" fillId="4" borderId="0" xfId="16" applyFont="1" applyFill="1" applyAlignment="1">
      <alignment vertical="center"/>
    </xf>
    <xf numFmtId="0" fontId="109" fillId="4" borderId="0" xfId="16" applyFont="1" applyFill="1" applyAlignment="1">
      <alignment vertical="center"/>
    </xf>
    <xf numFmtId="0" fontId="52" fillId="4" borderId="0" xfId="16" applyFont="1" applyFill="1" applyAlignment="1">
      <alignment horizontal="left" vertical="center"/>
    </xf>
    <xf numFmtId="0" fontId="136" fillId="4" borderId="0" xfId="16" applyFont="1" applyFill="1" applyAlignment="1">
      <alignment vertical="center" wrapText="1"/>
    </xf>
    <xf numFmtId="0" fontId="52" fillId="0" borderId="0" xfId="5" applyFont="1" applyAlignment="1">
      <alignment vertical="center"/>
    </xf>
    <xf numFmtId="3" fontId="68" fillId="0" borderId="0" xfId="16" applyNumberFormat="1" applyFont="1" applyBorder="1" applyAlignment="1">
      <alignment horizontal="center" vertical="center"/>
    </xf>
    <xf numFmtId="167" fontId="68" fillId="0" borderId="0" xfId="16" applyNumberFormat="1" applyFont="1" applyBorder="1" applyAlignment="1">
      <alignment horizontal="center" vertical="center"/>
    </xf>
    <xf numFmtId="4" fontId="68" fillId="0" borderId="0" xfId="16" applyNumberFormat="1" applyFont="1" applyBorder="1" applyAlignment="1">
      <alignment horizontal="center" vertical="center"/>
    </xf>
    <xf numFmtId="0" fontId="68" fillId="0" borderId="0" xfId="16" applyFont="1" applyBorder="1" applyAlignment="1">
      <alignment horizontal="center" vertical="center" wrapText="1"/>
    </xf>
    <xf numFmtId="0" fontId="68" fillId="4" borderId="0" xfId="16" applyFont="1" applyFill="1" applyBorder="1" applyAlignment="1">
      <alignment horizontal="center" vertical="center" wrapText="1"/>
    </xf>
    <xf numFmtId="3" fontId="68" fillId="4" borderId="0" xfId="16" applyNumberFormat="1" applyFont="1" applyFill="1" applyBorder="1" applyAlignment="1">
      <alignment horizontal="center" vertical="center"/>
    </xf>
    <xf numFmtId="4" fontId="68" fillId="4" borderId="0" xfId="16" applyNumberFormat="1" applyFont="1" applyFill="1" applyBorder="1" applyAlignment="1">
      <alignment horizontal="center" vertical="center"/>
    </xf>
    <xf numFmtId="0" fontId="68" fillId="0" borderId="0" xfId="16" applyFont="1"/>
    <xf numFmtId="0" fontId="191" fillId="0" borderId="0" xfId="0" applyFont="1" applyAlignment="1">
      <alignment horizontal="left" vertical="center"/>
    </xf>
    <xf numFmtId="0" fontId="188" fillId="0" borderId="0" xfId="0" applyFont="1" applyAlignment="1">
      <alignment vertical="center"/>
    </xf>
    <xf numFmtId="0" fontId="68" fillId="0" borderId="0" xfId="0" applyFont="1" applyAlignment="1">
      <alignment horizontal="left" vertical="center"/>
    </xf>
    <xf numFmtId="0" fontId="191" fillId="0" borderId="0" xfId="0" applyFont="1"/>
    <xf numFmtId="3" fontId="52" fillId="4" borderId="0" xfId="0" applyNumberFormat="1" applyFont="1" applyFill="1" applyBorder="1"/>
    <xf numFmtId="10" fontId="52" fillId="4" borderId="0" xfId="0" applyNumberFormat="1" applyFont="1" applyFill="1" applyBorder="1"/>
    <xf numFmtId="167" fontId="53" fillId="4" borderId="0" xfId="0" applyNumberFormat="1" applyFont="1" applyFill="1" applyBorder="1"/>
    <xf numFmtId="0" fontId="192" fillId="0" borderId="0" xfId="2" applyFont="1" applyAlignment="1">
      <alignment vertical="center" wrapText="1"/>
    </xf>
    <xf numFmtId="0" fontId="193" fillId="0" borderId="0" xfId="2" applyFont="1"/>
    <xf numFmtId="0" fontId="194" fillId="0" borderId="0" xfId="2" applyFont="1" applyAlignment="1">
      <alignment horizontal="center"/>
    </xf>
    <xf numFmtId="0" fontId="196" fillId="0" borderId="0" xfId="2" applyFont="1" applyAlignment="1">
      <alignment horizontal="center" vertical="center" wrapText="1"/>
    </xf>
    <xf numFmtId="3" fontId="195" fillId="4" borderId="0" xfId="3" applyNumberFormat="1" applyFont="1" applyFill="1" applyAlignment="1">
      <alignment horizontal="center" vertical="center" wrapText="1"/>
    </xf>
    <xf numFmtId="0" fontId="195" fillId="4" borderId="0" xfId="2" applyFont="1" applyFill="1" applyAlignment="1">
      <alignment vertical="center" wrapText="1"/>
    </xf>
    <xf numFmtId="0" fontId="196" fillId="0" borderId="0" xfId="2" applyFont="1" applyAlignment="1">
      <alignment vertical="center" wrapText="1"/>
    </xf>
    <xf numFmtId="3" fontId="197" fillId="4" borderId="0" xfId="3" applyNumberFormat="1" applyFont="1" applyFill="1" applyAlignment="1">
      <alignment horizontal="center" vertical="center" wrapText="1"/>
    </xf>
    <xf numFmtId="0" fontId="198" fillId="0" borderId="0" xfId="2" applyFont="1" applyAlignment="1">
      <alignment horizontal="center" vertical="center" wrapText="1"/>
    </xf>
    <xf numFmtId="0" fontId="199" fillId="4" borderId="53" xfId="3" applyFont="1" applyFill="1" applyBorder="1" applyAlignment="1">
      <alignment horizontal="left" vertical="center" indent="1"/>
    </xf>
    <xf numFmtId="166" fontId="200" fillId="4" borderId="56" xfId="2" applyNumberFormat="1" applyFont="1" applyFill="1" applyBorder="1" applyAlignment="1" applyProtection="1">
      <alignment horizontal="center" vertical="center"/>
      <protection locked="0"/>
    </xf>
    <xf numFmtId="3" fontId="145" fillId="4" borderId="0" xfId="2" applyNumberFormat="1" applyFont="1" applyFill="1" applyAlignment="1" applyProtection="1">
      <alignment horizontal="center" vertical="center"/>
      <protection locked="0"/>
    </xf>
    <xf numFmtId="166" fontId="200" fillId="4" borderId="53" xfId="2" applyNumberFormat="1" applyFont="1" applyFill="1" applyBorder="1" applyAlignment="1" applyProtection="1">
      <alignment horizontal="center" vertical="center"/>
      <protection locked="0"/>
    </xf>
    <xf numFmtId="0" fontId="198" fillId="0" borderId="0" xfId="2" applyFont="1" applyAlignment="1">
      <alignment vertical="center" wrapText="1"/>
    </xf>
    <xf numFmtId="0" fontId="199" fillId="4" borderId="63" xfId="3" applyFont="1" applyFill="1" applyBorder="1" applyAlignment="1">
      <alignment horizontal="left" vertical="center" indent="1"/>
    </xf>
    <xf numFmtId="166" fontId="200" fillId="4" borderId="60" xfId="2" applyNumberFormat="1" applyFont="1" applyFill="1" applyBorder="1" applyAlignment="1" applyProtection="1">
      <alignment horizontal="center" vertical="center"/>
      <protection locked="0"/>
    </xf>
    <xf numFmtId="166" fontId="200" fillId="4" borderId="63" xfId="2" applyNumberFormat="1" applyFont="1" applyFill="1" applyBorder="1" applyAlignment="1" applyProtection="1">
      <alignment horizontal="center" vertical="center"/>
      <protection locked="0"/>
    </xf>
    <xf numFmtId="0" fontId="199" fillId="4" borderId="54" xfId="3" applyFont="1" applyFill="1" applyBorder="1" applyAlignment="1">
      <alignment horizontal="left" vertical="center" indent="1"/>
    </xf>
    <xf numFmtId="166" fontId="200" fillId="4" borderId="58" xfId="2" applyNumberFormat="1" applyFont="1" applyFill="1" applyBorder="1" applyAlignment="1" applyProtection="1">
      <alignment horizontal="center" vertical="center"/>
      <protection locked="0"/>
    </xf>
    <xf numFmtId="166" fontId="200" fillId="4" borderId="54" xfId="2" applyNumberFormat="1" applyFont="1" applyFill="1" applyBorder="1" applyAlignment="1" applyProtection="1">
      <alignment horizontal="center" vertical="center"/>
      <protection locked="0"/>
    </xf>
    <xf numFmtId="2" fontId="194" fillId="0" borderId="0" xfId="2" applyNumberFormat="1" applyFont="1" applyAlignment="1">
      <alignment horizontal="left" vertical="center" wrapText="1"/>
    </xf>
    <xf numFmtId="3" fontId="193" fillId="0" borderId="0" xfId="2" applyNumberFormat="1" applyFont="1"/>
    <xf numFmtId="166" fontId="159" fillId="4" borderId="53" xfId="2" applyNumberFormat="1" applyFont="1" applyFill="1" applyBorder="1" applyAlignment="1" applyProtection="1">
      <alignment horizontal="center" vertical="center"/>
      <protection locked="0"/>
    </xf>
    <xf numFmtId="166" fontId="159" fillId="4" borderId="63" xfId="2" applyNumberFormat="1" applyFont="1" applyFill="1" applyBorder="1" applyAlignment="1" applyProtection="1">
      <alignment horizontal="center" vertical="center"/>
      <protection locked="0"/>
    </xf>
    <xf numFmtId="166" fontId="159" fillId="4" borderId="54" xfId="2" applyNumberFormat="1" applyFont="1" applyFill="1" applyBorder="1" applyAlignment="1" applyProtection="1">
      <alignment horizontal="center" vertical="center"/>
      <protection locked="0"/>
    </xf>
    <xf numFmtId="0" fontId="52" fillId="4" borderId="0" xfId="0" applyFont="1" applyFill="1"/>
    <xf numFmtId="0" fontId="168" fillId="4" borderId="0" xfId="0" applyFont="1" applyFill="1" applyBorder="1"/>
    <xf numFmtId="0" fontId="93" fillId="5" borderId="55" xfId="0" applyFont="1" applyFill="1" applyBorder="1"/>
    <xf numFmtId="167" fontId="68" fillId="5" borderId="64" xfId="0" applyNumberFormat="1" applyFont="1" applyFill="1" applyBorder="1" applyAlignment="1">
      <alignment horizontal="center"/>
    </xf>
    <xf numFmtId="167" fontId="68" fillId="5" borderId="56" xfId="0" applyNumberFormat="1" applyFont="1" applyFill="1" applyBorder="1" applyAlignment="1">
      <alignment horizontal="center"/>
    </xf>
    <xf numFmtId="0" fontId="191" fillId="4" borderId="0" xfId="0" applyFont="1" applyFill="1" applyBorder="1"/>
    <xf numFmtId="0" fontId="93" fillId="4" borderId="59" xfId="0" applyFont="1" applyFill="1" applyBorder="1"/>
    <xf numFmtId="167" fontId="68" fillId="4" borderId="0" xfId="0" applyNumberFormat="1" applyFont="1" applyFill="1" applyBorder="1" applyAlignment="1">
      <alignment horizontal="center"/>
    </xf>
    <xf numFmtId="167" fontId="68" fillId="4" borderId="60" xfId="0" applyNumberFormat="1" applyFont="1" applyFill="1" applyBorder="1" applyAlignment="1">
      <alignment horizontal="center"/>
    </xf>
    <xf numFmtId="0" fontId="93" fillId="5" borderId="59" xfId="0" applyFont="1" applyFill="1" applyBorder="1"/>
    <xf numFmtId="167" fontId="68" fillId="5" borderId="0" xfId="0" applyNumberFormat="1" applyFont="1" applyFill="1" applyBorder="1" applyAlignment="1">
      <alignment horizontal="center"/>
    </xf>
    <xf numFmtId="167" fontId="68" fillId="5" borderId="60" xfId="0" applyNumberFormat="1" applyFont="1" applyFill="1" applyBorder="1" applyAlignment="1">
      <alignment horizontal="center"/>
    </xf>
    <xf numFmtId="0" fontId="93" fillId="4" borderId="57" xfId="0" applyFont="1" applyFill="1" applyBorder="1"/>
    <xf numFmtId="167" fontId="68" fillId="4" borderId="65" xfId="0" applyNumberFormat="1" applyFont="1" applyFill="1" applyBorder="1" applyAlignment="1">
      <alignment horizontal="center"/>
    </xf>
    <xf numFmtId="167" fontId="68" fillId="4" borderId="58" xfId="0" applyNumberFormat="1" applyFont="1" applyFill="1" applyBorder="1" applyAlignment="1">
      <alignment horizontal="center"/>
    </xf>
    <xf numFmtId="0" fontId="53" fillId="38" borderId="0" xfId="0" applyFont="1" applyFill="1" applyBorder="1" applyAlignment="1">
      <alignment horizontal="center" vertical="center" wrapText="1"/>
    </xf>
    <xf numFmtId="0" fontId="53" fillId="38" borderId="155" xfId="0" applyFont="1" applyFill="1" applyBorder="1" applyAlignment="1">
      <alignment horizontal="center" vertical="center"/>
    </xf>
    <xf numFmtId="0" fontId="53" fillId="38" borderId="166" xfId="0" applyFont="1" applyFill="1" applyBorder="1" applyAlignment="1">
      <alignment horizontal="center" vertical="center" wrapText="1"/>
    </xf>
    <xf numFmtId="0" fontId="53" fillId="38" borderId="154" xfId="0" applyFont="1" applyFill="1" applyBorder="1" applyAlignment="1">
      <alignment horizontal="center" vertical="center"/>
    </xf>
    <xf numFmtId="0" fontId="53" fillId="39" borderId="65" xfId="0" applyFont="1" applyFill="1" applyBorder="1" applyAlignment="1">
      <alignment horizontal="center" vertical="center" wrapText="1"/>
    </xf>
    <xf numFmtId="0" fontId="189" fillId="0" borderId="0" xfId="0" applyFont="1" applyAlignment="1">
      <alignment vertical="center"/>
    </xf>
    <xf numFmtId="0" fontId="191" fillId="0" borderId="0" xfId="0" applyFont="1" applyAlignment="1" applyProtection="1">
      <alignment vertical="center" wrapText="1"/>
      <protection locked="0"/>
    </xf>
    <xf numFmtId="0" fontId="190" fillId="0" borderId="0" xfId="0" applyFont="1" applyAlignment="1" applyProtection="1">
      <alignment vertical="center" wrapText="1"/>
      <protection locked="0"/>
    </xf>
    <xf numFmtId="0" fontId="191" fillId="0" borderId="0" xfId="0" applyFont="1" applyBorder="1"/>
    <xf numFmtId="0" fontId="109" fillId="0" borderId="53" xfId="0" applyFont="1" applyBorder="1"/>
    <xf numFmtId="168" fontId="8" fillId="0" borderId="55" xfId="0" applyNumberFormat="1" applyFont="1" applyBorder="1" applyAlignment="1">
      <alignment horizontal="center"/>
    </xf>
    <xf numFmtId="2" fontId="201" fillId="0" borderId="56" xfId="0" applyNumberFormat="1" applyFont="1" applyBorder="1" applyAlignment="1">
      <alignment horizontal="center"/>
    </xf>
    <xf numFmtId="0" fontId="109" fillId="0" borderId="63" xfId="0" applyFont="1" applyBorder="1"/>
    <xf numFmtId="168" fontId="8" fillId="0" borderId="59" xfId="0" applyNumberFormat="1" applyFont="1" applyBorder="1" applyAlignment="1">
      <alignment horizontal="center"/>
    </xf>
    <xf numFmtId="2" fontId="201" fillId="0" borderId="60" xfId="0" applyNumberFormat="1" applyFont="1" applyBorder="1" applyAlignment="1">
      <alignment horizontal="center"/>
    </xf>
    <xf numFmtId="0" fontId="109" fillId="0" borderId="54" xfId="0" applyFont="1" applyBorder="1"/>
    <xf numFmtId="168" fontId="8" fillId="0" borderId="57" xfId="0" applyNumberFormat="1" applyFont="1" applyBorder="1" applyAlignment="1">
      <alignment horizontal="center"/>
    </xf>
    <xf numFmtId="2" fontId="201" fillId="0" borderId="58" xfId="0" applyNumberFormat="1" applyFont="1" applyBorder="1" applyAlignment="1">
      <alignment horizontal="center"/>
    </xf>
    <xf numFmtId="0" fontId="177" fillId="0" borderId="0" xfId="0" applyFont="1"/>
    <xf numFmtId="49" fontId="151" fillId="0" borderId="0" xfId="0" applyNumberFormat="1" applyFont="1" applyAlignment="1">
      <alignment vertical="center" wrapText="1"/>
    </xf>
    <xf numFmtId="0" fontId="93" fillId="5" borderId="16" xfId="0" applyFont="1" applyFill="1" applyBorder="1"/>
    <xf numFmtId="167" fontId="68" fillId="5" borderId="17" xfId="0" applyNumberFormat="1" applyFont="1" applyFill="1" applyBorder="1" applyAlignment="1">
      <alignment horizontal="center"/>
    </xf>
    <xf numFmtId="0" fontId="93" fillId="4" borderId="16" xfId="0" applyFont="1" applyFill="1" applyBorder="1"/>
    <xf numFmtId="167" fontId="68" fillId="4" borderId="17" xfId="0" applyNumberFormat="1" applyFont="1" applyFill="1" applyBorder="1" applyAlignment="1">
      <alignment horizontal="center"/>
    </xf>
    <xf numFmtId="0" fontId="53" fillId="38" borderId="65" xfId="0" applyFont="1" applyFill="1" applyBorder="1" applyAlignment="1">
      <alignment horizontal="center" vertical="center" wrapText="1"/>
    </xf>
    <xf numFmtId="0" fontId="53" fillId="38" borderId="163" xfId="0" applyFont="1" applyFill="1" applyBorder="1" applyAlignment="1">
      <alignment horizontal="center" vertical="center" wrapText="1"/>
    </xf>
    <xf numFmtId="0" fontId="53" fillId="38" borderId="134" xfId="0" applyFont="1" applyFill="1" applyBorder="1" applyAlignment="1">
      <alignment horizontal="center" vertical="center" wrapText="1"/>
    </xf>
    <xf numFmtId="0" fontId="68" fillId="0" borderId="86" xfId="0" applyFont="1" applyBorder="1"/>
    <xf numFmtId="0" fontId="93" fillId="5" borderId="175" xfId="0" applyFont="1" applyFill="1" applyBorder="1"/>
    <xf numFmtId="167" fontId="68" fillId="5" borderId="117" xfId="0" applyNumberFormat="1" applyFont="1" applyFill="1" applyBorder="1" applyAlignment="1">
      <alignment horizontal="center"/>
    </xf>
    <xf numFmtId="0" fontId="68" fillId="0" borderId="195" xfId="0" applyFont="1" applyBorder="1"/>
    <xf numFmtId="167" fontId="68" fillId="5" borderId="196" xfId="0" applyNumberFormat="1" applyFont="1" applyFill="1" applyBorder="1" applyAlignment="1">
      <alignment horizontal="center"/>
    </xf>
    <xf numFmtId="0" fontId="191" fillId="4" borderId="101" xfId="0" applyFont="1" applyFill="1" applyBorder="1"/>
    <xf numFmtId="167" fontId="68" fillId="5" borderId="197" xfId="0" applyNumberFormat="1" applyFont="1" applyFill="1" applyBorder="1" applyAlignment="1">
      <alignment horizontal="center"/>
    </xf>
    <xf numFmtId="0" fontId="93" fillId="4" borderId="101" xfId="0" applyFont="1" applyFill="1" applyBorder="1"/>
    <xf numFmtId="167" fontId="68" fillId="4" borderId="86" xfId="0" applyNumberFormat="1" applyFont="1" applyFill="1" applyBorder="1" applyAlignment="1">
      <alignment horizontal="center"/>
    </xf>
    <xf numFmtId="0" fontId="93" fillId="5" borderId="101" xfId="0" applyFont="1" applyFill="1" applyBorder="1"/>
    <xf numFmtId="167" fontId="68" fillId="5" borderId="86" xfId="0" applyNumberFormat="1" applyFont="1" applyFill="1" applyBorder="1" applyAlignment="1">
      <alignment horizontal="center"/>
    </xf>
    <xf numFmtId="0" fontId="93" fillId="5" borderId="185" xfId="0" applyFont="1" applyFill="1" applyBorder="1"/>
    <xf numFmtId="167" fontId="68" fillId="5" borderId="142" xfId="0" applyNumberFormat="1" applyFont="1" applyFill="1" applyBorder="1" applyAlignment="1">
      <alignment horizontal="center"/>
    </xf>
    <xf numFmtId="167" fontId="68" fillId="5" borderId="198" xfId="0" applyNumberFormat="1" applyFont="1" applyFill="1" applyBorder="1" applyAlignment="1">
      <alignment horizontal="center"/>
    </xf>
    <xf numFmtId="168" fontId="8" fillId="41" borderId="59" xfId="0" applyNumberFormat="1" applyFont="1" applyFill="1" applyBorder="1" applyAlignment="1">
      <alignment horizontal="center"/>
    </xf>
    <xf numFmtId="0" fontId="68" fillId="3" borderId="0" xfId="2" applyFont="1" applyFill="1" applyAlignment="1">
      <alignment vertical="center" wrapText="1"/>
    </xf>
    <xf numFmtId="14" fontId="52" fillId="0" borderId="0" xfId="2" applyNumberFormat="1" applyFont="1" applyAlignment="1">
      <alignment vertical="center"/>
    </xf>
    <xf numFmtId="0" fontId="168" fillId="3" borderId="0" xfId="2" applyFont="1" applyFill="1" applyAlignment="1">
      <alignment horizontal="left" vertical="center"/>
    </xf>
    <xf numFmtId="0" fontId="164" fillId="0" borderId="11" xfId="2" applyFont="1" applyBorder="1" applyAlignment="1">
      <alignment vertical="center" wrapText="1"/>
    </xf>
    <xf numFmtId="0" fontId="93" fillId="3" borderId="0" xfId="2" applyFont="1" applyFill="1" applyAlignment="1">
      <alignment vertical="center" wrapText="1"/>
    </xf>
    <xf numFmtId="3" fontId="153" fillId="0" borderId="56" xfId="0" applyNumberFormat="1" applyFont="1" applyBorder="1" applyAlignment="1">
      <alignment horizontal="center" vertical="center"/>
    </xf>
    <xf numFmtId="3" fontId="68" fillId="0" borderId="0" xfId="2" applyNumberFormat="1" applyFont="1" applyAlignment="1">
      <alignment horizontal="center" vertical="center"/>
    </xf>
    <xf numFmtId="3" fontId="68" fillId="0" borderId="0" xfId="2" applyNumberFormat="1" applyFont="1" applyAlignment="1">
      <alignment horizontal="center" vertical="center" wrapText="1"/>
    </xf>
    <xf numFmtId="0" fontId="152" fillId="0" borderId="54" xfId="2" applyFont="1" applyBorder="1" applyAlignment="1">
      <alignment vertical="center" wrapText="1"/>
    </xf>
    <xf numFmtId="0" fontId="141" fillId="0" borderId="57" xfId="2" applyFont="1" applyBorder="1" applyAlignment="1">
      <alignment horizontal="center" vertical="center" wrapText="1"/>
    </xf>
    <xf numFmtId="3" fontId="153" fillId="0" borderId="11" xfId="0" applyNumberFormat="1" applyFont="1" applyBorder="1" applyAlignment="1">
      <alignment horizontal="center" vertical="center"/>
    </xf>
    <xf numFmtId="0" fontId="93" fillId="0" borderId="101" xfId="2" applyFont="1" applyBorder="1" applyAlignment="1">
      <alignment horizontal="center" vertical="center" wrapText="1"/>
    </xf>
    <xf numFmtId="0" fontId="52" fillId="0" borderId="0" xfId="3" applyFont="1"/>
    <xf numFmtId="0" fontId="191" fillId="0" borderId="0" xfId="3" applyFont="1" applyAlignment="1">
      <alignment horizontal="left" vertical="center"/>
    </xf>
    <xf numFmtId="0" fontId="188" fillId="0" borderId="0" xfId="3" applyFont="1" applyAlignment="1">
      <alignment vertical="center"/>
    </xf>
    <xf numFmtId="0" fontId="189" fillId="0" borderId="0" xfId="3" applyFont="1" applyAlignment="1">
      <alignment vertical="center"/>
    </xf>
    <xf numFmtId="0" fontId="151" fillId="0" borderId="0" xfId="3" applyFont="1" applyAlignment="1">
      <alignment horizontal="left" vertical="center"/>
    </xf>
    <xf numFmtId="0" fontId="191" fillId="0" borderId="0" xfId="3" applyFont="1" applyAlignment="1" applyProtection="1">
      <alignment vertical="center" wrapText="1"/>
      <protection locked="0"/>
    </xf>
    <xf numFmtId="0" fontId="190" fillId="0" borderId="0" xfId="3" applyFont="1" applyAlignment="1" applyProtection="1">
      <alignment vertical="center" wrapText="1"/>
      <protection locked="0"/>
    </xf>
    <xf numFmtId="0" fontId="68" fillId="0" borderId="0" xfId="3" applyFont="1"/>
    <xf numFmtId="0" fontId="188" fillId="0" borderId="0" xfId="3" applyFont="1" applyAlignment="1">
      <alignment vertical="center" wrapText="1"/>
    </xf>
    <xf numFmtId="0" fontId="109" fillId="4" borderId="16" xfId="3" applyFont="1" applyFill="1" applyBorder="1"/>
    <xf numFmtId="168" fontId="159" fillId="4" borderId="56" xfId="15" applyNumberFormat="1" applyFont="1" applyFill="1" applyBorder="1" applyAlignment="1" applyProtection="1">
      <alignment horizontal="center" vertical="center"/>
      <protection locked="0"/>
    </xf>
    <xf numFmtId="168" fontId="159" fillId="4" borderId="60" xfId="15" applyNumberFormat="1" applyFont="1" applyFill="1" applyBorder="1" applyAlignment="1" applyProtection="1">
      <alignment horizontal="center" vertical="center"/>
      <protection locked="0"/>
    </xf>
    <xf numFmtId="3" fontId="68" fillId="4" borderId="54" xfId="2" applyNumberFormat="1" applyFont="1" applyFill="1" applyBorder="1" applyAlignment="1" applyProtection="1">
      <alignment horizontal="center" vertical="center"/>
      <protection locked="0"/>
    </xf>
    <xf numFmtId="168" fontId="159" fillId="4" borderId="58" xfId="15" applyNumberFormat="1" applyFont="1" applyFill="1" applyBorder="1" applyAlignment="1" applyProtection="1">
      <alignment horizontal="center" vertical="center"/>
      <protection locked="0"/>
    </xf>
    <xf numFmtId="0" fontId="168" fillId="0" borderId="0" xfId="3" applyFont="1"/>
    <xf numFmtId="0" fontId="177" fillId="0" borderId="0" xfId="3" applyFont="1"/>
    <xf numFmtId="0" fontId="53" fillId="39" borderId="59" xfId="3" applyFont="1" applyFill="1" applyBorder="1" applyAlignment="1">
      <alignment horizontal="center" vertical="center" wrapText="1"/>
    </xf>
    <xf numFmtId="0" fontId="168" fillId="39" borderId="64" xfId="3" applyFont="1" applyFill="1" applyBorder="1"/>
    <xf numFmtId="0" fontId="168" fillId="39" borderId="56" xfId="3" applyFont="1" applyFill="1" applyBorder="1"/>
    <xf numFmtId="0" fontId="125" fillId="40" borderId="163" xfId="3" applyFont="1" applyFill="1" applyBorder="1" applyAlignment="1">
      <alignment horizontal="center" vertical="center" wrapText="1"/>
    </xf>
    <xf numFmtId="0" fontId="125" fillId="40" borderId="78" xfId="3" applyFont="1" applyFill="1" applyBorder="1" applyAlignment="1">
      <alignment horizontal="center" vertical="center" wrapText="1"/>
    </xf>
    <xf numFmtId="0" fontId="125" fillId="40" borderId="154" xfId="3" applyFont="1" applyFill="1" applyBorder="1" applyAlignment="1">
      <alignment horizontal="center" vertical="center" wrapText="1"/>
    </xf>
    <xf numFmtId="0" fontId="125" fillId="40" borderId="166" xfId="3" applyFont="1" applyFill="1" applyBorder="1" applyAlignment="1">
      <alignment horizontal="center" vertical="center" wrapText="1"/>
    </xf>
    <xf numFmtId="0" fontId="164" fillId="0" borderId="0" xfId="3" applyFont="1" applyAlignment="1">
      <alignment horizontal="center" vertical="center" wrapText="1"/>
    </xf>
    <xf numFmtId="0" fontId="109" fillId="4" borderId="53" xfId="3" applyFont="1" applyFill="1" applyBorder="1"/>
    <xf numFmtId="0" fontId="109" fillId="4" borderId="63" xfId="3" applyFont="1" applyFill="1" applyBorder="1"/>
    <xf numFmtId="0" fontId="109" fillId="4" borderId="54" xfId="3" applyFont="1" applyFill="1" applyBorder="1"/>
    <xf numFmtId="0" fontId="53" fillId="39" borderId="155" xfId="3" applyFont="1" applyFill="1" applyBorder="1" applyAlignment="1">
      <alignment horizontal="center" vertical="center" wrapText="1"/>
    </xf>
    <xf numFmtId="0" fontId="53" fillId="39" borderId="154" xfId="3" applyFont="1" applyFill="1" applyBorder="1" applyAlignment="1">
      <alignment horizontal="center" vertical="center" wrapText="1"/>
    </xf>
    <xf numFmtId="0" fontId="53" fillId="39" borderId="163" xfId="3" applyFont="1" applyFill="1" applyBorder="1" applyAlignment="1">
      <alignment horizontal="center" vertical="center" wrapText="1"/>
    </xf>
    <xf numFmtId="3" fontId="68" fillId="4" borderId="0" xfId="0" applyNumberFormat="1" applyFont="1" applyFill="1" applyBorder="1"/>
    <xf numFmtId="10" fontId="68" fillId="4" borderId="0" xfId="0" applyNumberFormat="1" applyFont="1" applyFill="1" applyBorder="1"/>
    <xf numFmtId="0" fontId="136" fillId="0" borderId="0" xfId="16" applyFont="1" applyAlignment="1">
      <alignment horizontal="center" vertical="center" wrapText="1"/>
    </xf>
    <xf numFmtId="0" fontId="164" fillId="0" borderId="0" xfId="16" applyFont="1" applyBorder="1" applyAlignment="1">
      <alignment vertical="center" wrapText="1"/>
    </xf>
    <xf numFmtId="0" fontId="164" fillId="0" borderId="0" xfId="16" applyFont="1" applyBorder="1" applyAlignment="1">
      <alignment horizontal="center" vertical="center" wrapText="1"/>
    </xf>
    <xf numFmtId="0" fontId="164" fillId="0" borderId="0" xfId="16" applyFont="1" applyAlignment="1">
      <alignment vertical="center" wrapText="1"/>
    </xf>
    <xf numFmtId="0" fontId="164" fillId="0" borderId="63" xfId="16" applyFont="1" applyBorder="1" applyAlignment="1">
      <alignment vertical="center" wrapText="1"/>
    </xf>
    <xf numFmtId="0" fontId="139" fillId="0" borderId="0" xfId="16" applyFont="1" applyBorder="1" applyAlignment="1">
      <alignment horizontal="center" vertical="center" wrapText="1"/>
    </xf>
    <xf numFmtId="0" fontId="140" fillId="0" borderId="0" xfId="16" applyFont="1" applyBorder="1" applyAlignment="1">
      <alignment horizontal="center" vertical="center" wrapText="1"/>
    </xf>
    <xf numFmtId="0" fontId="150" fillId="0" borderId="0" xfId="16" applyFont="1" applyAlignment="1">
      <alignment horizontal="center"/>
    </xf>
    <xf numFmtId="0" fontId="142" fillId="0" borderId="0" xfId="16" applyFont="1" applyBorder="1" applyAlignment="1">
      <alignment horizontal="center" vertical="center"/>
    </xf>
    <xf numFmtId="0" fontId="142" fillId="0" borderId="0" xfId="16" applyFont="1" applyBorder="1" applyAlignment="1">
      <alignment horizontal="left" vertical="center"/>
    </xf>
    <xf numFmtId="0" fontId="168" fillId="0" borderId="0" xfId="16" applyFont="1" applyBorder="1" applyAlignment="1">
      <alignment horizontal="left" vertical="center"/>
    </xf>
    <xf numFmtId="0" fontId="164" fillId="0" borderId="64" xfId="16" applyFont="1" applyBorder="1" applyAlignment="1">
      <alignment vertical="center" wrapText="1"/>
    </xf>
    <xf numFmtId="0" fontId="164" fillId="0" borderId="56" xfId="16" applyFont="1" applyBorder="1" applyAlignment="1">
      <alignment vertical="center" wrapText="1"/>
    </xf>
    <xf numFmtId="9" fontId="164" fillId="0" borderId="0" xfId="16" applyNumberFormat="1" applyFont="1" applyBorder="1" applyAlignment="1">
      <alignment horizontal="center" vertical="center" wrapText="1"/>
    </xf>
    <xf numFmtId="0" fontId="164" fillId="0" borderId="57" xfId="16" applyFont="1" applyBorder="1" applyAlignment="1">
      <alignment vertical="center" wrapText="1"/>
    </xf>
    <xf numFmtId="0" fontId="141" fillId="0" borderId="0" xfId="16" applyFont="1" applyAlignment="1">
      <alignment horizontal="center" vertical="center" wrapText="1"/>
    </xf>
    <xf numFmtId="0" fontId="152" fillId="0" borderId="53" xfId="16" applyFont="1" applyBorder="1" applyAlignment="1">
      <alignment horizontal="left" vertical="center" wrapText="1"/>
    </xf>
    <xf numFmtId="3" fontId="141" fillId="4" borderId="53" xfId="16" applyNumberFormat="1" applyFont="1" applyFill="1" applyBorder="1" applyAlignment="1">
      <alignment horizontal="center" vertical="center"/>
    </xf>
    <xf numFmtId="4" fontId="141" fillId="0" borderId="0" xfId="16" applyNumberFormat="1" applyFont="1" applyBorder="1" applyAlignment="1">
      <alignment horizontal="center" vertical="center"/>
    </xf>
    <xf numFmtId="3" fontId="141" fillId="4" borderId="55" xfId="16" applyNumberFormat="1" applyFont="1" applyFill="1" applyBorder="1" applyAlignment="1">
      <alignment horizontal="center" vertical="center"/>
    </xf>
    <xf numFmtId="4" fontId="153" fillId="4" borderId="56" xfId="16" applyNumberFormat="1" applyFont="1" applyFill="1" applyBorder="1" applyAlignment="1">
      <alignment horizontal="center" vertical="center"/>
    </xf>
    <xf numFmtId="2" fontId="159" fillId="4" borderId="56" xfId="15" applyNumberFormat="1" applyFont="1" applyFill="1" applyBorder="1" applyAlignment="1" applyProtection="1">
      <alignment horizontal="center" vertical="center"/>
      <protection locked="0"/>
    </xf>
    <xf numFmtId="3" fontId="141" fillId="0" borderId="0" xfId="16" applyNumberFormat="1" applyFont="1" applyAlignment="1">
      <alignment vertical="center" wrapText="1"/>
    </xf>
    <xf numFmtId="0" fontId="152" fillId="0" borderId="63" xfId="16" applyFont="1" applyBorder="1" applyAlignment="1">
      <alignment horizontal="left" vertical="center" wrapText="1"/>
    </xf>
    <xf numFmtId="3" fontId="141" fillId="4" borderId="63" xfId="16" applyNumberFormat="1" applyFont="1" applyFill="1" applyBorder="1" applyAlignment="1">
      <alignment horizontal="center" vertical="center"/>
    </xf>
    <xf numFmtId="3" fontId="141" fillId="4" borderId="59" xfId="16" applyNumberFormat="1" applyFont="1" applyFill="1" applyBorder="1" applyAlignment="1">
      <alignment horizontal="center" vertical="center"/>
    </xf>
    <xf numFmtId="4" fontId="153" fillId="4" borderId="60" xfId="16" applyNumberFormat="1" applyFont="1" applyFill="1" applyBorder="1" applyAlignment="1">
      <alignment horizontal="center" vertical="center"/>
    </xf>
    <xf numFmtId="4" fontId="159" fillId="4" borderId="60" xfId="15" applyNumberFormat="1" applyFont="1" applyFill="1" applyBorder="1" applyAlignment="1" applyProtection="1">
      <alignment horizontal="center" vertical="center"/>
      <protection locked="0"/>
    </xf>
    <xf numFmtId="3" fontId="141" fillId="4" borderId="59" xfId="16" applyNumberFormat="1" applyFont="1" applyFill="1" applyBorder="1" applyAlignment="1">
      <alignment horizontal="center" vertical="center" wrapText="1"/>
    </xf>
    <xf numFmtId="3" fontId="141" fillId="4" borderId="63" xfId="16" applyNumberFormat="1" applyFont="1" applyFill="1" applyBorder="1" applyAlignment="1">
      <alignment horizontal="center" vertical="center" wrapText="1"/>
    </xf>
    <xf numFmtId="4" fontId="141" fillId="0" borderId="0" xfId="16" applyNumberFormat="1" applyFont="1" applyBorder="1" applyAlignment="1">
      <alignment horizontal="center" vertical="center" wrapText="1"/>
    </xf>
    <xf numFmtId="4" fontId="153" fillId="4" borderId="60" xfId="16" applyNumberFormat="1" applyFont="1" applyFill="1" applyBorder="1" applyAlignment="1">
      <alignment horizontal="center" vertical="center" wrapText="1"/>
    </xf>
    <xf numFmtId="0" fontId="152" fillId="0" borderId="54" xfId="16" applyFont="1" applyBorder="1" applyAlignment="1">
      <alignment horizontal="left" vertical="center" wrapText="1"/>
    </xf>
    <xf numFmtId="3" fontId="141" fillId="4" borderId="54" xfId="16" applyNumberFormat="1" applyFont="1" applyFill="1" applyBorder="1" applyAlignment="1">
      <alignment horizontal="center" vertical="center" wrapText="1"/>
    </xf>
    <xf numFmtId="3" fontId="141" fillId="4" borderId="57" xfId="16" applyNumberFormat="1" applyFont="1" applyFill="1" applyBorder="1" applyAlignment="1">
      <alignment horizontal="center" vertical="center" wrapText="1"/>
    </xf>
    <xf numFmtId="4" fontId="153" fillId="4" borderId="58" xfId="16" applyNumberFormat="1" applyFont="1" applyFill="1" applyBorder="1" applyAlignment="1">
      <alignment horizontal="center" vertical="center" wrapText="1"/>
    </xf>
    <xf numFmtId="4" fontId="159" fillId="4" borderId="58" xfId="15" applyNumberFormat="1" applyFont="1" applyFill="1" applyBorder="1" applyAlignment="1" applyProtection="1">
      <alignment horizontal="center" vertical="center"/>
      <protection locked="0"/>
    </xf>
    <xf numFmtId="2" fontId="68" fillId="0" borderId="0" xfId="16" applyNumberFormat="1" applyFont="1" applyBorder="1"/>
    <xf numFmtId="10" fontId="141" fillId="0" borderId="0" xfId="16" applyNumberFormat="1" applyFont="1" applyAlignment="1">
      <alignment vertical="center" wrapText="1"/>
    </xf>
    <xf numFmtId="2" fontId="143" fillId="0" borderId="0" xfId="16" applyNumberFormat="1" applyFont="1" applyBorder="1" applyAlignment="1">
      <alignment horizontal="center" vertical="center" wrapText="1"/>
    </xf>
    <xf numFmtId="2" fontId="140" fillId="0" borderId="0" xfId="16" applyNumberFormat="1" applyFont="1" applyBorder="1" applyAlignment="1">
      <alignment horizontal="center" vertical="center" wrapText="1"/>
    </xf>
    <xf numFmtId="0" fontId="154" fillId="0" borderId="0" xfId="16" applyFont="1"/>
    <xf numFmtId="2" fontId="150" fillId="0" borderId="0" xfId="16" applyNumberFormat="1" applyFont="1" applyAlignment="1">
      <alignment vertical="center" wrapText="1"/>
    </xf>
    <xf numFmtId="9" fontId="53" fillId="39" borderId="65" xfId="16" applyNumberFormat="1" applyFont="1" applyFill="1" applyBorder="1" applyAlignment="1">
      <alignment horizontal="center" vertical="center" wrapText="1"/>
    </xf>
    <xf numFmtId="0" fontId="53" fillId="39" borderId="65" xfId="3" applyFont="1" applyFill="1" applyBorder="1" applyAlignment="1">
      <alignment horizontal="center" vertical="center" wrapText="1"/>
    </xf>
    <xf numFmtId="0" fontId="53" fillId="39" borderId="74" xfId="16" applyFont="1" applyFill="1" applyBorder="1" applyAlignment="1">
      <alignment horizontal="center" vertical="center" wrapText="1"/>
    </xf>
    <xf numFmtId="0" fontId="53" fillId="39" borderId="155" xfId="16" applyFont="1" applyFill="1" applyBorder="1" applyAlignment="1">
      <alignment horizontal="center" vertical="center" wrapText="1"/>
    </xf>
    <xf numFmtId="9" fontId="53" fillId="39" borderId="154" xfId="16" applyNumberFormat="1" applyFont="1" applyFill="1" applyBorder="1" applyAlignment="1">
      <alignment horizontal="center" vertical="center" wrapText="1"/>
    </xf>
    <xf numFmtId="0" fontId="53" fillId="39" borderId="77" xfId="3" applyFont="1" applyFill="1" applyBorder="1" applyAlignment="1">
      <alignment horizontal="center" vertical="center" wrapText="1"/>
    </xf>
    <xf numFmtId="0" fontId="53" fillId="39" borderId="170" xfId="3" applyFont="1" applyFill="1" applyBorder="1" applyAlignment="1">
      <alignment horizontal="center" vertical="center" wrapText="1"/>
    </xf>
    <xf numFmtId="0" fontId="53" fillId="39" borderId="166" xfId="3" applyFont="1" applyFill="1" applyBorder="1" applyAlignment="1">
      <alignment horizontal="center" vertical="center" wrapText="1"/>
    </xf>
    <xf numFmtId="0" fontId="9" fillId="4" borderId="207" xfId="19" applyFont="1" applyFill="1" applyBorder="1"/>
    <xf numFmtId="3" fontId="109" fillId="4" borderId="208" xfId="19" applyNumberFormat="1" applyFont="1" applyFill="1" applyBorder="1"/>
    <xf numFmtId="3" fontId="109" fillId="4" borderId="0" xfId="19" applyNumberFormat="1" applyFont="1" applyFill="1"/>
    <xf numFmtId="3" fontId="9" fillId="4" borderId="209" xfId="19" applyNumberFormat="1" applyFont="1" applyFill="1" applyBorder="1"/>
    <xf numFmtId="3" fontId="109" fillId="4" borderId="210" xfId="19" applyNumberFormat="1" applyFont="1" applyFill="1" applyBorder="1"/>
    <xf numFmtId="3" fontId="109" fillId="4" borderId="211" xfId="19" applyNumberFormat="1" applyFont="1" applyFill="1" applyBorder="1"/>
    <xf numFmtId="0" fontId="9" fillId="0" borderId="212" xfId="19" applyFont="1" applyBorder="1"/>
    <xf numFmtId="3" fontId="109" fillId="4" borderId="213" xfId="19" applyNumberFormat="1" applyFont="1" applyFill="1" applyBorder="1"/>
    <xf numFmtId="167" fontId="109" fillId="4" borderId="39" xfId="20" applyNumberFormat="1" applyFont="1" applyFill="1" applyBorder="1"/>
    <xf numFmtId="167" fontId="68" fillId="4" borderId="214" xfId="20" applyNumberFormat="1" applyFont="1" applyFill="1" applyBorder="1"/>
    <xf numFmtId="167" fontId="109" fillId="4" borderId="39" xfId="19" applyNumberFormat="1" applyFont="1" applyFill="1" applyBorder="1"/>
    <xf numFmtId="167" fontId="9" fillId="4" borderId="214" xfId="19" applyNumberFormat="1" applyFont="1" applyFill="1" applyBorder="1"/>
    <xf numFmtId="3" fontId="109" fillId="4" borderId="40" xfId="19" applyNumberFormat="1" applyFont="1" applyFill="1" applyBorder="1"/>
    <xf numFmtId="3" fontId="9" fillId="4" borderId="215" xfId="19" applyNumberFormat="1" applyFont="1" applyFill="1" applyBorder="1"/>
    <xf numFmtId="167" fontId="109" fillId="4" borderId="216" xfId="19" applyNumberFormat="1" applyFont="1" applyFill="1" applyBorder="1"/>
    <xf numFmtId="0" fontId="53" fillId="39" borderId="42" xfId="0" applyFont="1" applyFill="1" applyBorder="1" applyAlignment="1">
      <alignment horizontal="center" vertical="center" wrapText="1"/>
    </xf>
    <xf numFmtId="0" fontId="52" fillId="0" borderId="0" xfId="0" applyFont="1" applyAlignment="1">
      <alignment horizontal="left" vertical="center"/>
    </xf>
    <xf numFmtId="0" fontId="53" fillId="0" borderId="0" xfId="0" applyFont="1" applyAlignment="1">
      <alignment vertical="center" wrapText="1"/>
    </xf>
    <xf numFmtId="0" fontId="182" fillId="39" borderId="154" xfId="2" applyFont="1" applyFill="1" applyBorder="1" applyAlignment="1">
      <alignment horizontal="center" vertical="center" wrapText="1"/>
    </xf>
    <xf numFmtId="0" fontId="182" fillId="39" borderId="71" xfId="2" applyFont="1" applyFill="1" applyBorder="1" applyAlignment="1">
      <alignment horizontal="center" vertical="center" wrapText="1"/>
    </xf>
    <xf numFmtId="3" fontId="136" fillId="0" borderId="19" xfId="0" applyNumberFormat="1" applyFont="1" applyBorder="1" applyAlignment="1">
      <alignment horizontal="center" vertical="center" wrapText="1"/>
    </xf>
    <xf numFmtId="0" fontId="52" fillId="0" borderId="0" xfId="16" applyFont="1" applyAlignment="1">
      <alignment vertical="center" wrapText="1"/>
    </xf>
    <xf numFmtId="0" fontId="9" fillId="0" borderId="83" xfId="19" applyFont="1" applyBorder="1"/>
    <xf numFmtId="3" fontId="109" fillId="5" borderId="218" xfId="19" applyNumberFormat="1" applyFont="1" applyFill="1" applyBorder="1"/>
    <xf numFmtId="0" fontId="168" fillId="0" borderId="0" xfId="0" applyFont="1" applyAlignment="1">
      <alignment vertical="center" wrapText="1"/>
    </xf>
    <xf numFmtId="0" fontId="93" fillId="0" borderId="30" xfId="0" applyFont="1" applyBorder="1" applyAlignment="1">
      <alignment horizontal="left" vertical="center" wrapText="1"/>
    </xf>
    <xf numFmtId="0" fontId="93" fillId="0" borderId="0" xfId="0" applyFont="1" applyBorder="1" applyAlignment="1">
      <alignment vertical="center" wrapText="1"/>
    </xf>
    <xf numFmtId="3" fontId="93" fillId="0" borderId="32" xfId="0" applyNumberFormat="1" applyFont="1" applyBorder="1" applyAlignment="1">
      <alignment horizontal="center" vertical="center" wrapText="1"/>
    </xf>
    <xf numFmtId="4" fontId="174" fillId="0" borderId="140" xfId="0" applyNumberFormat="1" applyFont="1" applyBorder="1" applyAlignment="1">
      <alignment horizontal="center" vertical="center" wrapText="1"/>
    </xf>
    <xf numFmtId="0" fontId="93" fillId="0" borderId="90" xfId="2" applyFont="1" applyBorder="1" applyAlignment="1">
      <alignment horizontal="left" vertical="center" wrapText="1"/>
    </xf>
    <xf numFmtId="3" fontId="93" fillId="0" borderId="91" xfId="2" applyNumberFormat="1" applyFont="1" applyBorder="1" applyAlignment="1">
      <alignment horizontal="center" vertical="center" wrapText="1"/>
    </xf>
    <xf numFmtId="3" fontId="93" fillId="0" borderId="92" xfId="2" applyNumberFormat="1" applyFont="1" applyBorder="1" applyAlignment="1">
      <alignment horizontal="center" vertical="center" wrapText="1"/>
    </xf>
    <xf numFmtId="4" fontId="174" fillId="0" borderId="92" xfId="2" applyNumberFormat="1" applyFont="1" applyBorder="1" applyAlignment="1">
      <alignment horizontal="center" vertical="center" wrapText="1"/>
    </xf>
    <xf numFmtId="165" fontId="174" fillId="0" borderId="93" xfId="1" applyNumberFormat="1" applyFont="1" applyBorder="1" applyAlignment="1">
      <alignment horizontal="center" vertical="center" wrapText="1"/>
    </xf>
    <xf numFmtId="3" fontId="93" fillId="0" borderId="94" xfId="2" applyNumberFormat="1" applyFont="1" applyBorder="1" applyAlignment="1">
      <alignment horizontal="center" vertical="center" wrapText="1"/>
    </xf>
    <xf numFmtId="4" fontId="174" fillId="0" borderId="95" xfId="2" applyNumberFormat="1" applyFont="1" applyBorder="1" applyAlignment="1">
      <alignment horizontal="center" vertical="center" wrapText="1"/>
    </xf>
    <xf numFmtId="4" fontId="174" fillId="0" borderId="93" xfId="2" applyNumberFormat="1" applyFont="1" applyBorder="1" applyAlignment="1">
      <alignment horizontal="center" vertical="center" wrapText="1"/>
    </xf>
    <xf numFmtId="0" fontId="93" fillId="0" borderId="30" xfId="2" applyFont="1" applyBorder="1" applyAlignment="1">
      <alignment horizontal="left" vertical="center" wrapText="1"/>
    </xf>
    <xf numFmtId="3" fontId="93" fillId="0" borderId="32" xfId="2" applyNumberFormat="1" applyFont="1" applyBorder="1" applyAlignment="1">
      <alignment vertical="center" wrapText="1"/>
    </xf>
    <xf numFmtId="4" fontId="174" fillId="0" borderId="140" xfId="2" applyNumberFormat="1" applyFont="1" applyBorder="1" applyAlignment="1">
      <alignment vertical="center" wrapText="1"/>
    </xf>
    <xf numFmtId="4" fontId="174" fillId="0" borderId="102" xfId="2" applyNumberFormat="1" applyFont="1" applyBorder="1" applyAlignment="1">
      <alignment vertical="center" wrapText="1"/>
    </xf>
    <xf numFmtId="165" fontId="174" fillId="0" borderId="140" xfId="1" applyNumberFormat="1" applyFont="1" applyBorder="1" applyAlignment="1">
      <alignment vertical="center" wrapText="1"/>
    </xf>
    <xf numFmtId="49" fontId="168" fillId="0" borderId="0" xfId="0" applyNumberFormat="1" applyFont="1" applyAlignment="1">
      <alignment vertical="center" wrapText="1"/>
    </xf>
    <xf numFmtId="3" fontId="93" fillId="0" borderId="32" xfId="2" applyNumberFormat="1" applyFont="1" applyBorder="1" applyAlignment="1">
      <alignment horizontal="center" vertical="center" wrapText="1"/>
    </xf>
    <xf numFmtId="4" fontId="174" fillId="0" borderId="35" xfId="2" applyNumberFormat="1" applyFont="1" applyBorder="1" applyAlignment="1">
      <alignment horizontal="center" vertical="center" wrapText="1"/>
    </xf>
    <xf numFmtId="3" fontId="93" fillId="0" borderId="30" xfId="2" applyNumberFormat="1" applyFont="1" applyBorder="1" applyAlignment="1">
      <alignment horizontal="center" vertical="center" wrapText="1"/>
    </xf>
    <xf numFmtId="10" fontId="68" fillId="0" borderId="0" xfId="6" applyNumberFormat="1" applyFont="1" applyAlignment="1">
      <alignment vertical="center" wrapText="1"/>
    </xf>
    <xf numFmtId="4" fontId="174" fillId="0" borderId="35" xfId="0" applyNumberFormat="1" applyFont="1" applyBorder="1" applyAlignment="1">
      <alignment horizontal="center" vertical="center" wrapText="1"/>
    </xf>
    <xf numFmtId="4" fontId="159" fillId="0" borderId="35"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93" fillId="0" borderId="52" xfId="0" applyFont="1" applyBorder="1" applyAlignment="1">
      <alignment horizontal="left" vertical="center" wrapText="1"/>
    </xf>
    <xf numFmtId="3" fontId="93" fillId="0" borderId="61" xfId="0" applyNumberFormat="1" applyFont="1" applyBorder="1" applyAlignment="1">
      <alignment horizontal="center" vertical="center" wrapText="1"/>
    </xf>
    <xf numFmtId="4" fontId="174" fillId="0" borderId="62" xfId="0" applyNumberFormat="1" applyFont="1" applyBorder="1" applyAlignment="1">
      <alignment horizontal="center" vertical="center" wrapText="1"/>
    </xf>
    <xf numFmtId="0" fontId="93" fillId="0" borderId="0" xfId="0" applyFont="1" applyAlignment="1">
      <alignment horizontal="center" vertical="center"/>
    </xf>
    <xf numFmtId="10" fontId="68" fillId="0" borderId="0" xfId="0" applyNumberFormat="1" applyFont="1" applyBorder="1" applyAlignment="1">
      <alignment horizontal="center" vertical="center"/>
    </xf>
    <xf numFmtId="10" fontId="68" fillId="0" borderId="0" xfId="0" applyNumberFormat="1" applyFont="1" applyAlignment="1">
      <alignment vertical="center" wrapText="1"/>
    </xf>
    <xf numFmtId="3" fontId="93" fillId="0" borderId="61" xfId="0" quotePrefix="1" applyNumberFormat="1" applyFont="1" applyBorder="1" applyAlignment="1">
      <alignment horizontal="center" vertical="center" wrapText="1"/>
    </xf>
    <xf numFmtId="0" fontId="93" fillId="0" borderId="52" xfId="2" applyFont="1" applyBorder="1" applyAlignment="1">
      <alignment horizontal="left" vertical="center" wrapText="1"/>
    </xf>
    <xf numFmtId="3" fontId="93" fillId="0" borderId="61" xfId="2" applyNumberFormat="1" applyFont="1" applyBorder="1" applyAlignment="1">
      <alignment horizontal="center" vertical="center" wrapText="1"/>
    </xf>
    <xf numFmtId="4" fontId="174" fillId="0" borderId="62" xfId="2" applyNumberFormat="1" applyFont="1" applyBorder="1" applyAlignment="1">
      <alignment horizontal="center" vertical="center" wrapText="1"/>
    </xf>
    <xf numFmtId="4" fontId="174" fillId="0" borderId="66" xfId="2" applyNumberFormat="1" applyFont="1" applyBorder="1" applyAlignment="1">
      <alignment horizontal="center" vertical="center" wrapText="1"/>
    </xf>
    <xf numFmtId="0" fontId="205" fillId="0" borderId="0" xfId="2" applyFont="1"/>
    <xf numFmtId="0" fontId="205" fillId="0" borderId="0" xfId="2" applyFont="1" applyAlignment="1">
      <alignment vertical="center" wrapText="1"/>
    </xf>
    <xf numFmtId="14" fontId="53" fillId="0" borderId="0" xfId="2" applyNumberFormat="1" applyFont="1" applyAlignment="1">
      <alignment horizontal="left" vertical="center" wrapText="1"/>
    </xf>
    <xf numFmtId="1" fontId="53" fillId="0" borderId="0" xfId="21" applyNumberFormat="1" applyFont="1" applyBorder="1" applyAlignment="1">
      <alignment horizontal="center" vertical="center"/>
    </xf>
    <xf numFmtId="0" fontId="93" fillId="0" borderId="0" xfId="2" applyFont="1"/>
    <xf numFmtId="10" fontId="164" fillId="0" borderId="0" xfId="6" applyNumberFormat="1" applyFont="1" applyAlignment="1">
      <alignment vertical="center" wrapText="1"/>
    </xf>
    <xf numFmtId="3" fontId="93" fillId="0" borderId="2" xfId="0" applyNumberFormat="1" applyFont="1" applyBorder="1" applyAlignment="1">
      <alignment horizontal="center" vertical="center" wrapText="1"/>
    </xf>
    <xf numFmtId="4" fontId="93" fillId="0" borderId="0" xfId="0" applyNumberFormat="1" applyFont="1" applyBorder="1" applyAlignment="1">
      <alignment horizontal="center" vertical="center" wrapText="1"/>
    </xf>
    <xf numFmtId="4" fontId="93" fillId="0" borderId="52" xfId="0" applyNumberFormat="1" applyFont="1" applyBorder="1" applyAlignment="1">
      <alignment horizontal="center" vertical="center" wrapText="1"/>
    </xf>
    <xf numFmtId="0" fontId="93" fillId="0" borderId="59" xfId="0" applyFont="1" applyBorder="1" applyAlignment="1">
      <alignment vertical="center" wrapText="1"/>
    </xf>
    <xf numFmtId="3" fontId="93" fillId="0" borderId="52" xfId="0" applyNumberFormat="1" applyFont="1" applyBorder="1" applyAlignment="1">
      <alignment horizontal="center" vertical="center" wrapText="1"/>
    </xf>
    <xf numFmtId="0" fontId="93" fillId="0" borderId="217" xfId="0" applyFont="1" applyBorder="1" applyAlignment="1">
      <alignment vertical="center" wrapText="1"/>
    </xf>
    <xf numFmtId="9" fontId="93" fillId="0" borderId="0" xfId="8" applyFont="1" applyBorder="1" applyAlignment="1">
      <alignment horizontal="center" vertical="center"/>
    </xf>
    <xf numFmtId="3" fontId="93" fillId="0" borderId="52" xfId="2" applyNumberFormat="1" applyFont="1" applyBorder="1" applyAlignment="1">
      <alignment horizontal="center" vertical="center" wrapText="1"/>
    </xf>
    <xf numFmtId="3" fontId="93" fillId="4" borderId="90" xfId="3" applyNumberFormat="1" applyFont="1" applyFill="1" applyBorder="1" applyAlignment="1">
      <alignment horizontal="left" vertical="center" wrapText="1" indent="1"/>
    </xf>
    <xf numFmtId="3" fontId="93" fillId="4" borderId="182" xfId="2" applyNumberFormat="1" applyFont="1" applyFill="1" applyBorder="1" applyAlignment="1" applyProtection="1">
      <alignment horizontal="center" vertical="center"/>
      <protection locked="0"/>
    </xf>
    <xf numFmtId="4" fontId="174" fillId="4" borderId="182" xfId="2" applyNumberFormat="1" applyFont="1" applyFill="1" applyBorder="1" applyAlignment="1">
      <alignment horizontal="center" vertical="center"/>
    </xf>
    <xf numFmtId="3" fontId="93" fillId="4" borderId="0" xfId="2" applyNumberFormat="1" applyFont="1" applyFill="1" applyAlignment="1" applyProtection="1">
      <alignment horizontal="center" vertical="center"/>
      <protection locked="0"/>
    </xf>
    <xf numFmtId="3" fontId="93" fillId="4" borderId="180" xfId="2" applyNumberFormat="1" applyFont="1" applyFill="1" applyBorder="1" applyAlignment="1" applyProtection="1">
      <alignment horizontal="center" vertical="center"/>
      <protection locked="0"/>
    </xf>
    <xf numFmtId="3" fontId="93" fillId="4" borderId="90" xfId="2" applyNumberFormat="1" applyFont="1" applyFill="1" applyBorder="1" applyAlignment="1" applyProtection="1">
      <alignment horizontal="center" vertical="center"/>
      <protection locked="0"/>
    </xf>
    <xf numFmtId="4" fontId="174" fillId="4" borderId="92" xfId="2" applyNumberFormat="1" applyFont="1" applyFill="1" applyBorder="1" applyAlignment="1">
      <alignment horizontal="center" vertical="center"/>
    </xf>
    <xf numFmtId="4" fontId="174" fillId="4" borderId="90" xfId="2" applyNumberFormat="1" applyFont="1" applyFill="1" applyBorder="1" applyAlignment="1">
      <alignment horizontal="center" vertical="center"/>
    </xf>
    <xf numFmtId="3" fontId="93" fillId="4" borderId="185" xfId="2" applyNumberFormat="1" applyFont="1" applyFill="1" applyBorder="1" applyAlignment="1" applyProtection="1">
      <alignment horizontal="center" vertical="center"/>
      <protection locked="0"/>
    </xf>
    <xf numFmtId="4" fontId="174" fillId="4" borderId="94" xfId="2" applyNumberFormat="1" applyFont="1" applyFill="1" applyBorder="1" applyAlignment="1">
      <alignment horizontal="center" vertical="center"/>
    </xf>
    <xf numFmtId="3" fontId="93" fillId="4" borderId="52" xfId="3" applyNumberFormat="1" applyFont="1" applyFill="1" applyBorder="1" applyAlignment="1">
      <alignment horizontal="left" vertical="center" wrapText="1" indent="1"/>
    </xf>
    <xf numFmtId="3" fontId="93" fillId="4" borderId="61" xfId="2" applyNumberFormat="1" applyFont="1" applyFill="1" applyBorder="1" applyAlignment="1" applyProtection="1">
      <alignment horizontal="center" vertical="center"/>
      <protection locked="0"/>
    </xf>
    <xf numFmtId="4" fontId="174" fillId="4" borderId="62" xfId="2" applyNumberFormat="1" applyFont="1" applyFill="1" applyBorder="1" applyAlignment="1">
      <alignment horizontal="center" vertical="center"/>
    </xf>
    <xf numFmtId="0" fontId="68" fillId="0" borderId="0" xfId="16" applyFont="1" applyBorder="1" applyAlignment="1">
      <alignment vertical="center" wrapText="1"/>
    </xf>
    <xf numFmtId="3" fontId="93" fillId="4" borderId="52" xfId="16" applyNumberFormat="1" applyFont="1" applyFill="1" applyBorder="1" applyAlignment="1">
      <alignment horizontal="left" vertical="center" wrapText="1" indent="1"/>
    </xf>
    <xf numFmtId="3" fontId="93" fillId="4" borderId="18" xfId="0" applyNumberFormat="1" applyFont="1" applyFill="1" applyBorder="1" applyAlignment="1" applyProtection="1">
      <alignment horizontal="center" vertical="center"/>
      <protection locked="0"/>
    </xf>
    <xf numFmtId="2" fontId="174" fillId="4" borderId="18" xfId="8" applyNumberFormat="1" applyFont="1" applyFill="1" applyBorder="1" applyAlignment="1" applyProtection="1">
      <alignment horizontal="center" vertical="center"/>
      <protection locked="0"/>
    </xf>
    <xf numFmtId="3" fontId="93" fillId="4" borderId="61" xfId="0" applyNumberFormat="1" applyFont="1" applyFill="1" applyBorder="1" applyAlignment="1" applyProtection="1">
      <alignment horizontal="center" vertical="center"/>
      <protection locked="0"/>
    </xf>
    <xf numFmtId="2" fontId="174" fillId="4" borderId="62" xfId="8" applyNumberFormat="1" applyFont="1" applyFill="1" applyBorder="1" applyAlignment="1" applyProtection="1">
      <alignment horizontal="center" vertical="center"/>
      <protection locked="0"/>
    </xf>
    <xf numFmtId="0" fontId="199" fillId="0" borderId="0" xfId="2" applyFont="1" applyAlignment="1">
      <alignment horizontal="center" vertical="center" wrapText="1"/>
    </xf>
    <xf numFmtId="3" fontId="199" fillId="4" borderId="52" xfId="3" applyNumberFormat="1" applyFont="1" applyFill="1" applyBorder="1" applyAlignment="1">
      <alignment horizontal="left" vertical="center" wrapText="1" indent="1"/>
    </xf>
    <xf numFmtId="166" fontId="206" fillId="4" borderId="52" xfId="2" applyNumberFormat="1" applyFont="1" applyFill="1" applyBorder="1" applyAlignment="1" applyProtection="1">
      <alignment horizontal="center" vertical="center"/>
      <protection locked="0"/>
    </xf>
    <xf numFmtId="3" fontId="199" fillId="4" borderId="0" xfId="2" applyNumberFormat="1" applyFont="1" applyFill="1" applyAlignment="1" applyProtection="1">
      <alignment horizontal="center" vertical="center"/>
      <protection locked="0"/>
    </xf>
    <xf numFmtId="166" fontId="206" fillId="4" borderId="15" xfId="2" applyNumberFormat="1" applyFont="1" applyFill="1" applyBorder="1" applyAlignment="1" applyProtection="1">
      <alignment horizontal="center" vertical="center"/>
      <protection locked="0"/>
    </xf>
    <xf numFmtId="3" fontId="199" fillId="4" borderId="16" xfId="2" applyNumberFormat="1" applyFont="1" applyFill="1" applyBorder="1" applyAlignment="1" applyProtection="1">
      <alignment horizontal="center" vertical="center"/>
      <protection locked="0"/>
    </xf>
    <xf numFmtId="166" fontId="174" fillId="4" borderId="52" xfId="2" applyNumberFormat="1" applyFont="1" applyFill="1" applyBorder="1" applyAlignment="1" applyProtection="1">
      <alignment horizontal="center" vertical="center"/>
      <protection locked="0"/>
    </xf>
    <xf numFmtId="0" fontId="93" fillId="4" borderId="61" xfId="0" applyFont="1" applyFill="1" applyBorder="1"/>
    <xf numFmtId="9" fontId="93" fillId="4" borderId="66" xfId="0" applyNumberFormat="1" applyFont="1" applyFill="1" applyBorder="1" applyAlignment="1">
      <alignment horizontal="center"/>
    </xf>
    <xf numFmtId="167" fontId="93" fillId="4" borderId="62" xfId="0" applyNumberFormat="1" applyFont="1" applyFill="1" applyBorder="1" applyAlignment="1">
      <alignment horizontal="center"/>
    </xf>
    <xf numFmtId="0" fontId="93" fillId="0" borderId="52" xfId="0" applyFont="1" applyBorder="1" applyAlignment="1">
      <alignment wrapText="1"/>
    </xf>
    <xf numFmtId="168" fontId="93" fillId="0" borderId="61" xfId="0" applyNumberFormat="1" applyFont="1" applyBorder="1" applyAlignment="1">
      <alignment horizontal="center" wrapText="1"/>
    </xf>
    <xf numFmtId="2" fontId="174" fillId="0" borderId="62" xfId="0" applyNumberFormat="1" applyFont="1" applyBorder="1" applyAlignment="1">
      <alignment horizontal="center" wrapText="1"/>
    </xf>
    <xf numFmtId="9" fontId="93" fillId="4" borderId="65" xfId="0" applyNumberFormat="1" applyFont="1" applyFill="1" applyBorder="1" applyAlignment="1">
      <alignment horizontal="center"/>
    </xf>
    <xf numFmtId="167" fontId="93" fillId="4" borderId="58" xfId="0" applyNumberFormat="1" applyFont="1" applyFill="1" applyBorder="1" applyAlignment="1">
      <alignment horizontal="center"/>
    </xf>
    <xf numFmtId="3" fontId="174" fillId="0" borderId="62" xfId="2" applyNumberFormat="1" applyFont="1" applyBorder="1" applyAlignment="1">
      <alignment horizontal="center" vertical="center" wrapText="1"/>
    </xf>
    <xf numFmtId="0" fontId="93" fillId="0" borderId="52" xfId="3" applyFont="1" applyBorder="1" applyAlignment="1">
      <alignment wrapText="1"/>
    </xf>
    <xf numFmtId="3" fontId="93" fillId="4" borderId="52" xfId="2" applyNumberFormat="1" applyFont="1" applyFill="1" applyBorder="1" applyAlignment="1" applyProtection="1">
      <alignment horizontal="center" vertical="center"/>
      <protection locked="0"/>
    </xf>
    <xf numFmtId="168" fontId="174" fillId="4" borderId="62" xfId="15" applyNumberFormat="1" applyFont="1" applyFill="1" applyBorder="1" applyAlignment="1" applyProtection="1">
      <alignment horizontal="center" vertical="center"/>
      <protection locked="0"/>
    </xf>
    <xf numFmtId="0" fontId="93" fillId="0" borderId="0" xfId="16" applyFont="1" applyBorder="1" applyAlignment="1">
      <alignment horizontal="center" vertical="center" wrapText="1"/>
    </xf>
    <xf numFmtId="0" fontId="93" fillId="0" borderId="52" xfId="16" applyFont="1" applyBorder="1" applyAlignment="1">
      <alignment horizontal="left" vertical="center" wrapText="1"/>
    </xf>
    <xf numFmtId="3" fontId="93" fillId="0" borderId="52" xfId="16" applyNumberFormat="1" applyFont="1" applyBorder="1" applyAlignment="1">
      <alignment horizontal="center" vertical="center" wrapText="1"/>
    </xf>
    <xf numFmtId="10" fontId="68" fillId="0" borderId="0" xfId="16" applyNumberFormat="1" applyFont="1" applyAlignment="1">
      <alignment vertical="center" wrapText="1"/>
    </xf>
    <xf numFmtId="3" fontId="93" fillId="0" borderId="61" xfId="16" applyNumberFormat="1" applyFont="1" applyBorder="1" applyAlignment="1">
      <alignment horizontal="center" vertical="center" wrapText="1"/>
    </xf>
    <xf numFmtId="4" fontId="174" fillId="0" borderId="62" xfId="16" applyNumberFormat="1" applyFont="1" applyBorder="1" applyAlignment="1">
      <alignment horizontal="center" vertical="center" wrapText="1"/>
    </xf>
    <xf numFmtId="3" fontId="93" fillId="0" borderId="61" xfId="16" quotePrefix="1" applyNumberFormat="1" applyFont="1" applyBorder="1" applyAlignment="1">
      <alignment horizontal="center" vertical="center" wrapText="1"/>
    </xf>
    <xf numFmtId="0" fontId="53" fillId="39" borderId="53" xfId="2" applyFont="1" applyFill="1" applyBorder="1" applyAlignment="1">
      <alignment horizontal="center" vertical="center" wrapText="1"/>
    </xf>
    <xf numFmtId="9" fontId="207" fillId="0" borderId="0" xfId="8" applyFont="1" applyBorder="1" applyAlignment="1">
      <alignment horizontal="center" vertical="center"/>
    </xf>
    <xf numFmtId="3" fontId="208" fillId="39" borderId="53" xfId="3" applyNumberFormat="1" applyFont="1" applyFill="1" applyBorder="1" applyAlignment="1">
      <alignment horizontal="center" vertical="center" wrapText="1"/>
    </xf>
    <xf numFmtId="3" fontId="208" fillId="39" borderId="54" xfId="3" applyNumberFormat="1" applyFont="1" applyFill="1" applyBorder="1" applyAlignment="1">
      <alignment horizontal="center" vertical="center" wrapText="1"/>
    </xf>
    <xf numFmtId="0" fontId="208" fillId="39" borderId="53" xfId="2" applyFont="1" applyFill="1" applyBorder="1" applyAlignment="1">
      <alignment horizontal="center" vertical="center" wrapText="1"/>
    </xf>
    <xf numFmtId="3" fontId="53" fillId="39" borderId="53" xfId="3" applyNumberFormat="1" applyFont="1" applyFill="1" applyBorder="1" applyAlignment="1">
      <alignment horizontal="center" vertical="center" wrapText="1"/>
    </xf>
    <xf numFmtId="3" fontId="53" fillId="39" borderId="54" xfId="3" applyNumberFormat="1" applyFont="1" applyFill="1" applyBorder="1" applyAlignment="1">
      <alignment horizontal="center" vertical="center" wrapText="1"/>
    </xf>
    <xf numFmtId="2" fontId="53" fillId="0" borderId="0" xfId="2" applyNumberFormat="1" applyFont="1" applyAlignment="1">
      <alignment horizontal="left" vertical="center" wrapText="1"/>
    </xf>
    <xf numFmtId="0" fontId="68" fillId="0" borderId="0" xfId="16" applyFont="1" applyAlignment="1">
      <alignment vertical="center" wrapText="1"/>
    </xf>
    <xf numFmtId="14" fontId="52" fillId="0" borderId="0" xfId="2" applyNumberFormat="1" applyFont="1" applyAlignment="1">
      <alignment vertical="center" wrapText="1"/>
    </xf>
    <xf numFmtId="0" fontId="211" fillId="0" borderId="0" xfId="0" applyFont="1" applyAlignment="1">
      <alignment horizontal="left" vertical="center" wrapText="1"/>
    </xf>
    <xf numFmtId="0" fontId="212" fillId="0" borderId="0" xfId="0" applyFont="1" applyAlignment="1">
      <alignment horizontal="center" wrapText="1"/>
    </xf>
    <xf numFmtId="0" fontId="214" fillId="0" borderId="0" xfId="0" applyFont="1" applyAlignment="1">
      <alignment horizontal="left" vertical="center"/>
    </xf>
    <xf numFmtId="0" fontId="214" fillId="0" borderId="0" xfId="0" applyFont="1" applyAlignment="1">
      <alignment vertical="center"/>
    </xf>
    <xf numFmtId="0" fontId="215" fillId="0" borderId="0" xfId="0" applyFont="1" applyAlignment="1">
      <alignment horizontal="center" vertical="center" wrapText="1"/>
    </xf>
    <xf numFmtId="0" fontId="16" fillId="0" borderId="0" xfId="0" applyFont="1" applyAlignment="1">
      <alignment horizontal="left"/>
    </xf>
    <xf numFmtId="0" fontId="16" fillId="0" borderId="0" xfId="0" applyFont="1"/>
    <xf numFmtId="14" fontId="52" fillId="0" borderId="0" xfId="2" applyNumberFormat="1" applyFont="1" applyAlignment="1">
      <alignment horizontal="left" vertical="center"/>
    </xf>
    <xf numFmtId="14" fontId="52" fillId="0" borderId="0" xfId="21" applyNumberFormat="1" applyFont="1" applyBorder="1" applyAlignment="1">
      <alignment horizontal="center" vertical="center"/>
    </xf>
    <xf numFmtId="0" fontId="53" fillId="0" borderId="0" xfId="2" applyFont="1"/>
    <xf numFmtId="14" fontId="53" fillId="0" borderId="0" xfId="2" applyNumberFormat="1" applyFont="1" applyAlignment="1">
      <alignment vertical="center" wrapText="1"/>
    </xf>
    <xf numFmtId="0" fontId="107" fillId="0" borderId="0" xfId="0" applyFont="1" applyAlignment="1">
      <alignment vertical="center" wrapText="1"/>
    </xf>
    <xf numFmtId="0" fontId="107" fillId="0" borderId="0" xfId="0" applyFont="1" applyBorder="1" applyAlignment="1">
      <alignment vertical="center" wrapText="1"/>
    </xf>
    <xf numFmtId="2" fontId="52" fillId="0" borderId="0" xfId="0" applyNumberFormat="1" applyFont="1" applyBorder="1" applyAlignment="1" applyProtection="1">
      <alignment horizontal="center" vertical="center"/>
      <protection locked="0"/>
    </xf>
    <xf numFmtId="10" fontId="52" fillId="0" borderId="0" xfId="0" applyNumberFormat="1"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center" wrapText="1"/>
    </xf>
    <xf numFmtId="2" fontId="107" fillId="0" borderId="0" xfId="0" applyNumberFormat="1" applyFont="1" applyAlignment="1">
      <alignment vertical="center" wrapText="1"/>
    </xf>
    <xf numFmtId="0" fontId="124" fillId="0" borderId="0" xfId="0" applyFont="1" applyAlignment="1">
      <alignment horizontal="center" vertical="center"/>
    </xf>
    <xf numFmtId="3" fontId="109" fillId="5" borderId="80" xfId="19" applyNumberFormat="1" applyFont="1" applyFill="1" applyBorder="1"/>
    <xf numFmtId="0" fontId="9" fillId="0" borderId="80" xfId="19" applyFont="1" applyBorder="1"/>
    <xf numFmtId="3" fontId="9" fillId="4" borderId="88" xfId="19" applyNumberFormat="1" applyFont="1" applyFill="1" applyBorder="1"/>
    <xf numFmtId="3" fontId="9" fillId="4" borderId="89" xfId="19" applyNumberFormat="1" applyFont="1" applyFill="1" applyBorder="1"/>
    <xf numFmtId="3" fontId="109" fillId="4" borderId="219" xfId="19" applyNumberFormat="1" applyFont="1" applyFill="1" applyBorder="1"/>
    <xf numFmtId="3" fontId="109" fillId="5" borderId="140" xfId="19" applyNumberFormat="1" applyFont="1" applyFill="1" applyBorder="1"/>
    <xf numFmtId="3" fontId="9" fillId="4" borderId="219" xfId="19" applyNumberFormat="1" applyFont="1" applyFill="1" applyBorder="1"/>
    <xf numFmtId="4" fontId="109" fillId="4" borderId="140" xfId="19" applyNumberFormat="1" applyFont="1" applyFill="1" applyBorder="1"/>
    <xf numFmtId="3" fontId="9" fillId="4" borderId="220" xfId="19" applyNumberFormat="1" applyFont="1" applyFill="1" applyBorder="1"/>
    <xf numFmtId="3" fontId="9" fillId="4" borderId="186" xfId="19" applyNumberFormat="1" applyFont="1" applyFill="1" applyBorder="1"/>
    <xf numFmtId="3" fontId="9" fillId="4" borderId="221" xfId="19" applyNumberFormat="1" applyFont="1" applyFill="1" applyBorder="1"/>
    <xf numFmtId="0" fontId="9" fillId="0" borderId="86" xfId="19" applyFont="1" applyBorder="1"/>
    <xf numFmtId="14" fontId="128" fillId="6" borderId="33" xfId="19" applyNumberFormat="1" applyFont="1" applyFill="1" applyBorder="1" applyAlignment="1">
      <alignment horizontal="center" vertical="center"/>
    </xf>
    <xf numFmtId="14" fontId="107" fillId="0" borderId="0" xfId="2" applyNumberFormat="1" applyFont="1" applyAlignment="1">
      <alignment horizontal="left" vertical="center" wrapText="1"/>
    </xf>
    <xf numFmtId="0" fontId="205" fillId="0" borderId="0" xfId="2" applyFont="1" applyAlignment="1">
      <alignment horizontal="center" vertical="center" wrapText="1"/>
    </xf>
    <xf numFmtId="14" fontId="53" fillId="38" borderId="222" xfId="19" applyNumberFormat="1" applyFont="1" applyFill="1" applyBorder="1" applyAlignment="1">
      <alignment horizontal="center" vertical="center"/>
    </xf>
    <xf numFmtId="0" fontId="1" fillId="0" borderId="0" xfId="0" applyFont="1" applyAlignment="1">
      <alignment vertical="center" wrapText="1"/>
    </xf>
    <xf numFmtId="0" fontId="1" fillId="0" borderId="0" xfId="0" applyFont="1" applyBorder="1" applyAlignment="1">
      <alignment vertical="center" wrapText="1"/>
    </xf>
    <xf numFmtId="3" fontId="68" fillId="0" borderId="0" xfId="0" applyNumberFormat="1" applyFont="1" applyAlignment="1">
      <alignment vertical="center" wrapText="1"/>
    </xf>
    <xf numFmtId="0" fontId="209" fillId="0" borderId="0" xfId="0" applyFont="1" applyAlignment="1">
      <alignment horizontal="center" wrapText="1"/>
    </xf>
    <xf numFmtId="0" fontId="216" fillId="0" borderId="0" xfId="0" applyFont="1" applyAlignment="1">
      <alignment horizontal="center"/>
    </xf>
    <xf numFmtId="0" fontId="213" fillId="0" borderId="0" xfId="0" applyFont="1" applyAlignment="1">
      <alignment horizontal="center" vertical="center" wrapText="1"/>
    </xf>
    <xf numFmtId="0" fontId="213" fillId="0" borderId="0" xfId="0" applyFont="1" applyAlignment="1" applyProtection="1">
      <alignment horizontal="center" vertical="center" wrapText="1"/>
      <protection locked="0"/>
    </xf>
    <xf numFmtId="0" fontId="212" fillId="0" borderId="0" xfId="0" applyFont="1" applyAlignment="1">
      <alignment horizontal="center" wrapText="1"/>
    </xf>
    <xf numFmtId="0" fontId="211" fillId="0" borderId="0" xfId="0" applyFont="1" applyAlignment="1">
      <alignment horizontal="left" vertical="center" wrapText="1"/>
    </xf>
    <xf numFmtId="0" fontId="122" fillId="0" borderId="0" xfId="18" applyFont="1" applyAlignment="1">
      <alignment horizontal="left" vertical="center" wrapText="1"/>
    </xf>
    <xf numFmtId="0" fontId="121" fillId="0" borderId="0" xfId="18" applyFont="1" applyAlignment="1">
      <alignment horizontal="left" vertical="center" wrapText="1"/>
    </xf>
    <xf numFmtId="0" fontId="120" fillId="0" borderId="0" xfId="0" applyFont="1" applyAlignment="1">
      <alignment horizontal="center"/>
    </xf>
    <xf numFmtId="0" fontId="120" fillId="0" borderId="0" xfId="0" applyFont="1" applyAlignment="1">
      <alignment horizontal="center" vertical="center" wrapText="1"/>
    </xf>
    <xf numFmtId="0" fontId="120" fillId="4" borderId="0" xfId="0" applyFont="1" applyFill="1" applyAlignment="1">
      <alignment horizontal="left" vertical="center" wrapText="1"/>
    </xf>
    <xf numFmtId="0" fontId="118" fillId="4" borderId="0" xfId="0" applyFont="1" applyFill="1" applyAlignment="1">
      <alignment horizontal="left" vertical="center" wrapText="1"/>
    </xf>
    <xf numFmtId="14" fontId="120" fillId="4" borderId="0" xfId="0" applyNumberFormat="1" applyFont="1" applyFill="1" applyAlignment="1">
      <alignment horizontal="justify" vertical="center" wrapText="1"/>
    </xf>
    <xf numFmtId="0" fontId="118" fillId="4" borderId="0" xfId="0" applyFont="1" applyFill="1" applyAlignment="1">
      <alignment horizontal="justify" vertical="center" wrapText="1"/>
    </xf>
    <xf numFmtId="14" fontId="53" fillId="38" borderId="30" xfId="19" applyNumberFormat="1" applyFont="1" applyFill="1" applyBorder="1" applyAlignment="1">
      <alignment horizontal="center" vertical="center"/>
    </xf>
    <xf numFmtId="14" fontId="53" fillId="38" borderId="97" xfId="19" applyNumberFormat="1" applyFont="1" applyFill="1" applyBorder="1" applyAlignment="1">
      <alignment horizontal="center" vertical="center"/>
    </xf>
    <xf numFmtId="14" fontId="53" fillId="38" borderId="104" xfId="19" applyNumberFormat="1" applyFont="1" applyFill="1" applyBorder="1" applyAlignment="1">
      <alignment horizontal="center" vertical="center"/>
    </xf>
    <xf numFmtId="0" fontId="52" fillId="39" borderId="105" xfId="19" applyFont="1" applyFill="1" applyBorder="1" applyAlignment="1">
      <alignment horizontal="center" vertical="center"/>
    </xf>
    <xf numFmtId="14" fontId="53" fillId="38" borderId="106" xfId="19" applyNumberFormat="1" applyFont="1" applyFill="1" applyBorder="1" applyAlignment="1">
      <alignment horizontal="center" vertical="center" wrapText="1"/>
    </xf>
    <xf numFmtId="14" fontId="53" fillId="38" borderId="107" xfId="19" applyNumberFormat="1" applyFont="1" applyFill="1" applyBorder="1" applyAlignment="1">
      <alignment horizontal="center" vertical="center" wrapText="1"/>
    </xf>
    <xf numFmtId="14" fontId="53" fillId="38" borderId="108" xfId="19" applyNumberFormat="1" applyFont="1" applyFill="1" applyBorder="1" applyAlignment="1">
      <alignment horizontal="center" vertical="center" wrapText="1"/>
    </xf>
    <xf numFmtId="14" fontId="53" fillId="38" borderId="105" xfId="19" applyNumberFormat="1" applyFont="1" applyFill="1" applyBorder="1" applyAlignment="1">
      <alignment horizontal="center" vertical="center" wrapText="1"/>
    </xf>
    <xf numFmtId="14" fontId="53" fillId="38" borderId="40" xfId="19" applyNumberFormat="1" applyFont="1" applyFill="1" applyBorder="1" applyAlignment="1">
      <alignment horizontal="center" vertical="center" wrapText="1"/>
    </xf>
    <xf numFmtId="14" fontId="53" fillId="38" borderId="39" xfId="19" applyNumberFormat="1" applyFont="1" applyFill="1" applyBorder="1" applyAlignment="1">
      <alignment horizontal="center" vertical="center" wrapText="1"/>
    </xf>
    <xf numFmtId="0" fontId="124" fillId="0" borderId="0" xfId="0" applyFont="1" applyAlignment="1">
      <alignment horizontal="center" vertical="center"/>
    </xf>
    <xf numFmtId="14" fontId="53" fillId="38" borderId="104" xfId="19" applyNumberFormat="1" applyFont="1" applyFill="1" applyBorder="1" applyAlignment="1">
      <alignment horizontal="center" vertical="center" wrapText="1"/>
    </xf>
    <xf numFmtId="14" fontId="53" fillId="38" borderId="128" xfId="19" applyNumberFormat="1" applyFont="1" applyFill="1" applyBorder="1" applyAlignment="1">
      <alignment horizontal="center" vertical="center"/>
    </xf>
    <xf numFmtId="14" fontId="53" fillId="38" borderId="129" xfId="19" applyNumberFormat="1" applyFont="1" applyFill="1" applyBorder="1" applyAlignment="1">
      <alignment horizontal="center" vertical="center"/>
    </xf>
    <xf numFmtId="14" fontId="53" fillId="38" borderId="137" xfId="19" applyNumberFormat="1" applyFont="1" applyFill="1" applyBorder="1" applyAlignment="1">
      <alignment horizontal="center" vertical="center" wrapText="1"/>
    </xf>
    <xf numFmtId="14" fontId="53" fillId="38" borderId="148" xfId="19" applyNumberFormat="1" applyFont="1" applyFill="1" applyBorder="1" applyAlignment="1">
      <alignment horizontal="center" vertical="center" wrapText="1"/>
    </xf>
    <xf numFmtId="9" fontId="53" fillId="38" borderId="30" xfId="8" applyFont="1" applyFill="1" applyBorder="1" applyAlignment="1">
      <alignment horizontal="center" vertical="center"/>
    </xf>
    <xf numFmtId="9" fontId="53" fillId="38" borderId="97" xfId="8" applyFont="1" applyFill="1" applyBorder="1" applyAlignment="1">
      <alignment horizontal="center" vertical="center"/>
    </xf>
    <xf numFmtId="14" fontId="53" fillId="38" borderId="134" xfId="19" applyNumberFormat="1" applyFont="1" applyFill="1" applyBorder="1" applyAlignment="1">
      <alignment horizontal="center" vertical="center" wrapText="1"/>
    </xf>
    <xf numFmtId="0" fontId="150" fillId="0" borderId="0" xfId="2" applyFont="1" applyAlignment="1">
      <alignment horizontal="center"/>
    </xf>
    <xf numFmtId="0" fontId="136" fillId="0" borderId="0" xfId="2" applyFont="1" applyAlignment="1">
      <alignment horizontal="center" vertical="center"/>
    </xf>
    <xf numFmtId="0" fontId="124" fillId="0" borderId="0" xfId="2" applyFont="1" applyAlignment="1">
      <alignment horizontal="center" vertical="center"/>
    </xf>
    <xf numFmtId="0" fontId="170" fillId="2" borderId="0" xfId="5" applyFont="1" applyFill="1" applyAlignment="1">
      <alignment horizontal="center" vertical="center"/>
    </xf>
    <xf numFmtId="0" fontId="53" fillId="39" borderId="31" xfId="2" applyFont="1" applyFill="1" applyBorder="1" applyAlignment="1">
      <alignment horizontal="center" vertical="center" wrapText="1"/>
    </xf>
    <xf numFmtId="0" fontId="53" fillId="39" borderId="44" xfId="2" applyFont="1" applyFill="1" applyBorder="1" applyAlignment="1">
      <alignment horizontal="center" vertical="center" wrapText="1"/>
    </xf>
    <xf numFmtId="0" fontId="53" fillId="39" borderId="45" xfId="2" applyFont="1" applyFill="1" applyBorder="1" applyAlignment="1">
      <alignment horizontal="center" vertical="center" wrapText="1"/>
    </xf>
    <xf numFmtId="0" fontId="171" fillId="41" borderId="36" xfId="2" applyFont="1" applyFill="1" applyBorder="1" applyAlignment="1">
      <alignment horizontal="center" vertical="center" wrapText="1"/>
    </xf>
    <xf numFmtId="0" fontId="171" fillId="41" borderId="37" xfId="2" applyFont="1" applyFill="1" applyBorder="1" applyAlignment="1">
      <alignment horizontal="center" vertical="center" wrapText="1"/>
    </xf>
    <xf numFmtId="0" fontId="171" fillId="41" borderId="141" xfId="2" applyFont="1" applyFill="1" applyBorder="1" applyAlignment="1">
      <alignment horizontal="center" vertical="center" wrapText="1"/>
    </xf>
    <xf numFmtId="0" fontId="171" fillId="41" borderId="142" xfId="2" applyFont="1" applyFill="1" applyBorder="1" applyAlignment="1">
      <alignment horizontal="center" vertical="center" wrapText="1"/>
    </xf>
    <xf numFmtId="0" fontId="128" fillId="41" borderId="37" xfId="2" applyFont="1" applyFill="1" applyBorder="1" applyAlignment="1">
      <alignment horizontal="center" vertical="center" wrapText="1"/>
    </xf>
    <xf numFmtId="0" fontId="128" fillId="41" borderId="38" xfId="2" applyFont="1" applyFill="1" applyBorder="1" applyAlignment="1">
      <alignment horizontal="center" vertical="center" wrapText="1"/>
    </xf>
    <xf numFmtId="0" fontId="53" fillId="40" borderId="126" xfId="2" applyFont="1" applyFill="1" applyBorder="1" applyAlignment="1">
      <alignment horizontal="center" vertical="center" wrapText="1"/>
    </xf>
    <xf numFmtId="0" fontId="53" fillId="40" borderId="130" xfId="2" applyFont="1" applyFill="1" applyBorder="1" applyAlignment="1">
      <alignment horizontal="center" vertical="center" wrapText="1"/>
    </xf>
    <xf numFmtId="0" fontId="53" fillId="40" borderId="131" xfId="2" applyFont="1" applyFill="1" applyBorder="1" applyAlignment="1">
      <alignment horizontal="center" vertical="center" wrapText="1"/>
    </xf>
    <xf numFmtId="0" fontId="53" fillId="39" borderId="172" xfId="2" applyFont="1" applyFill="1" applyBorder="1" applyAlignment="1">
      <alignment horizontal="center" vertical="center" wrapText="1"/>
    </xf>
    <xf numFmtId="0" fontId="53" fillId="39" borderId="132" xfId="2" applyFont="1" applyFill="1" applyBorder="1" applyAlignment="1">
      <alignment horizontal="center" vertical="center" wrapText="1"/>
    </xf>
    <xf numFmtId="0" fontId="53" fillId="39" borderId="173" xfId="2" applyFont="1" applyFill="1" applyBorder="1" applyAlignment="1">
      <alignment horizontal="center" vertical="center" wrapText="1"/>
    </xf>
    <xf numFmtId="0" fontId="53" fillId="39" borderId="174" xfId="2" applyFont="1" applyFill="1" applyBorder="1" applyAlignment="1">
      <alignment horizontal="center" vertical="center" wrapText="1"/>
    </xf>
    <xf numFmtId="0" fontId="53" fillId="39" borderId="143" xfId="2" applyFont="1" applyFill="1" applyBorder="1" applyAlignment="1">
      <alignment horizontal="center" vertical="center" wrapText="1"/>
    </xf>
    <xf numFmtId="0" fontId="53" fillId="39" borderId="107" xfId="2" applyFont="1" applyFill="1" applyBorder="1" applyAlignment="1">
      <alignment horizontal="center" vertical="center" wrapText="1"/>
    </xf>
    <xf numFmtId="0" fontId="53" fillId="39" borderId="137" xfId="2" applyFont="1" applyFill="1" applyBorder="1" applyAlignment="1">
      <alignment horizontal="center" vertical="center" wrapText="1"/>
    </xf>
    <xf numFmtId="0" fontId="53" fillId="39" borderId="138" xfId="2" applyFont="1" applyFill="1" applyBorder="1" applyAlignment="1">
      <alignment horizontal="center" vertical="center" wrapText="1"/>
    </xf>
    <xf numFmtId="0" fontId="125" fillId="39" borderId="20" xfId="2" applyFont="1" applyFill="1" applyBorder="1" applyAlignment="1">
      <alignment horizontal="center" vertical="center" wrapText="1"/>
    </xf>
    <xf numFmtId="0" fontId="125" fillId="39" borderId="48" xfId="2" applyFont="1" applyFill="1" applyBorder="1" applyAlignment="1">
      <alignment horizontal="center" vertical="center" wrapText="1"/>
    </xf>
    <xf numFmtId="0" fontId="53" fillId="39" borderId="133" xfId="2" applyFont="1" applyFill="1" applyBorder="1" applyAlignment="1">
      <alignment horizontal="center" vertical="center" wrapText="1"/>
    </xf>
    <xf numFmtId="0" fontId="53" fillId="39" borderId="134" xfId="2" applyFont="1" applyFill="1" applyBorder="1" applyAlignment="1">
      <alignment horizontal="center" vertical="center" wrapText="1"/>
    </xf>
    <xf numFmtId="2" fontId="93" fillId="0" borderId="0" xfId="2" applyNumberFormat="1" applyFont="1" applyAlignment="1">
      <alignment horizontal="left" vertical="center" wrapText="1"/>
    </xf>
    <xf numFmtId="49" fontId="129" fillId="0" borderId="0" xfId="0" applyNumberFormat="1" applyFont="1" applyAlignment="1">
      <alignment horizontal="left" vertical="center" wrapText="1"/>
    </xf>
    <xf numFmtId="49" fontId="151" fillId="0" borderId="0" xfId="0" applyNumberFormat="1" applyFont="1" applyAlignment="1">
      <alignment horizontal="left" vertical="center" wrapText="1"/>
    </xf>
    <xf numFmtId="0" fontId="128" fillId="0" borderId="0" xfId="0" applyFont="1" applyAlignment="1">
      <alignment horizontal="center"/>
    </xf>
    <xf numFmtId="0" fontId="53" fillId="39" borderId="36" xfId="0" applyFont="1" applyFill="1" applyBorder="1" applyAlignment="1">
      <alignment horizontal="center" vertical="center" wrapText="1"/>
    </xf>
    <xf numFmtId="0" fontId="53" fillId="39" borderId="38" xfId="0" applyFont="1" applyFill="1" applyBorder="1" applyAlignment="1">
      <alignment horizontal="center" vertical="center" wrapText="1"/>
    </xf>
    <xf numFmtId="0" fontId="53" fillId="39" borderId="31" xfId="0" applyFont="1" applyFill="1" applyBorder="1" applyAlignment="1">
      <alignment horizontal="center" vertical="center" wrapText="1"/>
    </xf>
    <xf numFmtId="0" fontId="53" fillId="39" borderId="45" xfId="0" applyFont="1" applyFill="1" applyBorder="1" applyAlignment="1">
      <alignment horizontal="center" vertical="center" wrapText="1"/>
    </xf>
    <xf numFmtId="0" fontId="156" fillId="0" borderId="0" xfId="0" applyFont="1" applyAlignment="1" applyProtection="1">
      <alignment horizontal="center" vertical="center" wrapText="1"/>
      <protection locked="0"/>
    </xf>
    <xf numFmtId="2" fontId="136" fillId="0" borderId="0" xfId="2" applyNumberFormat="1" applyFont="1" applyAlignment="1">
      <alignment horizontal="left" vertical="center" wrapText="1"/>
    </xf>
    <xf numFmtId="0" fontId="162" fillId="0" borderId="0" xfId="2" applyFont="1" applyAlignment="1">
      <alignment horizontal="center" vertical="center"/>
    </xf>
    <xf numFmtId="0" fontId="163" fillId="2" borderId="0" xfId="5" applyFont="1" applyFill="1" applyAlignment="1">
      <alignment horizontal="center" vertical="center"/>
    </xf>
    <xf numFmtId="0" fontId="53" fillId="39" borderId="36" xfId="2" applyFont="1" applyFill="1" applyBorder="1" applyAlignment="1">
      <alignment horizontal="center" vertical="center" wrapText="1"/>
    </xf>
    <xf numFmtId="0" fontId="53" fillId="39" borderId="38" xfId="2" applyFont="1" applyFill="1" applyBorder="1" applyAlignment="1">
      <alignment horizontal="center" vertical="center" wrapText="1"/>
    </xf>
    <xf numFmtId="0" fontId="53" fillId="39" borderId="37" xfId="2" applyFont="1" applyFill="1" applyBorder="1" applyAlignment="1">
      <alignment horizontal="center" vertical="center" wrapText="1"/>
    </xf>
    <xf numFmtId="49" fontId="168" fillId="0" borderId="0" xfId="0" applyNumberFormat="1" applyFont="1" applyAlignment="1">
      <alignment horizontal="left" vertical="center" wrapText="1"/>
    </xf>
    <xf numFmtId="49" fontId="168" fillId="0" borderId="0" xfId="2" applyNumberFormat="1" applyFont="1" applyAlignment="1">
      <alignment horizontal="left" vertical="center" wrapText="1"/>
    </xf>
    <xf numFmtId="2" fontId="53" fillId="0" borderId="0" xfId="2" applyNumberFormat="1" applyFont="1" applyAlignment="1">
      <alignment horizontal="left" vertical="center" wrapText="1"/>
    </xf>
    <xf numFmtId="49" fontId="52" fillId="0" borderId="0" xfId="0" applyNumberFormat="1" applyFont="1" applyAlignment="1">
      <alignment horizontal="left" vertical="center" wrapText="1"/>
    </xf>
    <xf numFmtId="49" fontId="151" fillId="0" borderId="0" xfId="2" applyNumberFormat="1" applyFont="1" applyAlignment="1">
      <alignment horizontal="left" vertical="center" wrapText="1"/>
    </xf>
    <xf numFmtId="0" fontId="53" fillId="39" borderId="199" xfId="2" applyFont="1" applyFill="1" applyBorder="1" applyAlignment="1">
      <alignment horizontal="center" vertical="center" wrapText="1"/>
    </xf>
    <xf numFmtId="0" fontId="53" fillId="39" borderId="124" xfId="2" applyFont="1" applyFill="1" applyBorder="1" applyAlignment="1">
      <alignment horizontal="center" vertical="center" wrapText="1"/>
    </xf>
    <xf numFmtId="0" fontId="168" fillId="0" borderId="0" xfId="0" applyFont="1" applyAlignment="1">
      <alignment horizontal="left" vertical="center" wrapText="1"/>
    </xf>
    <xf numFmtId="0" fontId="53" fillId="40" borderId="40" xfId="2" applyFont="1" applyFill="1" applyBorder="1" applyAlignment="1">
      <alignment horizontal="center" vertical="center" wrapText="1"/>
    </xf>
    <xf numFmtId="0" fontId="53" fillId="40" borderId="43" xfId="2" applyFont="1" applyFill="1" applyBorder="1" applyAlignment="1">
      <alignment horizontal="center" vertical="center" wrapText="1"/>
    </xf>
    <xf numFmtId="0" fontId="53" fillId="40" borderId="107" xfId="2" applyFont="1" applyFill="1" applyBorder="1" applyAlignment="1">
      <alignment horizontal="center" vertical="center" wrapText="1"/>
    </xf>
    <xf numFmtId="0" fontId="53" fillId="40" borderId="132" xfId="2" applyFont="1" applyFill="1" applyBorder="1" applyAlignment="1">
      <alignment horizontal="center" vertical="center" wrapText="1"/>
    </xf>
    <xf numFmtId="0" fontId="171" fillId="41" borderId="128" xfId="2" applyFont="1" applyFill="1" applyBorder="1" applyAlignment="1">
      <alignment horizontal="center" vertical="center" wrapText="1"/>
    </xf>
    <xf numFmtId="0" fontId="171" fillId="41" borderId="129" xfId="2" applyFont="1" applyFill="1" applyBorder="1" applyAlignment="1">
      <alignment horizontal="center" vertical="center" wrapText="1"/>
    </xf>
    <xf numFmtId="0" fontId="164" fillId="41" borderId="37" xfId="2" applyFont="1" applyFill="1" applyBorder="1" applyAlignment="1">
      <alignment horizontal="center" vertical="center" wrapText="1"/>
    </xf>
    <xf numFmtId="0" fontId="164" fillId="41" borderId="38" xfId="2" applyFont="1" applyFill="1" applyBorder="1" applyAlignment="1">
      <alignment horizontal="center" vertical="center" wrapText="1"/>
    </xf>
    <xf numFmtId="0" fontId="53" fillId="39" borderId="39" xfId="2" applyFont="1" applyFill="1" applyBorder="1" applyAlignment="1">
      <alignment horizontal="center" vertical="center" wrapText="1"/>
    </xf>
    <xf numFmtId="0" fontId="53" fillId="39" borderId="41" xfId="2" applyFont="1" applyFill="1" applyBorder="1" applyAlignment="1">
      <alignment horizontal="center" vertical="center" wrapText="1"/>
    </xf>
    <xf numFmtId="2" fontId="30" fillId="0" borderId="0" xfId="2" applyNumberFormat="1" applyFont="1" applyAlignment="1">
      <alignment horizontal="left" vertical="center" wrapText="1"/>
    </xf>
    <xf numFmtId="49" fontId="21" fillId="0" borderId="0" xfId="2" applyNumberFormat="1" applyFont="1" applyAlignment="1">
      <alignment horizontal="left" vertical="center" wrapText="1"/>
    </xf>
    <xf numFmtId="0" fontId="33" fillId="0" borderId="0" xfId="2" applyFont="1" applyAlignment="1">
      <alignment horizontal="center"/>
    </xf>
    <xf numFmtId="0" fontId="19" fillId="0" borderId="0" xfId="2" applyFont="1" applyAlignment="1">
      <alignment horizontal="center" vertical="center"/>
    </xf>
    <xf numFmtId="0" fontId="22" fillId="0" borderId="5" xfId="2" applyFont="1" applyBorder="1" applyAlignment="1">
      <alignment horizontal="center" vertical="center" wrapText="1"/>
    </xf>
    <xf numFmtId="0" fontId="22" fillId="0" borderId="4" xfId="2" applyFont="1" applyBorder="1" applyAlignment="1">
      <alignment horizontal="center" vertical="center" wrapText="1"/>
    </xf>
    <xf numFmtId="0" fontId="22" fillId="0" borderId="3" xfId="2" applyFont="1" applyBorder="1" applyAlignment="1">
      <alignment horizontal="center" vertical="center" wrapText="1"/>
    </xf>
    <xf numFmtId="0" fontId="41" fillId="0" borderId="13" xfId="2" applyFont="1" applyBorder="1" applyAlignment="1">
      <alignment horizontal="center" vertical="center" wrapText="1"/>
    </xf>
    <xf numFmtId="0" fontId="41" fillId="0" borderId="9" xfId="2" applyFont="1" applyBorder="1" applyAlignment="1">
      <alignment horizontal="center" vertical="center" wrapText="1"/>
    </xf>
    <xf numFmtId="49" fontId="21" fillId="0" borderId="0" xfId="0" applyNumberFormat="1" applyFont="1" applyAlignment="1">
      <alignment horizontal="left" vertical="center" wrapText="1"/>
    </xf>
    <xf numFmtId="0" fontId="41" fillId="0" borderId="10" xfId="2" applyFont="1" applyBorder="1" applyAlignment="1">
      <alignment horizontal="center" vertical="center" wrapText="1"/>
    </xf>
    <xf numFmtId="0" fontId="41" fillId="0" borderId="12" xfId="2" applyFont="1" applyBorder="1" applyAlignment="1">
      <alignment horizontal="center" vertical="center" wrapText="1"/>
    </xf>
    <xf numFmtId="0" fontId="41" fillId="0" borderId="11" xfId="2" applyFont="1" applyBorder="1" applyAlignment="1">
      <alignment horizontal="center" vertical="center" wrapText="1"/>
    </xf>
    <xf numFmtId="0" fontId="41" fillId="0" borderId="0" xfId="2" applyFont="1" applyAlignment="1">
      <alignment horizontal="center" vertical="center" wrapText="1"/>
    </xf>
    <xf numFmtId="0" fontId="17" fillId="2" borderId="0" xfId="5" applyFont="1" applyFill="1" applyAlignment="1">
      <alignment horizontal="center" vertical="center"/>
    </xf>
    <xf numFmtId="0" fontId="53" fillId="0" borderId="0" xfId="2" applyFont="1" applyAlignment="1">
      <alignment horizontal="center" vertical="center" wrapText="1"/>
    </xf>
    <xf numFmtId="49" fontId="68" fillId="0" borderId="0" xfId="0" applyNumberFormat="1" applyFont="1" applyBorder="1" applyAlignment="1">
      <alignment horizontal="left" vertical="center" wrapText="1"/>
    </xf>
    <xf numFmtId="49" fontId="52" fillId="0" borderId="0" xfId="2" applyNumberFormat="1" applyFont="1" applyAlignment="1">
      <alignment horizontal="left" vertical="center" wrapText="1"/>
    </xf>
    <xf numFmtId="0" fontId="53" fillId="40" borderId="149" xfId="2" applyFont="1" applyFill="1" applyBorder="1" applyAlignment="1">
      <alignment horizontal="center" vertical="center" wrapText="1"/>
    </xf>
    <xf numFmtId="0" fontId="53" fillId="40" borderId="127" xfId="2" applyFont="1" applyFill="1" applyBorder="1" applyAlignment="1">
      <alignment horizontal="center" vertical="center" wrapText="1"/>
    </xf>
    <xf numFmtId="0" fontId="53" fillId="40" borderId="129" xfId="2" applyFont="1" applyFill="1" applyBorder="1" applyAlignment="1">
      <alignment horizontal="center" vertical="center" wrapText="1"/>
    </xf>
    <xf numFmtId="0" fontId="53" fillId="39" borderId="128" xfId="2" applyFont="1" applyFill="1" applyBorder="1" applyAlignment="1">
      <alignment horizontal="center" vertical="center" wrapText="1"/>
    </xf>
    <xf numFmtId="0" fontId="53" fillId="39" borderId="129" xfId="2" applyFont="1" applyFill="1" applyBorder="1" applyAlignment="1">
      <alignment horizontal="center" vertical="center" wrapText="1"/>
    </xf>
    <xf numFmtId="0" fontId="175" fillId="40" borderId="150" xfId="2" applyFont="1" applyFill="1" applyBorder="1" applyAlignment="1">
      <alignment horizontal="center" vertical="center" wrapText="1"/>
    </xf>
    <xf numFmtId="0" fontId="175" fillId="40" borderId="130" xfId="2" applyFont="1" applyFill="1" applyBorder="1" applyAlignment="1">
      <alignment horizontal="center" vertical="center" wrapText="1"/>
    </xf>
    <xf numFmtId="0" fontId="175" fillId="40" borderId="131" xfId="2" applyFont="1" applyFill="1" applyBorder="1" applyAlignment="1">
      <alignment horizontal="center" vertical="center" wrapText="1"/>
    </xf>
    <xf numFmtId="0" fontId="177" fillId="0" borderId="0" xfId="2" applyFont="1" applyAlignment="1">
      <alignment horizontal="left" vertical="center" wrapText="1"/>
    </xf>
    <xf numFmtId="0" fontId="53" fillId="40" borderId="0" xfId="2" applyFont="1" applyFill="1" applyAlignment="1">
      <alignment horizontal="center" vertical="center" wrapText="1"/>
    </xf>
    <xf numFmtId="0" fontId="53" fillId="40" borderId="137" xfId="2" applyFont="1" applyFill="1" applyBorder="1" applyAlignment="1">
      <alignment horizontal="center" vertical="center" wrapText="1"/>
    </xf>
    <xf numFmtId="0" fontId="53" fillId="40" borderId="134" xfId="2" applyFont="1" applyFill="1" applyBorder="1" applyAlignment="1">
      <alignment horizontal="center" vertical="center" wrapText="1"/>
    </xf>
    <xf numFmtId="0" fontId="53" fillId="40" borderId="135" xfId="2" applyFont="1" applyFill="1" applyBorder="1" applyAlignment="1">
      <alignment horizontal="center" vertical="center" wrapText="1"/>
    </xf>
    <xf numFmtId="0" fontId="53" fillId="40" borderId="136" xfId="2" applyFont="1" applyFill="1" applyBorder="1" applyAlignment="1">
      <alignment horizontal="center" vertical="center" wrapText="1"/>
    </xf>
    <xf numFmtId="0" fontId="53" fillId="39" borderId="51" xfId="2" applyFont="1" applyFill="1" applyBorder="1" applyAlignment="1">
      <alignment horizontal="center" vertical="center" wrapText="1"/>
    </xf>
    <xf numFmtId="0" fontId="164" fillId="0" borderId="37" xfId="2" applyFont="1" applyBorder="1" applyAlignment="1">
      <alignment horizontal="center" vertical="center" wrapText="1"/>
    </xf>
    <xf numFmtId="0" fontId="53" fillId="39" borderId="144" xfId="2" applyFont="1" applyFill="1" applyBorder="1" applyAlignment="1">
      <alignment horizontal="center" vertical="center" wrapText="1"/>
    </xf>
    <xf numFmtId="0" fontId="162" fillId="0" borderId="0" xfId="2" applyFont="1" applyAlignment="1">
      <alignment horizontal="center" vertical="center" wrapText="1"/>
    </xf>
    <xf numFmtId="0" fontId="136" fillId="0" borderId="0" xfId="0" applyFont="1" applyBorder="1" applyAlignment="1">
      <alignment horizontal="left" vertical="center" wrapText="1"/>
    </xf>
    <xf numFmtId="0" fontId="151" fillId="0" borderId="0" xfId="0" applyFont="1" applyBorder="1" applyAlignment="1">
      <alignment horizontal="left" vertical="center" wrapText="1"/>
    </xf>
    <xf numFmtId="0" fontId="53" fillId="39" borderId="128" xfId="0" applyFont="1" applyFill="1" applyBorder="1" applyAlignment="1">
      <alignment horizontal="center" vertical="center" wrapText="1"/>
    </xf>
    <xf numFmtId="0" fontId="53" fillId="39" borderId="144" xfId="0" applyFont="1" applyFill="1" applyBorder="1" applyAlignment="1">
      <alignment horizontal="center" vertical="center" wrapText="1"/>
    </xf>
    <xf numFmtId="2" fontId="164" fillId="0" borderId="0" xfId="0" applyNumberFormat="1" applyFont="1" applyAlignment="1">
      <alignment horizontal="left" vertical="center" wrapText="1"/>
    </xf>
    <xf numFmtId="0" fontId="150" fillId="0" borderId="0" xfId="0" applyFont="1" applyAlignment="1">
      <alignment horizontal="center"/>
    </xf>
    <xf numFmtId="0" fontId="136" fillId="0" borderId="0" xfId="0" applyFont="1" applyAlignment="1">
      <alignment horizontal="center" vertical="center"/>
    </xf>
    <xf numFmtId="0" fontId="162" fillId="0" borderId="0" xfId="0" applyFont="1" applyAlignment="1">
      <alignment horizontal="center" vertical="center"/>
    </xf>
    <xf numFmtId="0" fontId="53" fillId="39" borderId="44" xfId="0" applyFont="1" applyFill="1" applyBorder="1" applyAlignment="1">
      <alignment horizontal="center" vertical="center" wrapText="1"/>
    </xf>
    <xf numFmtId="0" fontId="53" fillId="39" borderId="126" xfId="0" applyFont="1" applyFill="1" applyBorder="1" applyAlignment="1">
      <alignment horizontal="center" vertical="center" wrapText="1"/>
    </xf>
    <xf numFmtId="0" fontId="53" fillId="39" borderId="130" xfId="0" applyFont="1" applyFill="1" applyBorder="1" applyAlignment="1">
      <alignment horizontal="center" vertical="center" wrapText="1"/>
    </xf>
    <xf numFmtId="0" fontId="53" fillId="39" borderId="131" xfId="0" applyFont="1" applyFill="1" applyBorder="1" applyAlignment="1">
      <alignment horizontal="center" vertical="center" wrapText="1"/>
    </xf>
    <xf numFmtId="0" fontId="53" fillId="39" borderId="39" xfId="0" applyFont="1" applyFill="1" applyBorder="1" applyAlignment="1">
      <alignment horizontal="center" vertical="center" wrapText="1"/>
    </xf>
    <xf numFmtId="0" fontId="53" fillId="39" borderId="40" xfId="0" applyFont="1" applyFill="1" applyBorder="1" applyAlignment="1">
      <alignment horizontal="center" vertical="center" wrapText="1"/>
    </xf>
    <xf numFmtId="0" fontId="142" fillId="0" borderId="0" xfId="0" applyFont="1" applyBorder="1" applyAlignment="1">
      <alignment horizontal="center" vertical="center"/>
    </xf>
    <xf numFmtId="0" fontId="53" fillId="39" borderId="53" xfId="0" applyFont="1" applyFill="1" applyBorder="1" applyAlignment="1">
      <alignment horizontal="center" vertical="center" wrapText="1"/>
    </xf>
    <xf numFmtId="0" fontId="53" fillId="39" borderId="54" xfId="0" applyFont="1" applyFill="1" applyBorder="1" applyAlignment="1">
      <alignment horizontal="center" vertical="center" wrapText="1"/>
    </xf>
    <xf numFmtId="0" fontId="53" fillId="39" borderId="75" xfId="0" applyFont="1" applyFill="1" applyBorder="1" applyAlignment="1">
      <alignment horizontal="center" vertical="center" wrapText="1"/>
    </xf>
    <xf numFmtId="0" fontId="53" fillId="39" borderId="153" xfId="0" applyFont="1" applyFill="1" applyBorder="1" applyAlignment="1">
      <alignment horizontal="center" vertical="center" wrapText="1"/>
    </xf>
    <xf numFmtId="0" fontId="125" fillId="39" borderId="75" xfId="0" applyFont="1" applyFill="1" applyBorder="1" applyAlignment="1">
      <alignment horizontal="center" vertical="center" wrapText="1"/>
    </xf>
    <xf numFmtId="0" fontId="125" fillId="39" borderId="153" xfId="0" applyFont="1" applyFill="1" applyBorder="1" applyAlignment="1">
      <alignment horizontal="center" vertical="center" wrapText="1"/>
    </xf>
    <xf numFmtId="0" fontId="162" fillId="0" borderId="0" xfId="0" applyFont="1" applyAlignment="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vertical="center" wrapText="1"/>
    </xf>
    <xf numFmtId="0" fontId="79" fillId="0" borderId="0" xfId="0" applyFont="1" applyBorder="1" applyAlignment="1">
      <alignment horizontal="center" vertical="center"/>
    </xf>
    <xf numFmtId="0" fontId="65" fillId="0" borderId="0" xfId="0" applyFont="1" applyBorder="1" applyAlignment="1">
      <alignment horizontal="center" vertical="center" wrapText="1"/>
    </xf>
    <xf numFmtId="0" fontId="80" fillId="0" borderId="0" xfId="0" applyFont="1" applyBorder="1" applyAlignment="1">
      <alignment horizontal="center" vertical="center" wrapText="1"/>
    </xf>
    <xf numFmtId="0" fontId="53" fillId="39" borderId="53" xfId="2" applyFont="1" applyFill="1" applyBorder="1" applyAlignment="1">
      <alignment horizontal="center" vertical="center" wrapText="1"/>
    </xf>
    <xf numFmtId="0" fontId="52" fillId="39" borderId="54" xfId="2" applyFont="1" applyFill="1" applyBorder="1" applyAlignment="1">
      <alignment horizontal="center" vertical="center" wrapText="1"/>
    </xf>
    <xf numFmtId="0" fontId="125" fillId="39" borderId="55" xfId="2" applyFont="1" applyFill="1" applyBorder="1" applyAlignment="1">
      <alignment horizontal="center" vertical="center" wrapText="1"/>
    </xf>
    <xf numFmtId="0" fontId="125" fillId="39" borderId="56" xfId="2" applyFont="1" applyFill="1" applyBorder="1" applyAlignment="1">
      <alignment horizontal="center" vertical="center" wrapText="1"/>
    </xf>
    <xf numFmtId="0" fontId="125" fillId="39" borderId="75" xfId="2" applyFont="1" applyFill="1" applyBorder="1" applyAlignment="1">
      <alignment horizontal="center" vertical="center" wrapText="1"/>
    </xf>
    <xf numFmtId="0" fontId="125" fillId="39" borderId="157" xfId="2" applyFont="1" applyFill="1" applyBorder="1" applyAlignment="1">
      <alignment horizontal="center" vertical="center" wrapText="1"/>
    </xf>
    <xf numFmtId="0" fontId="53" fillId="39" borderId="137" xfId="0" applyFont="1" applyFill="1" applyBorder="1" applyAlignment="1">
      <alignment horizontal="center" vertical="center" wrapText="1"/>
    </xf>
    <xf numFmtId="0" fontId="53" fillId="39" borderId="161" xfId="0" applyFont="1" applyFill="1" applyBorder="1" applyAlignment="1">
      <alignment horizontal="center" vertical="center" wrapText="1"/>
    </xf>
    <xf numFmtId="0" fontId="53" fillId="39" borderId="55" xfId="0" applyFont="1" applyFill="1" applyBorder="1" applyAlignment="1">
      <alignment horizontal="center" vertical="center" wrapText="1"/>
    </xf>
    <xf numFmtId="0" fontId="53" fillId="39" borderId="59" xfId="0" applyFont="1" applyFill="1" applyBorder="1" applyAlignment="1">
      <alignment horizontal="center" vertical="center" wrapText="1"/>
    </xf>
    <xf numFmtId="0" fontId="53" fillId="39" borderId="57" xfId="0" applyFont="1" applyFill="1" applyBorder="1" applyAlignment="1">
      <alignment horizontal="center" vertical="center" wrapText="1"/>
    </xf>
    <xf numFmtId="0" fontId="152" fillId="0" borderId="53" xfId="0" applyFont="1" applyBorder="1" applyAlignment="1">
      <alignment horizontal="center" vertical="center" wrapText="1"/>
    </xf>
    <xf numFmtId="0" fontId="152" fillId="0" borderId="63" xfId="0" applyFont="1" applyBorder="1" applyAlignment="1">
      <alignment horizontal="center" vertical="center" wrapText="1"/>
    </xf>
    <xf numFmtId="0" fontId="152" fillId="0" borderId="54" xfId="0" applyFont="1" applyBorder="1" applyAlignment="1">
      <alignment horizontal="center" vertical="center" wrapText="1"/>
    </xf>
    <xf numFmtId="0" fontId="164" fillId="0" borderId="61" xfId="0" applyFont="1" applyBorder="1" applyAlignment="1">
      <alignment horizontal="center" vertical="center" wrapText="1"/>
    </xf>
    <xf numFmtId="0" fontId="164" fillId="0" borderId="66" xfId="0" applyFont="1" applyBorder="1" applyAlignment="1">
      <alignment horizontal="center" vertical="center" wrapText="1"/>
    </xf>
    <xf numFmtId="0" fontId="164" fillId="0" borderId="62" xfId="0" applyFont="1" applyBorder="1" applyAlignment="1">
      <alignment horizontal="center" vertical="center" wrapText="1"/>
    </xf>
    <xf numFmtId="0" fontId="53" fillId="39" borderId="63" xfId="0" applyFont="1" applyFill="1" applyBorder="1" applyAlignment="1">
      <alignment horizontal="center" vertical="center" wrapText="1"/>
    </xf>
    <xf numFmtId="0" fontId="53" fillId="39" borderId="162" xfId="0" applyFont="1" applyFill="1" applyBorder="1" applyAlignment="1">
      <alignment horizontal="center" vertical="center" wrapText="1"/>
    </xf>
    <xf numFmtId="0" fontId="53" fillId="39" borderId="157" xfId="0" applyFont="1" applyFill="1" applyBorder="1" applyAlignment="1">
      <alignment horizontal="center" vertical="center" wrapText="1"/>
    </xf>
    <xf numFmtId="0" fontId="53" fillId="39" borderId="56" xfId="0" applyFont="1" applyFill="1" applyBorder="1" applyAlignment="1">
      <alignment horizontal="center" vertical="center" wrapText="1"/>
    </xf>
    <xf numFmtId="0" fontId="53" fillId="39" borderId="158" xfId="0" applyFont="1" applyFill="1" applyBorder="1" applyAlignment="1">
      <alignment horizontal="center" vertical="center" wrapText="1"/>
    </xf>
    <xf numFmtId="0" fontId="53" fillId="39" borderId="159" xfId="0" applyFont="1" applyFill="1" applyBorder="1" applyAlignment="1">
      <alignment horizontal="center" vertical="center" wrapText="1"/>
    </xf>
    <xf numFmtId="0" fontId="33" fillId="0" borderId="0" xfId="0" applyFont="1" applyAlignment="1">
      <alignment horizontal="center"/>
    </xf>
    <xf numFmtId="0" fontId="19" fillId="0" borderId="0" xfId="0" applyFont="1" applyAlignment="1">
      <alignment horizontal="center" vertical="center"/>
    </xf>
    <xf numFmtId="0" fontId="71" fillId="0" borderId="0" xfId="0" applyFont="1" applyBorder="1" applyAlignment="1">
      <alignment horizontal="center" vertical="center" wrapText="1"/>
    </xf>
    <xf numFmtId="0" fontId="78" fillId="0" borderId="0" xfId="0" applyFont="1" applyBorder="1" applyAlignment="1">
      <alignment horizontal="center" vertical="center" wrapText="1"/>
    </xf>
    <xf numFmtId="2" fontId="37" fillId="0" borderId="0" xfId="0" applyNumberFormat="1" applyFont="1" applyAlignment="1">
      <alignment horizontal="left" vertical="center" wrapText="1"/>
    </xf>
    <xf numFmtId="0" fontId="30" fillId="0" borderId="0" xfId="0" applyFont="1" applyBorder="1" applyAlignment="1">
      <alignment horizontal="left" vertical="center" wrapText="1"/>
    </xf>
    <xf numFmtId="0" fontId="21" fillId="0" borderId="0" xfId="0" applyFont="1" applyBorder="1" applyAlignment="1">
      <alignment horizontal="left" vertical="center" wrapText="1"/>
    </xf>
    <xf numFmtId="0" fontId="53" fillId="39" borderId="55" xfId="0" applyFont="1" applyFill="1" applyBorder="1" applyAlignment="1">
      <alignment horizontal="center" vertical="center"/>
    </xf>
    <xf numFmtId="0" fontId="53" fillId="39" borderId="64" xfId="0" applyFont="1" applyFill="1" applyBorder="1" applyAlignment="1">
      <alignment horizontal="center" vertical="center"/>
    </xf>
    <xf numFmtId="0" fontId="53" fillId="39" borderId="56" xfId="0" applyFont="1" applyFill="1" applyBorder="1" applyAlignment="1">
      <alignment horizontal="center" vertical="center"/>
    </xf>
    <xf numFmtId="0" fontId="125" fillId="39" borderId="76" xfId="0" applyFont="1" applyFill="1" applyBorder="1" applyAlignment="1">
      <alignment horizontal="center" vertical="center" wrapText="1"/>
    </xf>
    <xf numFmtId="0" fontId="125" fillId="39" borderId="134" xfId="0" applyFont="1" applyFill="1" applyBorder="1" applyAlignment="1">
      <alignment horizontal="center" vertical="center" wrapText="1"/>
    </xf>
    <xf numFmtId="0" fontId="125" fillId="39" borderId="137" xfId="0" applyFont="1" applyFill="1" applyBorder="1" applyAlignment="1">
      <alignment horizontal="center" vertical="center" wrapText="1"/>
    </xf>
    <xf numFmtId="0" fontId="125" fillId="39" borderId="148" xfId="0" applyFont="1" applyFill="1" applyBorder="1" applyAlignment="1">
      <alignment horizontal="center" vertical="center" wrapText="1"/>
    </xf>
    <xf numFmtId="0" fontId="125" fillId="39" borderId="135" xfId="0" applyFont="1" applyFill="1" applyBorder="1" applyAlignment="1">
      <alignment horizontal="center" vertical="center" wrapText="1"/>
    </xf>
    <xf numFmtId="0" fontId="125" fillId="39" borderId="168" xfId="0" applyFont="1" applyFill="1" applyBorder="1" applyAlignment="1">
      <alignment horizontal="center" vertical="center" wrapText="1"/>
    </xf>
    <xf numFmtId="0" fontId="125" fillId="39" borderId="146" xfId="0" applyFont="1" applyFill="1" applyBorder="1" applyAlignment="1">
      <alignment horizontal="center" vertical="center" wrapText="1"/>
    </xf>
    <xf numFmtId="0" fontId="125" fillId="39" borderId="165" xfId="0" applyFont="1" applyFill="1" applyBorder="1" applyAlignment="1">
      <alignment horizontal="center" vertical="center" wrapText="1"/>
    </xf>
    <xf numFmtId="0" fontId="125" fillId="39" borderId="153" xfId="2" applyFont="1" applyFill="1" applyBorder="1" applyAlignment="1">
      <alignment horizontal="center" vertical="center" wrapText="1"/>
    </xf>
    <xf numFmtId="0" fontId="53" fillId="39" borderId="75" xfId="2" applyFont="1" applyFill="1" applyBorder="1" applyAlignment="1">
      <alignment horizontal="center" vertical="center" wrapText="1"/>
    </xf>
    <xf numFmtId="0" fontId="53" fillId="39" borderId="157" xfId="2" applyFont="1" applyFill="1" applyBorder="1" applyAlignment="1">
      <alignment horizontal="center" vertical="center" wrapText="1"/>
    </xf>
    <xf numFmtId="0" fontId="53" fillId="39" borderId="153" xfId="2" applyFont="1" applyFill="1" applyBorder="1" applyAlignment="1">
      <alignment horizontal="center" vertical="center" wrapText="1"/>
    </xf>
    <xf numFmtId="0" fontId="53" fillId="39" borderId="55" xfId="2" applyFont="1" applyFill="1" applyBorder="1" applyAlignment="1">
      <alignment horizontal="center" vertical="center" wrapText="1"/>
    </xf>
    <xf numFmtId="0" fontId="53" fillId="39" borderId="57" xfId="2" applyFont="1" applyFill="1" applyBorder="1" applyAlignment="1">
      <alignment horizontal="center" vertical="center" wrapText="1"/>
    </xf>
    <xf numFmtId="0" fontId="125" fillId="40" borderId="126" xfId="2" applyFont="1" applyFill="1" applyBorder="1" applyAlignment="1">
      <alignment horizontal="center" vertical="center" wrapText="1"/>
    </xf>
    <xf numFmtId="0" fontId="125" fillId="40" borderId="131" xfId="2" applyFont="1" applyFill="1" applyBorder="1" applyAlignment="1">
      <alignment horizontal="center" vertical="center" wrapText="1"/>
    </xf>
    <xf numFmtId="0" fontId="133" fillId="0" borderId="0" xfId="2" applyFont="1" applyAlignment="1">
      <alignment horizontal="center"/>
    </xf>
    <xf numFmtId="0" fontId="135" fillId="0" borderId="0" xfId="2" applyFont="1" applyAlignment="1">
      <alignment horizontal="center" vertical="center"/>
    </xf>
    <xf numFmtId="0" fontId="93" fillId="0" borderId="0" xfId="2" applyFont="1" applyAlignment="1">
      <alignment horizontal="center" vertical="center" wrapText="1"/>
    </xf>
    <xf numFmtId="0" fontId="125" fillId="0" borderId="0" xfId="2" applyFont="1" applyAlignment="1">
      <alignment horizontal="center" vertical="center" wrapText="1"/>
    </xf>
    <xf numFmtId="49" fontId="90" fillId="0" borderId="0" xfId="0" applyNumberFormat="1" applyFont="1" applyBorder="1" applyAlignment="1">
      <alignment horizontal="left" vertical="center" wrapText="1"/>
    </xf>
    <xf numFmtId="49" fontId="90" fillId="0" borderId="0" xfId="2" applyNumberFormat="1" applyFont="1" applyAlignment="1">
      <alignment horizontal="left" vertical="center" wrapText="1"/>
    </xf>
    <xf numFmtId="2" fontId="138" fillId="0" borderId="0" xfId="2" applyNumberFormat="1" applyFont="1" applyAlignment="1">
      <alignment horizontal="left" vertical="center" wrapText="1"/>
    </xf>
    <xf numFmtId="0" fontId="53" fillId="39" borderId="72" xfId="2" applyFont="1" applyFill="1" applyBorder="1" applyAlignment="1">
      <alignment horizontal="center" vertical="center" wrapText="1"/>
    </xf>
    <xf numFmtId="0" fontId="53" fillId="39" borderId="0" xfId="2" applyFont="1" applyFill="1" applyAlignment="1">
      <alignment horizontal="center" vertical="center" wrapText="1"/>
    </xf>
    <xf numFmtId="0" fontId="53" fillId="39" borderId="149" xfId="2" applyFont="1" applyFill="1" applyBorder="1" applyAlignment="1">
      <alignment horizontal="center" vertical="center" wrapText="1"/>
    </xf>
    <xf numFmtId="0" fontId="53" fillId="39" borderId="127" xfId="2" applyFont="1" applyFill="1" applyBorder="1" applyAlignment="1">
      <alignment horizontal="center" vertical="center" wrapText="1"/>
    </xf>
    <xf numFmtId="0" fontId="53" fillId="39" borderId="161" xfId="2" applyFont="1" applyFill="1" applyBorder="1" applyAlignment="1">
      <alignment horizontal="center" vertical="center" wrapText="1"/>
    </xf>
    <xf numFmtId="0" fontId="53" fillId="39" borderId="177" xfId="2" applyFont="1" applyFill="1" applyBorder="1" applyAlignment="1">
      <alignment horizontal="center" vertical="center" wrapText="1"/>
    </xf>
    <xf numFmtId="0" fontId="53" fillId="39" borderId="158" xfId="2" applyFont="1" applyFill="1" applyBorder="1" applyAlignment="1">
      <alignment horizontal="center" vertical="center" wrapText="1"/>
    </xf>
    <xf numFmtId="0" fontId="175" fillId="40" borderId="162" xfId="2" applyFont="1" applyFill="1" applyBorder="1" applyAlignment="1">
      <alignment horizontal="center" vertical="center" wrapText="1"/>
    </xf>
    <xf numFmtId="0" fontId="175" fillId="40" borderId="157" xfId="2" applyFont="1" applyFill="1" applyBorder="1" applyAlignment="1">
      <alignment horizontal="center" vertical="center" wrapText="1"/>
    </xf>
    <xf numFmtId="0" fontId="175" fillId="40" borderId="153" xfId="2" applyFont="1" applyFill="1" applyBorder="1" applyAlignment="1">
      <alignment horizontal="center" vertical="center" wrapText="1"/>
    </xf>
    <xf numFmtId="0" fontId="53" fillId="39" borderId="148" xfId="2" applyFont="1" applyFill="1" applyBorder="1" applyAlignment="1">
      <alignment horizontal="center" vertical="center" wrapText="1"/>
    </xf>
    <xf numFmtId="0" fontId="53" fillId="39" borderId="63" xfId="2" applyFont="1" applyFill="1" applyBorder="1" applyAlignment="1">
      <alignment horizontal="center" vertical="center" wrapText="1"/>
    </xf>
    <xf numFmtId="0" fontId="53" fillId="39" borderId="54" xfId="2" applyFont="1" applyFill="1" applyBorder="1" applyAlignment="1">
      <alignment horizontal="center" vertical="center" wrapText="1"/>
    </xf>
    <xf numFmtId="0" fontId="53" fillId="39" borderId="67" xfId="2" applyFont="1" applyFill="1" applyBorder="1" applyAlignment="1">
      <alignment horizontal="center" vertical="center" wrapText="1"/>
    </xf>
    <xf numFmtId="0" fontId="53" fillId="39" borderId="68" xfId="2" applyFont="1" applyFill="1" applyBorder="1" applyAlignment="1">
      <alignment horizontal="center" vertical="center" wrapText="1"/>
    </xf>
    <xf numFmtId="0" fontId="53" fillId="39" borderId="176" xfId="2" applyFont="1" applyFill="1" applyBorder="1" applyAlignment="1">
      <alignment horizontal="center" vertical="center" wrapText="1"/>
    </xf>
    <xf numFmtId="0" fontId="164" fillId="0" borderId="66" xfId="2" applyFont="1" applyBorder="1" applyAlignment="1">
      <alignment horizontal="center" vertical="center" wrapText="1"/>
    </xf>
    <xf numFmtId="0" fontId="53" fillId="39" borderId="56" xfId="2" applyFont="1" applyFill="1" applyBorder="1" applyAlignment="1">
      <alignment horizontal="center" vertical="center" wrapText="1"/>
    </xf>
    <xf numFmtId="0" fontId="53" fillId="39" borderId="159" xfId="2" applyFont="1" applyFill="1" applyBorder="1" applyAlignment="1">
      <alignment horizontal="center" vertical="center" wrapText="1"/>
    </xf>
    <xf numFmtId="0" fontId="164" fillId="0" borderId="61" xfId="2" applyFont="1" applyBorder="1" applyAlignment="1">
      <alignment horizontal="center" vertical="center" wrapText="1"/>
    </xf>
    <xf numFmtId="0" fontId="164" fillId="0" borderId="62" xfId="2" applyFont="1" applyBorder="1" applyAlignment="1">
      <alignment horizontal="center" vertical="center" wrapText="1"/>
    </xf>
    <xf numFmtId="0" fontId="93" fillId="0" borderId="61" xfId="0" applyFont="1" applyBorder="1" applyAlignment="1">
      <alignment horizontal="center" vertical="center" wrapText="1"/>
    </xf>
    <xf numFmtId="0" fontId="93" fillId="0" borderId="66" xfId="0" applyFont="1" applyBorder="1" applyAlignment="1">
      <alignment horizontal="center" vertical="center" wrapText="1"/>
    </xf>
    <xf numFmtId="0" fontId="93" fillId="0" borderId="62" xfId="0" applyFont="1" applyBorder="1" applyAlignment="1">
      <alignment horizontal="center" vertical="center" wrapText="1"/>
    </xf>
    <xf numFmtId="2" fontId="165" fillId="0" borderId="0" xfId="0" applyNumberFormat="1" applyFont="1" applyAlignment="1">
      <alignment horizontal="left" vertical="center" wrapText="1"/>
    </xf>
    <xf numFmtId="0" fontId="53" fillId="39" borderId="149" xfId="0" applyFont="1" applyFill="1" applyBorder="1" applyAlignment="1">
      <alignment horizontal="center" vertical="center" wrapText="1"/>
    </xf>
    <xf numFmtId="0" fontId="53" fillId="39" borderId="60" xfId="0" applyFont="1" applyFill="1" applyBorder="1" applyAlignment="1">
      <alignment horizontal="center" vertical="center" wrapText="1"/>
    </xf>
    <xf numFmtId="0" fontId="19" fillId="0" borderId="0" xfId="2" applyFont="1" applyAlignment="1">
      <alignment horizontal="center" vertical="center" wrapText="1"/>
    </xf>
    <xf numFmtId="2" fontId="136" fillId="0" borderId="0" xfId="0" applyNumberFormat="1" applyFont="1" applyAlignment="1">
      <alignment horizontal="left" vertical="center" wrapText="1"/>
    </xf>
    <xf numFmtId="0" fontId="52" fillId="2" borderId="0" xfId="0" applyFont="1" applyFill="1" applyAlignment="1">
      <alignment horizontal="left" wrapText="1"/>
    </xf>
    <xf numFmtId="0" fontId="53" fillId="39" borderId="76" xfId="2" applyFont="1" applyFill="1" applyBorder="1" applyAlignment="1">
      <alignment horizontal="center" vertical="center" wrapText="1"/>
    </xf>
    <xf numFmtId="0" fontId="53" fillId="39" borderId="164" xfId="2" applyFont="1" applyFill="1" applyBorder="1" applyAlignment="1">
      <alignment horizontal="center" vertical="center" wrapText="1"/>
    </xf>
    <xf numFmtId="0" fontId="53" fillId="39" borderId="168" xfId="2" applyFont="1" applyFill="1" applyBorder="1" applyAlignment="1">
      <alignment horizontal="center" vertical="center" wrapText="1"/>
    </xf>
    <xf numFmtId="2" fontId="150" fillId="0" borderId="117" xfId="2" applyNumberFormat="1" applyFont="1" applyBorder="1" applyAlignment="1">
      <alignment horizontal="left" vertical="center" wrapText="1"/>
    </xf>
    <xf numFmtId="0" fontId="142" fillId="0" borderId="0" xfId="2" applyFont="1" applyAlignment="1">
      <alignment horizontal="center" vertical="center"/>
    </xf>
    <xf numFmtId="3" fontId="53" fillId="39" borderId="75" xfId="3" applyNumberFormat="1" applyFont="1" applyFill="1" applyBorder="1" applyAlignment="1">
      <alignment horizontal="center" vertical="center" wrapText="1"/>
    </xf>
    <xf numFmtId="3" fontId="53" fillId="39" borderId="76" xfId="3" applyNumberFormat="1" applyFont="1" applyFill="1" applyBorder="1" applyAlignment="1">
      <alignment horizontal="center" vertical="center" wrapText="1"/>
    </xf>
    <xf numFmtId="3" fontId="53" fillId="39" borderId="71" xfId="3" applyNumberFormat="1" applyFont="1" applyFill="1" applyBorder="1" applyAlignment="1">
      <alignment horizontal="center" vertical="center" wrapText="1"/>
    </xf>
    <xf numFmtId="3" fontId="53" fillId="39" borderId="55" xfId="3" applyNumberFormat="1" applyFont="1" applyFill="1" applyBorder="1" applyAlignment="1">
      <alignment horizontal="center" vertical="center" wrapText="1"/>
    </xf>
    <xf numFmtId="3" fontId="53" fillId="39" borderId="64" xfId="3" applyNumberFormat="1" applyFont="1" applyFill="1" applyBorder="1" applyAlignment="1">
      <alignment horizontal="center" vertical="center" wrapText="1"/>
    </xf>
    <xf numFmtId="3" fontId="53" fillId="39" borderId="56" xfId="3" applyNumberFormat="1" applyFont="1" applyFill="1" applyBorder="1" applyAlignment="1">
      <alignment horizontal="center" vertical="center" wrapText="1"/>
    </xf>
    <xf numFmtId="3" fontId="53" fillId="39" borderId="158" xfId="3" applyNumberFormat="1" applyFont="1" applyFill="1" applyBorder="1" applyAlignment="1">
      <alignment horizontal="center" vertical="center" wrapText="1"/>
    </xf>
    <xf numFmtId="3" fontId="53" fillId="39" borderId="129" xfId="3" applyNumberFormat="1" applyFont="1" applyFill="1" applyBorder="1" applyAlignment="1">
      <alignment horizontal="center" vertical="center" wrapText="1"/>
    </xf>
    <xf numFmtId="3" fontId="53" fillId="39" borderId="159" xfId="3" applyNumberFormat="1" applyFont="1" applyFill="1" applyBorder="1" applyAlignment="1">
      <alignment horizontal="center" vertical="center" wrapText="1"/>
    </xf>
    <xf numFmtId="3" fontId="53" fillId="39" borderId="148" xfId="3" applyNumberFormat="1" applyFont="1" applyFill="1" applyBorder="1" applyAlignment="1">
      <alignment horizontal="center" vertical="center" wrapText="1"/>
    </xf>
    <xf numFmtId="3" fontId="53" fillId="39" borderId="178" xfId="3" applyNumberFormat="1" applyFont="1" applyFill="1" applyBorder="1" applyAlignment="1">
      <alignment horizontal="center" vertical="center" wrapText="1"/>
    </xf>
    <xf numFmtId="3" fontId="53" fillId="39" borderId="149" xfId="3" applyNumberFormat="1" applyFont="1" applyFill="1" applyBorder="1" applyAlignment="1">
      <alignment horizontal="center" vertical="center" wrapText="1"/>
    </xf>
    <xf numFmtId="0" fontId="53" fillId="40" borderId="75" xfId="2" applyFont="1" applyFill="1" applyBorder="1" applyAlignment="1">
      <alignment horizontal="center" vertical="center" wrapText="1"/>
    </xf>
    <xf numFmtId="0" fontId="53" fillId="40" borderId="157" xfId="2" applyFont="1" applyFill="1" applyBorder="1" applyAlignment="1">
      <alignment horizontal="center" vertical="center" wrapText="1"/>
    </xf>
    <xf numFmtId="0" fontId="53" fillId="40" borderId="153" xfId="2" applyFont="1" applyFill="1" applyBorder="1" applyAlignment="1">
      <alignment horizontal="center" vertical="center" wrapText="1"/>
    </xf>
    <xf numFmtId="0" fontId="125" fillId="39" borderId="59" xfId="2" applyFont="1" applyFill="1" applyBorder="1" applyAlignment="1">
      <alignment horizontal="center" vertical="center" wrapText="1"/>
    </xf>
    <xf numFmtId="0" fontId="125" fillId="39" borderId="186" xfId="2" applyFont="1" applyFill="1" applyBorder="1" applyAlignment="1">
      <alignment horizontal="center" vertical="center" wrapText="1"/>
    </xf>
    <xf numFmtId="0" fontId="125" fillId="39" borderId="137" xfId="2" applyFont="1" applyFill="1" applyBorder="1" applyAlignment="1">
      <alignment horizontal="center" vertical="center" wrapText="1"/>
    </xf>
    <xf numFmtId="0" fontId="125" fillId="39" borderId="161" xfId="2" applyFont="1" applyFill="1" applyBorder="1" applyAlignment="1">
      <alignment horizontal="center" vertical="center" wrapText="1"/>
    </xf>
    <xf numFmtId="0" fontId="125" fillId="39" borderId="158" xfId="2" applyFont="1" applyFill="1" applyBorder="1" applyAlignment="1">
      <alignment horizontal="center" vertical="center" wrapText="1"/>
    </xf>
    <xf numFmtId="0" fontId="125" fillId="39" borderId="129" xfId="2" applyFont="1" applyFill="1" applyBorder="1" applyAlignment="1">
      <alignment horizontal="center" vertical="center" wrapText="1"/>
    </xf>
    <xf numFmtId="2" fontId="150" fillId="0" borderId="0" xfId="2" applyNumberFormat="1" applyFont="1" applyAlignment="1">
      <alignment horizontal="left" vertical="center" wrapText="1"/>
    </xf>
    <xf numFmtId="0" fontId="151" fillId="2" borderId="0" xfId="0" applyFont="1" applyFill="1" applyAlignment="1">
      <alignment horizontal="left" wrapText="1"/>
    </xf>
    <xf numFmtId="3" fontId="53" fillId="39" borderId="190" xfId="16" applyNumberFormat="1" applyFont="1" applyFill="1" applyBorder="1" applyAlignment="1">
      <alignment horizontal="center" vertical="center" wrapText="1"/>
    </xf>
    <xf numFmtId="3" fontId="53" fillId="39" borderId="191" xfId="16" applyNumberFormat="1" applyFont="1" applyFill="1" applyBorder="1" applyAlignment="1">
      <alignment horizontal="center" vertical="center" wrapText="1"/>
    </xf>
    <xf numFmtId="3" fontId="53" fillId="39" borderId="75" xfId="16" applyNumberFormat="1" applyFont="1" applyFill="1" applyBorder="1" applyAlignment="1">
      <alignment horizontal="center" vertical="center" wrapText="1"/>
    </xf>
    <xf numFmtId="3" fontId="53" fillId="39" borderId="157" xfId="16" applyNumberFormat="1" applyFont="1" applyFill="1" applyBorder="1" applyAlignment="1">
      <alignment horizontal="center" vertical="center" wrapText="1"/>
    </xf>
    <xf numFmtId="3" fontId="53" fillId="39" borderId="153" xfId="16" applyNumberFormat="1" applyFont="1" applyFill="1" applyBorder="1" applyAlignment="1">
      <alignment horizontal="center" vertical="center" wrapText="1"/>
    </xf>
    <xf numFmtId="0" fontId="53" fillId="39" borderId="187" xfId="16" applyFont="1" applyFill="1" applyBorder="1" applyAlignment="1">
      <alignment horizontal="center" vertical="center"/>
    </xf>
    <xf numFmtId="0" fontId="53" fillId="39" borderId="77" xfId="16" applyFont="1" applyFill="1" applyBorder="1" applyAlignment="1">
      <alignment horizontal="center" vertical="center"/>
    </xf>
    <xf numFmtId="3" fontId="53" fillId="39" borderId="17" xfId="16" applyNumberFormat="1" applyFont="1" applyFill="1" applyBorder="1" applyAlignment="1">
      <alignment horizontal="center" vertical="center" wrapText="1"/>
    </xf>
    <xf numFmtId="3" fontId="53" fillId="39" borderId="16" xfId="16" applyNumberFormat="1" applyFont="1" applyFill="1" applyBorder="1" applyAlignment="1">
      <alignment horizontal="center" vertical="center" wrapText="1"/>
    </xf>
    <xf numFmtId="3" fontId="53" fillId="39" borderId="192" xfId="16" applyNumberFormat="1" applyFont="1" applyFill="1" applyBorder="1" applyAlignment="1">
      <alignment horizontal="center" vertical="center" wrapText="1"/>
    </xf>
    <xf numFmtId="3" fontId="53" fillId="39" borderId="188" xfId="16" applyNumberFormat="1" applyFont="1" applyFill="1" applyBorder="1" applyAlignment="1">
      <alignment horizontal="center" vertical="center" wrapText="1"/>
    </xf>
    <xf numFmtId="3" fontId="53" fillId="39" borderId="189" xfId="16" applyNumberFormat="1" applyFont="1" applyFill="1" applyBorder="1" applyAlignment="1">
      <alignment horizontal="center" vertical="center" wrapText="1"/>
    </xf>
    <xf numFmtId="0" fontId="68" fillId="4" borderId="0" xfId="16" applyFont="1" applyFill="1" applyBorder="1" applyAlignment="1">
      <alignment horizontal="center"/>
    </xf>
    <xf numFmtId="0" fontId="68" fillId="4" borderId="0" xfId="16" applyFont="1" applyFill="1" applyBorder="1" applyAlignment="1">
      <alignment horizontal="center" vertical="center"/>
    </xf>
    <xf numFmtId="0" fontId="68" fillId="0" borderId="0" xfId="16" applyFont="1" applyBorder="1" applyAlignment="1">
      <alignment horizontal="center" vertical="center"/>
    </xf>
    <xf numFmtId="0" fontId="68" fillId="0" borderId="0" xfId="16" applyFont="1" applyBorder="1" applyAlignment="1">
      <alignment horizontal="center"/>
    </xf>
    <xf numFmtId="0" fontId="150" fillId="4" borderId="0" xfId="16" applyFont="1" applyFill="1" applyAlignment="1">
      <alignment horizontal="center"/>
    </xf>
    <xf numFmtId="0" fontId="162" fillId="4" borderId="0" xfId="16" applyFont="1" applyFill="1" applyAlignment="1">
      <alignment horizontal="center" vertical="center" wrapText="1"/>
    </xf>
    <xf numFmtId="0" fontId="163" fillId="0" borderId="0" xfId="5" applyFont="1" applyAlignment="1">
      <alignment horizontal="center" vertical="center"/>
    </xf>
    <xf numFmtId="0" fontId="163" fillId="0" borderId="0" xfId="0" applyFont="1" applyAlignment="1" applyProtection="1">
      <alignment horizontal="center" vertical="center" wrapText="1"/>
      <protection locked="0"/>
    </xf>
    <xf numFmtId="0" fontId="52" fillId="4" borderId="0" xfId="0" applyFont="1" applyFill="1" applyBorder="1" applyAlignment="1">
      <alignment horizontal="center"/>
    </xf>
    <xf numFmtId="2" fontId="194" fillId="0" borderId="0" xfId="2" applyNumberFormat="1" applyFont="1" applyAlignment="1">
      <alignment horizontal="left" vertical="center" wrapText="1"/>
    </xf>
    <xf numFmtId="0" fontId="194" fillId="0" borderId="0" xfId="2" applyFont="1" applyAlignment="1">
      <alignment horizontal="center"/>
    </xf>
    <xf numFmtId="0" fontId="132" fillId="0" borderId="0" xfId="2" applyFont="1" applyAlignment="1">
      <alignment horizontal="center" vertical="center"/>
    </xf>
    <xf numFmtId="3" fontId="208" fillId="39" borderId="73" xfId="3" applyNumberFormat="1" applyFont="1" applyFill="1" applyBorder="1" applyAlignment="1">
      <alignment horizontal="center" vertical="center" wrapText="1"/>
    </xf>
    <xf numFmtId="3" fontId="208" fillId="39" borderId="74" xfId="3" applyNumberFormat="1" applyFont="1" applyFill="1" applyBorder="1" applyAlignment="1">
      <alignment horizontal="center" vertical="center" wrapText="1"/>
    </xf>
    <xf numFmtId="3" fontId="53" fillId="39" borderId="73" xfId="3" applyNumberFormat="1" applyFont="1" applyFill="1" applyBorder="1" applyAlignment="1">
      <alignment horizontal="center" vertical="center" wrapText="1"/>
    </xf>
    <xf numFmtId="3" fontId="53" fillId="39" borderId="74" xfId="3" applyNumberFormat="1" applyFont="1" applyFill="1" applyBorder="1" applyAlignment="1">
      <alignment horizontal="center" vertical="center" wrapText="1"/>
    </xf>
    <xf numFmtId="0" fontId="53" fillId="38" borderId="75" xfId="0" applyFont="1" applyFill="1" applyBorder="1" applyAlignment="1">
      <alignment horizontal="center" vertical="center"/>
    </xf>
    <xf numFmtId="0" fontId="53" fillId="38" borderId="157" xfId="0" applyFont="1" applyFill="1" applyBorder="1" applyAlignment="1">
      <alignment horizontal="center" vertical="center"/>
    </xf>
    <xf numFmtId="0" fontId="53" fillId="38" borderId="153" xfId="0" applyFont="1" applyFill="1" applyBorder="1" applyAlignment="1">
      <alignment horizontal="center" vertical="center"/>
    </xf>
    <xf numFmtId="0" fontId="177" fillId="0" borderId="0" xfId="0" applyFont="1" applyAlignment="1">
      <alignment horizontal="left" vertical="top" wrapText="1"/>
    </xf>
    <xf numFmtId="0" fontId="53" fillId="39" borderId="187" xfId="0" applyFont="1" applyFill="1" applyBorder="1" applyAlignment="1">
      <alignment horizontal="center" vertical="center" wrapText="1"/>
    </xf>
    <xf numFmtId="0" fontId="53" fillId="39" borderId="77" xfId="0" applyFont="1" applyFill="1" applyBorder="1" applyAlignment="1">
      <alignment horizontal="center" vertical="center" wrapText="1"/>
    </xf>
    <xf numFmtId="0" fontId="53" fillId="39" borderId="157" xfId="0" applyFont="1" applyFill="1" applyBorder="1" applyAlignment="1">
      <alignment horizontal="center" wrapText="1"/>
    </xf>
    <xf numFmtId="0" fontId="53" fillId="39" borderId="162" xfId="0" applyFont="1" applyFill="1" applyBorder="1" applyAlignment="1">
      <alignment horizontal="center" wrapText="1"/>
    </xf>
    <xf numFmtId="0" fontId="53" fillId="39" borderId="194" xfId="0" applyFont="1" applyFill="1" applyBorder="1" applyAlignment="1">
      <alignment horizontal="center" wrapText="1"/>
    </xf>
    <xf numFmtId="0" fontId="53" fillId="39" borderId="178" xfId="0" applyFont="1" applyFill="1" applyBorder="1" applyAlignment="1">
      <alignment horizontal="center" wrapText="1"/>
    </xf>
    <xf numFmtId="0" fontId="53" fillId="39" borderId="56" xfId="0" applyFont="1" applyFill="1" applyBorder="1" applyAlignment="1">
      <alignment horizontal="center" wrapText="1"/>
    </xf>
    <xf numFmtId="0" fontId="168" fillId="0" borderId="0" xfId="2" applyFont="1" applyAlignment="1">
      <alignment horizontal="left" vertical="center" wrapText="1"/>
    </xf>
    <xf numFmtId="0" fontId="202" fillId="0" borderId="0" xfId="2" applyFont="1" applyAlignment="1">
      <alignment horizontal="center" vertical="center" wrapText="1"/>
    </xf>
    <xf numFmtId="0" fontId="168" fillId="0" borderId="61" xfId="2" applyFont="1" applyBorder="1" applyAlignment="1">
      <alignment horizontal="center" vertical="center" wrapText="1"/>
    </xf>
    <xf numFmtId="0" fontId="168" fillId="0" borderId="66" xfId="2" applyFont="1" applyBorder="1" applyAlignment="1">
      <alignment horizontal="center" vertical="center" wrapText="1"/>
    </xf>
    <xf numFmtId="0" fontId="168" fillId="0" borderId="66" xfId="0" applyFont="1" applyBorder="1" applyAlignment="1">
      <alignment horizontal="center" vertical="center" wrapText="1"/>
    </xf>
    <xf numFmtId="0" fontId="168" fillId="0" borderId="62" xfId="0" applyFont="1" applyBorder="1" applyAlignment="1">
      <alignment horizontal="center" vertical="center" wrapText="1"/>
    </xf>
    <xf numFmtId="0" fontId="177" fillId="0" borderId="0" xfId="3" applyFont="1" applyAlignment="1">
      <alignment horizontal="left" wrapText="1"/>
    </xf>
    <xf numFmtId="0" fontId="162" fillId="0" borderId="0" xfId="3" applyFont="1" applyAlignment="1">
      <alignment horizontal="center" vertical="center" wrapText="1"/>
    </xf>
    <xf numFmtId="0" fontId="163" fillId="0" borderId="0" xfId="3" applyFont="1" applyAlignment="1" applyProtection="1">
      <alignment horizontal="center" vertical="center" wrapText="1"/>
      <protection locked="0"/>
    </xf>
    <xf numFmtId="0" fontId="53" fillId="39" borderId="55" xfId="3" applyFont="1" applyFill="1" applyBorder="1" applyAlignment="1">
      <alignment horizontal="center" vertical="center" wrapText="1"/>
    </xf>
    <xf numFmtId="0" fontId="53" fillId="39" borderId="59" xfId="3" applyFont="1" applyFill="1" applyBorder="1" applyAlignment="1">
      <alignment horizontal="center" vertical="center" wrapText="1"/>
    </xf>
    <xf numFmtId="0" fontId="53" fillId="39" borderId="57" xfId="3" applyFont="1" applyFill="1" applyBorder="1" applyAlignment="1">
      <alignment horizontal="center" vertical="center" wrapText="1"/>
    </xf>
    <xf numFmtId="0" fontId="53" fillId="39" borderId="200" xfId="3" applyFont="1" applyFill="1" applyBorder="1" applyAlignment="1">
      <alignment horizontal="center" vertical="center" wrapText="1"/>
    </xf>
    <xf numFmtId="0" fontId="53" fillId="39" borderId="201" xfId="3" applyFont="1" applyFill="1" applyBorder="1" applyAlignment="1">
      <alignment horizontal="center" vertical="center" wrapText="1"/>
    </xf>
    <xf numFmtId="0" fontId="53" fillId="39" borderId="179" xfId="3" applyFont="1" applyFill="1" applyBorder="1" applyAlignment="1">
      <alignment horizontal="center" vertical="center" wrapText="1"/>
    </xf>
    <xf numFmtId="0" fontId="125" fillId="40" borderId="154" xfId="3" applyFont="1" applyFill="1" applyBorder="1" applyAlignment="1">
      <alignment horizontal="center" vertical="center" wrapText="1"/>
    </xf>
    <xf numFmtId="0" fontId="125" fillId="40" borderId="71" xfId="3" applyFont="1" applyFill="1" applyBorder="1" applyAlignment="1">
      <alignment horizontal="center" vertical="center" wrapText="1"/>
    </xf>
    <xf numFmtId="0" fontId="125" fillId="40" borderId="202" xfId="3" applyFont="1" applyFill="1" applyBorder="1" applyAlignment="1">
      <alignment horizontal="center" vertical="center" wrapText="1"/>
    </xf>
    <xf numFmtId="0" fontId="125" fillId="40" borderId="75" xfId="3" applyFont="1" applyFill="1" applyBorder="1" applyAlignment="1">
      <alignment horizontal="center" vertical="center" wrapText="1"/>
    </xf>
    <xf numFmtId="0" fontId="125" fillId="40" borderId="160" xfId="3" applyFont="1" applyFill="1" applyBorder="1" applyAlignment="1">
      <alignment horizontal="center" vertical="center" wrapText="1"/>
    </xf>
    <xf numFmtId="0" fontId="125" fillId="40" borderId="203" xfId="3" applyFont="1" applyFill="1" applyBorder="1" applyAlignment="1">
      <alignment horizontal="center" vertical="center" wrapText="1"/>
    </xf>
    <xf numFmtId="0" fontId="125" fillId="40" borderId="171" xfId="3" applyFont="1" applyFill="1" applyBorder="1" applyAlignment="1">
      <alignment horizontal="center" vertical="center" wrapText="1"/>
    </xf>
    <xf numFmtId="0" fontId="125" fillId="40" borderId="59" xfId="3" applyFont="1" applyFill="1" applyBorder="1" applyAlignment="1">
      <alignment horizontal="center" vertical="center" wrapText="1"/>
    </xf>
    <xf numFmtId="0" fontId="53" fillId="39" borderId="187" xfId="3" applyFont="1" applyFill="1" applyBorder="1" applyAlignment="1">
      <alignment horizontal="center" vertical="center" wrapText="1"/>
    </xf>
    <xf numFmtId="0" fontId="53" fillId="39" borderId="204" xfId="3" applyFont="1" applyFill="1" applyBorder="1" applyAlignment="1">
      <alignment horizontal="center" vertical="center" wrapText="1"/>
    </xf>
    <xf numFmtId="0" fontId="53" fillId="39" borderId="205" xfId="3" applyFont="1" applyFill="1" applyBorder="1" applyAlignment="1">
      <alignment horizontal="center" vertical="center" wrapText="1"/>
    </xf>
    <xf numFmtId="0" fontId="53" fillId="39" borderId="53" xfId="3" applyFont="1" applyFill="1" applyBorder="1" applyAlignment="1">
      <alignment horizontal="center" vertical="center" wrapText="1"/>
    </xf>
    <xf numFmtId="0" fontId="53" fillId="39" borderId="63" xfId="3" applyFont="1" applyFill="1" applyBorder="1" applyAlignment="1">
      <alignment horizontal="center" vertical="center" wrapText="1"/>
    </xf>
    <xf numFmtId="0" fontId="53" fillId="39" borderId="56" xfId="3" applyFont="1" applyFill="1" applyBorder="1" applyAlignment="1">
      <alignment horizontal="center" vertical="center" wrapText="1"/>
    </xf>
    <xf numFmtId="0" fontId="53" fillId="39" borderId="60" xfId="3" applyFont="1" applyFill="1" applyBorder="1" applyAlignment="1">
      <alignment horizontal="center" vertical="center" wrapText="1"/>
    </xf>
    <xf numFmtId="0" fontId="53" fillId="39" borderId="158" xfId="3" applyFont="1" applyFill="1" applyBorder="1" applyAlignment="1">
      <alignment horizontal="center" vertical="center" wrapText="1"/>
    </xf>
    <xf numFmtId="0" fontId="53" fillId="39" borderId="159" xfId="3" applyFont="1" applyFill="1" applyBorder="1" applyAlignment="1">
      <alignment horizontal="center" vertical="center" wrapText="1"/>
    </xf>
    <xf numFmtId="0" fontId="53" fillId="39" borderId="64" xfId="3" applyFont="1" applyFill="1" applyBorder="1" applyAlignment="1">
      <alignment horizontal="center" vertical="center" wrapText="1"/>
    </xf>
    <xf numFmtId="0" fontId="53" fillId="39" borderId="0" xfId="3" applyFont="1" applyFill="1" applyAlignment="1">
      <alignment horizontal="center" vertical="center" wrapText="1"/>
    </xf>
    <xf numFmtId="0" fontId="60" fillId="4" borderId="0" xfId="0" applyFont="1" applyFill="1" applyBorder="1" applyAlignment="1">
      <alignment horizontal="center"/>
    </xf>
    <xf numFmtId="0" fontId="177" fillId="0" borderId="0" xfId="16" applyFont="1" applyAlignment="1">
      <alignment horizontal="left" vertical="top" wrapText="1"/>
    </xf>
    <xf numFmtId="0" fontId="150" fillId="0" borderId="0" xfId="16" applyFont="1" applyAlignment="1">
      <alignment horizontal="center"/>
    </xf>
    <xf numFmtId="0" fontId="53" fillId="39" borderId="53" xfId="16" applyFont="1" applyFill="1" applyBorder="1" applyAlignment="1">
      <alignment horizontal="center" vertical="center" wrapText="1"/>
    </xf>
    <xf numFmtId="0" fontId="53" fillId="39" borderId="63" xfId="16" applyFont="1" applyFill="1" applyBorder="1" applyAlignment="1">
      <alignment horizontal="center" vertical="center" wrapText="1"/>
    </xf>
    <xf numFmtId="0" fontId="53" fillId="39" borderId="54" xfId="16" applyFont="1" applyFill="1" applyBorder="1" applyAlignment="1">
      <alignment horizontal="center" vertical="center" wrapText="1"/>
    </xf>
    <xf numFmtId="0" fontId="53" fillId="39" borderId="55" xfId="16" applyFont="1" applyFill="1" applyBorder="1" applyAlignment="1">
      <alignment horizontal="center" vertical="center" wrapText="1"/>
    </xf>
    <xf numFmtId="0" fontId="53" fillId="39" borderId="56" xfId="16" applyFont="1" applyFill="1" applyBorder="1" applyAlignment="1">
      <alignment horizontal="center" vertical="center" wrapText="1"/>
    </xf>
    <xf numFmtId="0" fontId="53" fillId="39" borderId="59" xfId="16" applyFont="1" applyFill="1" applyBorder="1" applyAlignment="1">
      <alignment horizontal="center" vertical="center" wrapText="1"/>
    </xf>
    <xf numFmtId="0" fontId="53" fillId="39" borderId="60" xfId="16" applyFont="1" applyFill="1" applyBorder="1" applyAlignment="1">
      <alignment horizontal="center" vertical="center" wrapText="1"/>
    </xf>
    <xf numFmtId="0" fontId="53" fillId="39" borderId="64" xfId="16" applyFont="1" applyFill="1" applyBorder="1" applyAlignment="1">
      <alignment horizontal="center" vertical="center" wrapText="1"/>
    </xf>
    <xf numFmtId="0" fontId="53" fillId="39" borderId="0" xfId="16" applyFont="1" applyFill="1" applyBorder="1" applyAlignment="1">
      <alignment horizontal="center" vertical="center" wrapText="1"/>
    </xf>
    <xf numFmtId="0" fontId="53" fillId="39" borderId="158" xfId="16" applyFont="1" applyFill="1" applyBorder="1" applyAlignment="1">
      <alignment horizontal="center" vertical="center" wrapText="1"/>
    </xf>
    <xf numFmtId="0" fontId="53" fillId="39" borderId="129" xfId="16" applyFont="1" applyFill="1" applyBorder="1" applyAlignment="1">
      <alignment horizontal="center" vertical="center" wrapText="1"/>
    </xf>
    <xf numFmtId="0" fontId="53" fillId="39" borderId="52" xfId="3" applyFont="1" applyFill="1" applyBorder="1" applyAlignment="1">
      <alignment horizontal="center" vertical="center" wrapText="1"/>
    </xf>
    <xf numFmtId="0" fontId="53" fillId="39" borderId="61" xfId="3" applyFont="1" applyFill="1" applyBorder="1" applyAlignment="1">
      <alignment horizontal="center" vertical="center" wrapText="1"/>
    </xf>
    <xf numFmtId="0" fontId="53" fillId="39" borderId="73" xfId="3" applyFont="1" applyFill="1" applyBorder="1" applyAlignment="1">
      <alignment horizontal="center" vertical="center" wrapText="1"/>
    </xf>
    <xf numFmtId="0" fontId="53" fillId="39" borderId="75" xfId="3" applyFont="1" applyFill="1" applyBorder="1" applyAlignment="1">
      <alignment horizontal="center" vertical="center" wrapText="1"/>
    </xf>
    <xf numFmtId="0" fontId="53" fillId="39" borderId="193" xfId="3" applyFont="1" applyFill="1" applyBorder="1" applyAlignment="1">
      <alignment horizontal="center" vertical="center" wrapText="1"/>
    </xf>
    <xf numFmtId="0" fontId="53" fillId="39" borderId="167" xfId="3" applyFont="1" applyFill="1" applyBorder="1" applyAlignment="1">
      <alignment horizontal="center" vertical="center" wrapText="1"/>
    </xf>
    <xf numFmtId="0" fontId="53" fillId="39" borderId="169" xfId="3" applyFont="1" applyFill="1" applyBorder="1" applyAlignment="1">
      <alignment horizontal="center" vertical="center" wrapText="1"/>
    </xf>
    <xf numFmtId="0" fontId="53" fillId="39" borderId="165" xfId="3" applyFont="1" applyFill="1" applyBorder="1" applyAlignment="1">
      <alignment horizontal="center" vertical="center" wrapText="1"/>
    </xf>
    <xf numFmtId="0" fontId="53" fillId="39" borderId="206" xfId="3" applyFont="1" applyFill="1" applyBorder="1" applyAlignment="1">
      <alignment horizontal="center" vertical="center" wrapText="1"/>
    </xf>
    <xf numFmtId="0" fontId="162" fillId="0" borderId="0" xfId="16" applyFont="1" applyAlignment="1">
      <alignment horizontal="center" vertical="center" wrapText="1"/>
    </xf>
  </cellXfs>
  <cellStyles count="253">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1 5" xfId="134" xr:uid="{070A8FE7-EDBE-43A6-A5A8-D6AAE6C7AD66}"/>
    <cellStyle name="20% - Énfasis1 6" xfId="155" xr:uid="{342B0E50-2366-4619-8C91-C0FCDD78FEA0}"/>
    <cellStyle name="20% - Énfasis1 7" xfId="215" xr:uid="{3DEA9F02-2ED3-4890-ADAD-67B25EAEEFAD}"/>
    <cellStyle name="20% - Énfasis1 8" xfId="235" xr:uid="{20A05DAD-ADC1-45FE-8248-3EC6C297504C}"/>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2 5" xfId="137" xr:uid="{986DBD49-290F-4EA9-B3F1-A6754A248993}"/>
    <cellStyle name="20% - Énfasis2 6" xfId="158" xr:uid="{24338199-1AE3-4EE8-A55F-DC8362545B25}"/>
    <cellStyle name="20% - Énfasis2 7" xfId="218" xr:uid="{C3936B27-A70D-47BD-AD10-B671A424300F}"/>
    <cellStyle name="20% - Énfasis2 8" xfId="238" xr:uid="{A1351E5A-7386-4F65-A78B-C32014B5A7AC}"/>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3 5" xfId="140" xr:uid="{745E992F-3AD4-4985-B962-3790D006389B}"/>
    <cellStyle name="20% - Énfasis3 6" xfId="161" xr:uid="{50C1FBF9-FF3C-4904-B09A-E39ACE9472AC}"/>
    <cellStyle name="20% - Énfasis3 7" xfId="221" xr:uid="{480E85C2-90B1-4A09-B2A4-4261FEC71674}"/>
    <cellStyle name="20% - Énfasis3 8" xfId="241" xr:uid="{316B3D0A-E648-40C4-98F9-44053A293EAC}"/>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4 5" xfId="143" xr:uid="{E75A55E4-B96F-41C7-A9E2-DE2B12B82D56}"/>
    <cellStyle name="20% - Énfasis4 6" xfId="164" xr:uid="{4CD56AC3-89EA-4759-9E05-7EB564766CF7}"/>
    <cellStyle name="20% - Énfasis4 7" xfId="224" xr:uid="{FF5A7487-BDD5-4B77-ACC2-E18F2E9FE3FF}"/>
    <cellStyle name="20% - Énfasis4 8" xfId="244" xr:uid="{F83979F0-6024-472B-BB40-7AB64A4F0D0D}"/>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5 5" xfId="146" xr:uid="{49576369-7C78-46FA-90F0-8D06DEB967BA}"/>
    <cellStyle name="20% - Énfasis5 6" xfId="167" xr:uid="{E4CA9E1E-9BFD-4DC4-8D70-E8CF463081D4}"/>
    <cellStyle name="20% - Énfasis5 7" xfId="227" xr:uid="{84348DAC-0D4C-4A64-880A-37D2D5528B88}"/>
    <cellStyle name="20% - Énfasis5 8" xfId="247" xr:uid="{C1D0C563-A67C-4460-962F-7AAC57A306B6}"/>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20% - Énfasis6 5" xfId="149" xr:uid="{5DCA947A-8B6A-461A-B655-EB6DC63FBDE6}"/>
    <cellStyle name="20% - Énfasis6 6" xfId="170" xr:uid="{7EDB49CA-7B61-4DF2-B209-DE4A5C6B15EF}"/>
    <cellStyle name="20% - Énfasis6 7" xfId="230" xr:uid="{8CE6551F-EB53-4792-9B87-0E98A8A277EF}"/>
    <cellStyle name="20% - Énfasis6 8" xfId="250" xr:uid="{D69C86F0-71D4-496F-B54C-72AED531D60C}"/>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1 5" xfId="135" xr:uid="{1FAFD95B-BB51-460E-A5DE-5EE99A9411D0}"/>
    <cellStyle name="40% - Énfasis1 6" xfId="156" xr:uid="{FDBE2F51-F40E-4256-9249-33B31F41E9B8}"/>
    <cellStyle name="40% - Énfasis1 7" xfId="216" xr:uid="{9EE0B643-6610-4EA6-A41C-2212EF22F367}"/>
    <cellStyle name="40% - Énfasis1 8" xfId="236" xr:uid="{15CC995D-BEFE-491A-8E57-CA1F6A6ED664}"/>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2 5" xfId="138" xr:uid="{916AF2DD-FAA5-44A1-AAEC-2C0D3FCE08DD}"/>
    <cellStyle name="40% - Énfasis2 6" xfId="159" xr:uid="{76A06BC7-793B-4AA3-8A58-F623D99FE126}"/>
    <cellStyle name="40% - Énfasis2 7" xfId="219" xr:uid="{C1940224-6B82-465C-9D0F-8E8906815300}"/>
    <cellStyle name="40% - Énfasis2 8" xfId="239" xr:uid="{5376F73D-C822-49DB-96AD-C06F087710AD}"/>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3 5" xfId="141" xr:uid="{A53EC649-1B07-48BD-A8A4-90EAD5CC0114}"/>
    <cellStyle name="40% - Énfasis3 6" xfId="162" xr:uid="{B1C8B711-A01C-42BC-8891-74D279BFE922}"/>
    <cellStyle name="40% - Énfasis3 7" xfId="222" xr:uid="{2DF00AEA-6072-44F3-B767-D77AF3362822}"/>
    <cellStyle name="40% - Énfasis3 8" xfId="242" xr:uid="{026D9A95-ED75-4534-BB4C-FE85264FCE69}"/>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4 5" xfId="144" xr:uid="{A5285348-B2DE-4926-AF1A-B5FAACFA4041}"/>
    <cellStyle name="40% - Énfasis4 6" xfId="165" xr:uid="{2908B62D-4E5D-4F0D-8DAE-5DAAD8B41D7E}"/>
    <cellStyle name="40% - Énfasis4 7" xfId="225" xr:uid="{1A44DD87-426B-4B93-B825-8B7A15DDC375}"/>
    <cellStyle name="40% - Énfasis4 8" xfId="245" xr:uid="{F789235A-412B-457C-B3EC-20215C96B60C}"/>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5 5" xfId="147" xr:uid="{F71B7719-7024-447F-A0FB-539AB2B896F4}"/>
    <cellStyle name="40% - Énfasis5 6" xfId="168" xr:uid="{59CCCBEC-FF55-41C5-B5C6-A8BA3D0381CC}"/>
    <cellStyle name="40% - Énfasis5 7" xfId="228" xr:uid="{E7A1E3D0-6764-4005-B4C7-01FD1EF3E788}"/>
    <cellStyle name="40% - Énfasis5 8" xfId="248" xr:uid="{2E784203-6BDF-41FD-ACC7-523B5E25F373}"/>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40% - Énfasis6 5" xfId="150" xr:uid="{A744446E-25C3-438B-9F13-9ADA604D0A4A}"/>
    <cellStyle name="40% - Énfasis6 6" xfId="171" xr:uid="{C2E1E66A-3FE2-45A1-AADD-BA9B52386BBB}"/>
    <cellStyle name="40% - Énfasis6 7" xfId="231" xr:uid="{FEBC41CA-EE97-49D5-B578-3FD1857F3E36}"/>
    <cellStyle name="40% - Énfasis6 8" xfId="251" xr:uid="{EA0BC1E1-B8A4-4341-9074-C534FE451EF2}"/>
    <cellStyle name="60% - Énfasis1" xfId="42" builtinId="32" customBuiltin="1"/>
    <cellStyle name="60% - Énfasis1 2" xfId="72" xr:uid="{51BE631B-E20C-4FBE-ABDB-EF7A104D109F}"/>
    <cellStyle name="60% - Énfasis1 2 2" xfId="202" xr:uid="{B95DC479-FFBD-4C52-8B91-BFF524E66E32}"/>
    <cellStyle name="60% - Énfasis1 3" xfId="95" xr:uid="{A12C013A-C271-4B19-9AF9-2EAD530A85D7}"/>
    <cellStyle name="60% - Énfasis1 4" xfId="115" xr:uid="{6C5EDC37-FEF7-4144-8569-8CA36F6888D3}"/>
    <cellStyle name="60% - Énfasis1 5" xfId="136" xr:uid="{029CFCB4-64BE-4CBC-857F-F05E22F18222}"/>
    <cellStyle name="60% - Énfasis1 6" xfId="157" xr:uid="{1C1EFFE4-FB32-43FE-965A-E13010603FC0}"/>
    <cellStyle name="60% - Énfasis1 7" xfId="178" xr:uid="{3F0D0301-FF98-4DE3-81C1-6657895955A7}"/>
    <cellStyle name="60% - Énfasis1 8" xfId="217" xr:uid="{904FF1E1-EC92-44D0-86C0-A044EB55C526}"/>
    <cellStyle name="60% - Énfasis1 9" xfId="237" xr:uid="{EFB7B405-A62C-4323-A8B2-C8BAB8078796}"/>
    <cellStyle name="60% - Énfasis2" xfId="46" builtinId="36" customBuiltin="1"/>
    <cellStyle name="60% - Énfasis2 2" xfId="75" xr:uid="{F6C5D0D3-AA18-47F7-BA88-E7D3E485B2A3}"/>
    <cellStyle name="60% - Énfasis2 2 2" xfId="203" xr:uid="{66F1903A-00CD-44EE-92CF-0B85DFAD8072}"/>
    <cellStyle name="60% - Énfasis2 3" xfId="98" xr:uid="{33114802-53EA-4DDF-AA67-93D54BC287D0}"/>
    <cellStyle name="60% - Énfasis2 4" xfId="118" xr:uid="{6713CDAA-8F9C-45EA-99CB-F0CCB21A9A94}"/>
    <cellStyle name="60% - Énfasis2 5" xfId="139" xr:uid="{51CD71E5-341B-4739-8D8F-59369A88322D}"/>
    <cellStyle name="60% - Énfasis2 6" xfId="160" xr:uid="{ECF09499-0DF2-4297-B3C0-73E54D640324}"/>
    <cellStyle name="60% - Énfasis2 7" xfId="179" xr:uid="{BE0FF6C8-7AF5-424F-BBEC-592261FF17C4}"/>
    <cellStyle name="60% - Énfasis2 8" xfId="220" xr:uid="{E7BAD589-2B7A-46FE-8B19-718E91A74596}"/>
    <cellStyle name="60% - Énfasis2 9" xfId="240" xr:uid="{FA0A5263-7153-4440-B016-878B6DF19BBE}"/>
    <cellStyle name="60% - Énfasis3" xfId="50" builtinId="40" customBuiltin="1"/>
    <cellStyle name="60% - Énfasis3 2" xfId="78" xr:uid="{9D9858CF-2D3C-48B4-A911-A641FCC55D07}"/>
    <cellStyle name="60% - Énfasis3 2 2" xfId="204" xr:uid="{5E3B3E72-8907-4855-8BF8-8523EAD0E1DE}"/>
    <cellStyle name="60% - Énfasis3 3" xfId="101" xr:uid="{DC42A9E2-0622-4FC7-B636-5AC23F80BFC8}"/>
    <cellStyle name="60% - Énfasis3 4" xfId="121" xr:uid="{7291B4B1-6FE7-4A70-8CD0-44CF6D0590C1}"/>
    <cellStyle name="60% - Énfasis3 5" xfId="142" xr:uid="{ADA3D8D5-6183-474A-9E21-E3C28C0F456B}"/>
    <cellStyle name="60% - Énfasis3 6" xfId="163" xr:uid="{EADBD95A-8E18-41A9-BE05-844E6EEDB5E3}"/>
    <cellStyle name="60% - Énfasis3 7" xfId="180" xr:uid="{7D512F73-FE0F-4EE5-BD01-2DD7D87C3559}"/>
    <cellStyle name="60% - Énfasis3 8" xfId="223" xr:uid="{B13BC36D-891C-4D35-B3AE-CBFE64045CFE}"/>
    <cellStyle name="60% - Énfasis3 9" xfId="243" xr:uid="{C2D1F012-E0FE-4326-A77C-AB28745C655E}"/>
    <cellStyle name="60% - Énfasis4" xfId="54" builtinId="44" customBuiltin="1"/>
    <cellStyle name="60% - Énfasis4 2" xfId="81" xr:uid="{4F4A2018-1327-433C-9E93-A2F0BFA56472}"/>
    <cellStyle name="60% - Énfasis4 2 2" xfId="205" xr:uid="{C227CA64-DBF1-4150-A0BE-6607A7537B24}"/>
    <cellStyle name="60% - Énfasis4 3" xfId="104" xr:uid="{4D8D33C4-7489-43B9-BC50-96D56F4D56F7}"/>
    <cellStyle name="60% - Énfasis4 4" xfId="124" xr:uid="{0B0578ED-7A6F-4CBD-B49A-6BD11F0BA82D}"/>
    <cellStyle name="60% - Énfasis4 5" xfId="145" xr:uid="{B0928EA6-5AAD-4BF4-8890-ECD5EB2EEA08}"/>
    <cellStyle name="60% - Énfasis4 6" xfId="166" xr:uid="{AB8786A4-F9F5-47E6-8E0D-DCBF7BF08DC4}"/>
    <cellStyle name="60% - Énfasis4 7" xfId="181" xr:uid="{F716F011-B709-4A0B-A747-DAA729295752}"/>
    <cellStyle name="60% - Énfasis4 8" xfId="226" xr:uid="{A9B0D9E2-F126-48C0-A19B-10FF2CEB1668}"/>
    <cellStyle name="60% - Énfasis4 9" xfId="246" xr:uid="{4E224C01-1D7A-406A-B28E-4075F86A9C7F}"/>
    <cellStyle name="60% - Énfasis5" xfId="58" builtinId="48" customBuiltin="1"/>
    <cellStyle name="60% - Énfasis5 2" xfId="84" xr:uid="{A1606EC0-3C93-44C7-ADB7-6AE23C334C9B}"/>
    <cellStyle name="60% - Énfasis5 2 2" xfId="206" xr:uid="{88E987E0-93FE-403E-93C3-F88874CC55FD}"/>
    <cellStyle name="60% - Énfasis5 3" xfId="107" xr:uid="{316EFACF-C144-4410-9148-56E9C0FACAF4}"/>
    <cellStyle name="60% - Énfasis5 4" xfId="128" xr:uid="{0DAD1015-F51F-4963-B1E7-FB412E2201B5}"/>
    <cellStyle name="60% - Énfasis5 5" xfId="148" xr:uid="{BA669756-13CE-43D1-A122-4AFE20A2F4B7}"/>
    <cellStyle name="60% - Énfasis5 6" xfId="169" xr:uid="{C266B0AC-ED2F-4FC8-A375-CC33649313C8}"/>
    <cellStyle name="60% - Énfasis5 7" xfId="182" xr:uid="{724ED12D-C48C-468D-961E-B644BD00A54E}"/>
    <cellStyle name="60% - Énfasis5 8" xfId="229" xr:uid="{43C8F927-1CC6-4D73-9D5B-D80EAB76DCE0}"/>
    <cellStyle name="60% - Énfasis5 9" xfId="249" xr:uid="{8B7AC455-9F04-4074-8B19-282B5CDAB67D}"/>
    <cellStyle name="60% - Énfasis6" xfId="62" builtinId="52" customBuiltin="1"/>
    <cellStyle name="60% - Énfasis6 2" xfId="87" xr:uid="{6C4E3033-13A2-43F1-912E-3794677ED2FA}"/>
    <cellStyle name="60% - Énfasis6 2 2" xfId="207" xr:uid="{BBDBC2A0-AD11-49D2-BF1C-D1650F5E56FD}"/>
    <cellStyle name="60% - Énfasis6 3" xfId="110" xr:uid="{DCFBFAAA-D45F-4316-A3C7-D9FA676FB397}"/>
    <cellStyle name="60% - Énfasis6 4" xfId="131" xr:uid="{8F16787F-D702-4833-AD9F-9A6336523ABC}"/>
    <cellStyle name="60% - Énfasis6 5" xfId="151" xr:uid="{2786975D-53F5-4B0F-B093-929ED2716CDF}"/>
    <cellStyle name="60% - Énfasis6 6" xfId="172" xr:uid="{1FBC9995-2073-4E5D-A64E-B935B675357A}"/>
    <cellStyle name="60% - Énfasis6 7" xfId="183" xr:uid="{C4B6D611-FFF4-45FA-88D5-BE4592AC41E8}"/>
    <cellStyle name="60% - Énfasis6 8" xfId="232" xr:uid="{377221BF-EC82-48D1-9F58-BFA5BC80E2CD}"/>
    <cellStyle name="60% - Énfasis6 9" xfId="252" xr:uid="{A73E34F1-7AAD-4F77-8987-9716DB745E09}"/>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Euro 2 2" xfId="192" xr:uid="{4256254A-C087-456E-A8E9-A59CA149DC49}"/>
    <cellStyle name="Euro 2 3" xfId="174" xr:uid="{AD897841-9E08-4BA9-B181-DD1E23D0CC9B}"/>
    <cellStyle name="Hipervínculo" xfId="18" builtinId="8"/>
    <cellStyle name="Hipervínculo 2" xfId="65" xr:uid="{5E4C4750-765E-4CC2-9815-8B42959A3C15}"/>
    <cellStyle name="Hipervínculo 2 2" xfId="210" xr:uid="{36B02C6E-C67B-4593-9A20-92FC87A6D81C}"/>
    <cellStyle name="Hipervínculo 3" xfId="88" xr:uid="{D7B1C78D-8C56-4C71-B3C1-1C04069BB33B}"/>
    <cellStyle name="Hipervínculo 3 2" xfId="186" xr:uid="{B86AFB9A-E85C-4D7A-98E7-A99DE08D5170}"/>
    <cellStyle name="Hipervínculo 4" xfId="196" xr:uid="{94EA80DA-DBCA-44C4-8DC0-CE136DA28CD6}"/>
    <cellStyle name="Hipervínculo visitado 2" xfId="66" xr:uid="{1E426F77-E271-47CE-8F1B-FB56E9398194}"/>
    <cellStyle name="Hipervínculo visitado 2 2" xfId="211" xr:uid="{10D9773B-C84E-430C-901B-7C8D719A8EB5}"/>
    <cellStyle name="Hipervínculo visitado 3" xfId="89" xr:uid="{4E7B0CFD-D880-43C6-B10D-8D8034BD508E}"/>
    <cellStyle name="Hipervínculo visitado 3 2" xfId="187" xr:uid="{FE226EA5-DDBC-4B2C-995E-C34E998991E3}"/>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Millares 2 2 3" xfId="199" xr:uid="{3F506F36-A522-42DD-B579-DBEC5C4E10AE}"/>
    <cellStyle name="Neutral" xfId="30" builtinId="28" customBuiltin="1"/>
    <cellStyle name="Neutral 2" xfId="201" xr:uid="{3F0E3A6E-82E0-4F38-87D1-730EFED65A0E}"/>
    <cellStyle name="Neutral 3" xfId="176" xr:uid="{10CB694B-64C7-426C-B9EE-54EF923FBA61}"/>
    <cellStyle name="Normal" xfId="0" builtinId="0"/>
    <cellStyle name="Normal 10" xfId="68" xr:uid="{EA45B72D-9D6F-451E-8081-56A2CB54E446}"/>
    <cellStyle name="Normal 10 2" xfId="212" xr:uid="{72809A2C-3A8D-4385-943E-D23DE594C9C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15" xfId="132" xr:uid="{450FA195-1EEB-42B1-B682-F4AC99CB93C6}"/>
    <cellStyle name="Normal 16" xfId="152" xr:uid="{B7556D0A-C9A1-43C5-A0BF-93DDDC125D8D}"/>
    <cellStyle name="Normal 17" xfId="153" xr:uid="{ED69CD4D-8DF3-4C2E-8911-4B8C3A7E4D21}"/>
    <cellStyle name="Normal 18" xfId="173" xr:uid="{148399A5-7189-4E00-943A-97A1BD48812E}"/>
    <cellStyle name="Normal 19" xfId="177" xr:uid="{4FFEDF27-FE3C-4505-8DA8-906BD555C5BB}"/>
    <cellStyle name="Normal 2" xfId="2" xr:uid="{00000000-0005-0000-0000-000006000000}"/>
    <cellStyle name="Normal 2 2" xfId="16" xr:uid="{00000000-0005-0000-0000-000007000000}"/>
    <cellStyle name="Normal 2 3" xfId="3" xr:uid="{00000000-0005-0000-0000-000008000000}"/>
    <cellStyle name="Normal 2 4" xfId="189" xr:uid="{B6EDE605-528A-45AC-BB68-6219E62C58C0}"/>
    <cellStyle name="Normal 20" xfId="184" xr:uid="{D3CA9357-4E71-42F2-AC7F-B942D7FB58A7}"/>
    <cellStyle name="Normal 21" xfId="213" xr:uid="{F01AE0AF-7310-4183-A1B9-08A70D2EA6AB}"/>
    <cellStyle name="Normal 22" xfId="233" xr:uid="{3749C415-4BB6-4D34-B368-C35AB28CFEC6}"/>
    <cellStyle name="Normal 3" xfId="4" xr:uid="{00000000-0005-0000-0000-000009000000}"/>
    <cellStyle name="Normal 3 2 2" xfId="10" xr:uid="{00000000-0005-0000-0000-00000A000000}"/>
    <cellStyle name="Normal 4" xfId="14" xr:uid="{00000000-0005-0000-0000-00000B000000}"/>
    <cellStyle name="Normal 4 2" xfId="193" xr:uid="{198D09F1-EF05-41EE-8FE4-BBC51B846384}"/>
    <cellStyle name="Normal 4 3" xfId="185" xr:uid="{462BECFF-956D-4CFE-8597-07DBDFDBAFCF}"/>
    <cellStyle name="Normal 5" xfId="17" xr:uid="{00000000-0005-0000-0000-00000C000000}"/>
    <cellStyle name="Normal 5 2" xfId="195" xr:uid="{AC5D941E-52DE-4551-90DD-B8BA4699B3B2}"/>
    <cellStyle name="Normal 6" xfId="19" xr:uid="{00000000-0005-0000-0000-00000D000000}"/>
    <cellStyle name="Normal 6 2" xfId="197" xr:uid="{715FAD62-BE90-4434-9082-64620507AA5F}"/>
    <cellStyle name="Normal 7" xfId="22" xr:uid="{012C1DD2-E755-4143-925A-81417B16C269}"/>
    <cellStyle name="Normal 7 2" xfId="200" xr:uid="{BD51FEE9-961A-49DC-A3DB-0C9A3E52042D}"/>
    <cellStyle name="Normal 8" xfId="63" xr:uid="{F4EB5219-7124-41CC-A15D-7812EB6F23BA}"/>
    <cellStyle name="Normal 8 2" xfId="208" xr:uid="{1A14B2BC-A2B5-4F88-8DB0-FD0C9E21B797}"/>
    <cellStyle name="Normal 9" xfId="67" xr:uid="{5A125610-3624-458A-B401-351A3E777D6C}"/>
    <cellStyle name="Normal 9 2" xfId="188" xr:uid="{CEAAE3FC-D46A-4059-AC38-EEFA5B63E4E3}"/>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2 2" xfId="209" xr:uid="{4DC38C41-CB35-4626-ACF6-DC321AB53373}"/>
    <cellStyle name="Notas 3" xfId="69" xr:uid="{DEA9AE04-E8F5-4FF6-A03E-1136F663D6FC}"/>
    <cellStyle name="Notas 4" xfId="92" xr:uid="{6FCC982B-4BCA-419F-B48A-E0A66B432F5E}"/>
    <cellStyle name="Notas 5" xfId="112" xr:uid="{0E470468-A5CE-473F-8D50-1F475DA5529F}"/>
    <cellStyle name="Notas 6" xfId="133" xr:uid="{42F1B641-7051-4678-993A-5132F4C92DB9}"/>
    <cellStyle name="Notas 7" xfId="154" xr:uid="{E07CBCBF-AD5A-4B1A-83BB-5E8D7543BEBF}"/>
    <cellStyle name="Notas 8" xfId="214" xr:uid="{8BDB030E-FA5F-4A6C-8D63-798DD9D8C642}"/>
    <cellStyle name="Notas 9" xfId="234" xr:uid="{7BCDAF18-552E-49E5-9108-925B93F46465}"/>
    <cellStyle name="Porcentaje" xfId="8" builtinId="5"/>
    <cellStyle name="Porcentaje 2" xfId="9" xr:uid="{00000000-0005-0000-0000-000012000000}"/>
    <cellStyle name="Porcentaje 3" xfId="11" xr:uid="{00000000-0005-0000-0000-000013000000}"/>
    <cellStyle name="Porcentaje 3 2" xfId="191" xr:uid="{7A9A6B2F-CBE8-4F2B-A2DC-62301F5AE734}"/>
    <cellStyle name="Porcentaje 4" xfId="15" xr:uid="{00000000-0005-0000-0000-000014000000}"/>
    <cellStyle name="Porcentaje 4 2" xfId="194" xr:uid="{AD10D15F-4BA9-4344-9ADA-5AC00B016DB0}"/>
    <cellStyle name="Porcentaje 5" xfId="20" xr:uid="{00000000-0005-0000-0000-000015000000}"/>
    <cellStyle name="Porcentaje 5 2" xfId="198" xr:uid="{5DEDF96C-1D8C-4715-914B-1DD83B13D558}"/>
    <cellStyle name="Porcentaje 6" xfId="190" xr:uid="{16B2F40B-6482-428D-A2C9-1505B8980077}"/>
    <cellStyle name="Porcentaje 7" xfId="175" xr:uid="{50AE6946-1992-4DEB-A951-BC0A19040E2F}"/>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6.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1354516</c:v>
                </c:pt>
                <c:pt idx="1">
                  <c:v>822491</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19.407183919761895</c:v>
                </c:pt>
                <c:pt idx="1">
                  <c:v>25.038830772685593</c:v>
                </c:pt>
                <c:pt idx="2">
                  <c:v>18.476900977711875</c:v>
                </c:pt>
                <c:pt idx="3">
                  <c:v>19.231820044624563</c:v>
                </c:pt>
                <c:pt idx="4">
                  <c:v>29.819348303224718</c:v>
                </c:pt>
                <c:pt idx="5">
                  <c:v>22.551029122896917</c:v>
                </c:pt>
                <c:pt idx="6">
                  <c:v>22.25816743236345</c:v>
                </c:pt>
                <c:pt idx="7">
                  <c:v>24.61300469241479</c:v>
                </c:pt>
                <c:pt idx="8">
                  <c:v>14.026962062631807</c:v>
                </c:pt>
                <c:pt idx="9">
                  <c:v>23.770313119302418</c:v>
                </c:pt>
                <c:pt idx="10">
                  <c:v>23.271808547968277</c:v>
                </c:pt>
                <c:pt idx="11">
                  <c:v>30.49903694624409</c:v>
                </c:pt>
                <c:pt idx="12">
                  <c:v>24.971547908723391</c:v>
                </c:pt>
                <c:pt idx="13">
                  <c:v>25.209690893901421</c:v>
                </c:pt>
                <c:pt idx="14">
                  <c:v>16.382477626000941</c:v>
                </c:pt>
                <c:pt idx="15">
                  <c:v>16.860652812940717</c:v>
                </c:pt>
                <c:pt idx="16">
                  <c:v>16.597735439690826</c:v>
                </c:pt>
                <c:pt idx="17">
                  <c:v>22.821270310192023</c:v>
                </c:pt>
                <c:pt idx="18" formatCode="General">
                  <c:v>21.098121422236556</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35.177049781873038</c:v>
                </c:pt>
                <c:pt idx="1">
                  <c:v>30.390927634410616</c:v>
                </c:pt>
                <c:pt idx="2">
                  <c:v>26.233724109170105</c:v>
                </c:pt>
                <c:pt idx="3">
                  <c:v>26.018851600564638</c:v>
                </c:pt>
                <c:pt idx="4">
                  <c:v>31.973661995610332</c:v>
                </c:pt>
                <c:pt idx="5">
                  <c:v>33.768895721240071</c:v>
                </c:pt>
                <c:pt idx="6">
                  <c:v>26.46694742215416</c:v>
                </c:pt>
                <c:pt idx="7">
                  <c:v>27.14175217862115</c:v>
                </c:pt>
                <c:pt idx="8">
                  <c:v>28.858931041520215</c:v>
                </c:pt>
                <c:pt idx="9">
                  <c:v>32.094233055885852</c:v>
                </c:pt>
                <c:pt idx="10">
                  <c:v>23.963085128780968</c:v>
                </c:pt>
                <c:pt idx="11">
                  <c:v>31.450417323294229</c:v>
                </c:pt>
                <c:pt idx="12">
                  <c:v>29.362941390607936</c:v>
                </c:pt>
                <c:pt idx="13">
                  <c:v>32.559732664995821</c:v>
                </c:pt>
                <c:pt idx="14">
                  <c:v>31.49317004239284</c:v>
                </c:pt>
                <c:pt idx="15">
                  <c:v>23.057448218442559</c:v>
                </c:pt>
                <c:pt idx="16">
                  <c:v>29.859651501796733</c:v>
                </c:pt>
                <c:pt idx="17">
                  <c:v>27.566469719350074</c:v>
                </c:pt>
                <c:pt idx="18" formatCode="General">
                  <c:v>30.037112233355078</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25.498939943735476</c:v>
                </c:pt>
                <c:pt idx="1">
                  <c:v>29.840747047925596</c:v>
                </c:pt>
                <c:pt idx="2">
                  <c:v>34.117974143922893</c:v>
                </c:pt>
                <c:pt idx="3">
                  <c:v>35.437821592823639</c:v>
                </c:pt>
                <c:pt idx="4">
                  <c:v>28.382576397096067</c:v>
                </c:pt>
                <c:pt idx="5">
                  <c:v>22.832863609189513</c:v>
                </c:pt>
                <c:pt idx="6">
                  <c:v>31.836396120469626</c:v>
                </c:pt>
                <c:pt idx="7">
                  <c:v>30.635796421389163</c:v>
                </c:pt>
                <c:pt idx="8">
                  <c:v>33.472414340461235</c:v>
                </c:pt>
                <c:pt idx="9">
                  <c:v>29.821145461751883</c:v>
                </c:pt>
                <c:pt idx="10">
                  <c:v>25.092988981682925</c:v>
                </c:pt>
                <c:pt idx="11">
                  <c:v>30.234051246133195</c:v>
                </c:pt>
                <c:pt idx="12">
                  <c:v>24.497537984020845</c:v>
                </c:pt>
                <c:pt idx="13">
                  <c:v>29.054302422723474</c:v>
                </c:pt>
                <c:pt idx="14">
                  <c:v>31.139896373056995</c:v>
                </c:pt>
                <c:pt idx="15">
                  <c:v>32.486024501724636</c:v>
                </c:pt>
                <c:pt idx="16">
                  <c:v>24.43555495287816</c:v>
                </c:pt>
                <c:pt idx="17">
                  <c:v>23.615214180206795</c:v>
                </c:pt>
                <c:pt idx="18" formatCode="General">
                  <c:v>29.2008043019895</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19.916826354629592</c:v>
                </c:pt>
                <c:pt idx="1">
                  <c:v>14.729494544978198</c:v>
                </c:pt>
                <c:pt idx="2">
                  <c:v>21.171400769195124</c:v>
                </c:pt>
                <c:pt idx="3">
                  <c:v>19.311506761987157</c:v>
                </c:pt>
                <c:pt idx="4">
                  <c:v>9.8244133040688837</c:v>
                </c:pt>
                <c:pt idx="5">
                  <c:v>20.847211546673499</c:v>
                </c:pt>
                <c:pt idx="6">
                  <c:v>19.43848902501276</c:v>
                </c:pt>
                <c:pt idx="7">
                  <c:v>17.609446707574897</c:v>
                </c:pt>
                <c:pt idx="8">
                  <c:v>23.641692555386744</c:v>
                </c:pt>
                <c:pt idx="9">
                  <c:v>14.314308363059849</c:v>
                </c:pt>
                <c:pt idx="10">
                  <c:v>27.67211734156783</c:v>
                </c:pt>
                <c:pt idx="11">
                  <c:v>7.8164944843284889</c:v>
                </c:pt>
                <c:pt idx="12">
                  <c:v>21.167972716647828</c:v>
                </c:pt>
                <c:pt idx="13">
                  <c:v>13.176274018379281</c:v>
                </c:pt>
                <c:pt idx="14">
                  <c:v>20.984455958549223</c:v>
                </c:pt>
                <c:pt idx="15">
                  <c:v>27.595874466892088</c:v>
                </c:pt>
                <c:pt idx="16">
                  <c:v>29.10705810563428</c:v>
                </c:pt>
                <c:pt idx="17">
                  <c:v>25.997045790251107</c:v>
                </c:pt>
                <c:pt idx="18" formatCode="General">
                  <c:v>19.663962042418866</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24.233784746970777</c:v>
                </c:pt>
                <c:pt idx="1">
                  <c:v>29.363999473291489</c:v>
                </c:pt>
                <c:pt idx="2">
                  <c:v>23.439336938631556</c:v>
                </c:pt>
                <c:pt idx="3">
                  <c:v>23.834650112866818</c:v>
                </c:pt>
                <c:pt idx="4">
                  <c:v>33.068094587257306</c:v>
                </c:pt>
                <c:pt idx="5">
                  <c:v>28.490504963314631</c:v>
                </c:pt>
                <c:pt idx="6">
                  <c:v>27.628785958687111</c:v>
                </c:pt>
                <c:pt idx="7">
                  <c:v>29.873576167229942</c:v>
                </c:pt>
                <c:pt idx="8">
                  <c:v>18.369922713132826</c:v>
                </c:pt>
                <c:pt idx="9">
                  <c:v>27.741286398223743</c:v>
                </c:pt>
                <c:pt idx="10">
                  <c:v>32.175431787308362</c:v>
                </c:pt>
                <c:pt idx="11">
                  <c:v>33.085134673099567</c:v>
                </c:pt>
                <c:pt idx="12">
                  <c:v>31.676906923839706</c:v>
                </c:pt>
                <c:pt idx="13">
                  <c:v>29.035486105765528</c:v>
                </c:pt>
                <c:pt idx="14">
                  <c:v>20.733233979135619</c:v>
                </c:pt>
                <c:pt idx="15">
                  <c:v>23.286867549047216</c:v>
                </c:pt>
                <c:pt idx="16">
                  <c:v>23.4123947972456</c:v>
                </c:pt>
                <c:pt idx="17">
                  <c:v>30.838323353293415</c:v>
                </c:pt>
                <c:pt idx="18" formatCode="General">
                  <c:v>26.262337499612244</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43.925644028103044</c:v>
                </c:pt>
                <c:pt idx="1">
                  <c:v>35.640609226177411</c:v>
                </c:pt>
                <c:pt idx="2">
                  <c:v>33.27944980014108</c:v>
                </c:pt>
                <c:pt idx="3">
                  <c:v>32.246049661399546</c:v>
                </c:pt>
                <c:pt idx="4">
                  <c:v>35.457115575443261</c:v>
                </c:pt>
                <c:pt idx="5">
                  <c:v>42.6629261976694</c:v>
                </c:pt>
                <c:pt idx="6">
                  <c:v>32.853092130274995</c:v>
                </c:pt>
                <c:pt idx="7">
                  <c:v>32.94279634497434</c:v>
                </c:pt>
                <c:pt idx="8">
                  <c:v>37.794094719101956</c:v>
                </c:pt>
                <c:pt idx="9">
                  <c:v>37.455767051368042</c:v>
                </c:pt>
                <c:pt idx="10">
                  <c:v>33.131185717058024</c:v>
                </c:pt>
                <c:pt idx="11">
                  <c:v>34.117185224581796</c:v>
                </c:pt>
                <c:pt idx="12">
                  <c:v>37.24747720246544</c:v>
                </c:pt>
                <c:pt idx="13">
                  <c:v>37.500962204603184</c:v>
                </c:pt>
                <c:pt idx="14">
                  <c:v>39.85692995529061</c:v>
                </c:pt>
                <c:pt idx="15">
                  <c:v>31.84548953346475</c:v>
                </c:pt>
                <c:pt idx="16">
                  <c:v>42.119357306809491</c:v>
                </c:pt>
                <c:pt idx="17">
                  <c:v>37.250499001996005</c:v>
                </c:pt>
                <c:pt idx="18" formatCode="General">
                  <c:v>37.389337334777714</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31.84057122492618</c:v>
                </c:pt>
                <c:pt idx="1">
                  <c:v>34.995391300531097</c:v>
                </c:pt>
                <c:pt idx="2">
                  <c:v>43.281213261227371</c:v>
                </c:pt>
                <c:pt idx="3">
                  <c:v>43.919300225733636</c:v>
                </c:pt>
                <c:pt idx="4">
                  <c:v>31.474789837299433</c:v>
                </c:pt>
                <c:pt idx="5">
                  <c:v>28.846568839015969</c:v>
                </c:pt>
                <c:pt idx="6">
                  <c:v>39.518121911037895</c:v>
                </c:pt>
                <c:pt idx="7">
                  <c:v>37.183627487795718</c:v>
                </c:pt>
                <c:pt idx="8">
                  <c:v>43.835982567765214</c:v>
                </c:pt>
                <c:pt idx="9">
                  <c:v>34.802946550408215</c:v>
                </c:pt>
                <c:pt idx="10">
                  <c:v>34.693382495633614</c:v>
                </c:pt>
                <c:pt idx="11">
                  <c:v>32.79768010231863</c:v>
                </c:pt>
                <c:pt idx="12">
                  <c:v>31.075615873694854</c:v>
                </c:pt>
                <c:pt idx="13">
                  <c:v>33.463551689631281</c:v>
                </c:pt>
                <c:pt idx="14">
                  <c:v>39.409836065573771</c:v>
                </c:pt>
                <c:pt idx="15">
                  <c:v>44.867642917488034</c:v>
                </c:pt>
                <c:pt idx="16">
                  <c:v>34.468247895944913</c:v>
                </c:pt>
                <c:pt idx="17">
                  <c:v>31.91117764471058</c:v>
                </c:pt>
                <c:pt idx="18" formatCode="General">
                  <c:v>36.348325165610042</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extLst>
              <c:ext xmlns:c16="http://schemas.microsoft.com/office/drawing/2014/chart" uri="{C3380CC4-5D6E-409C-BE32-E72D297353CC}">
                <c16:uniqueId val="{00000001-6474-47AB-A379-7E4F9BF1F0D4}"/>
              </c:ext>
            </c:extLst>
          </c:dPt>
          <c:dPt>
            <c:idx val="9"/>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5.3226879574184965E-3"/>
                  <c:y val="-4.0840840840840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Andalucía</c:v>
                </c:pt>
                <c:pt idx="1">
                  <c:v>Castilla y León</c:v>
                </c:pt>
                <c:pt idx="2">
                  <c:v>Extremadura</c:v>
                </c:pt>
                <c:pt idx="3">
                  <c:v>Balears, Illes</c:v>
                </c:pt>
                <c:pt idx="4">
                  <c:v>País Vasco</c:v>
                </c:pt>
                <c:pt idx="5">
                  <c:v>Rioja, La</c:v>
                </c:pt>
                <c:pt idx="6">
                  <c:v>Castilla - La Mancha</c:v>
                </c:pt>
                <c:pt idx="7">
                  <c:v>Cataluña</c:v>
                </c:pt>
                <c:pt idx="8">
                  <c:v>Madrid, Comunidad de</c:v>
                </c:pt>
                <c:pt idx="9">
                  <c:v>TOTAL</c:v>
                </c:pt>
                <c:pt idx="10">
                  <c:v>Comunitat Valenciana</c:v>
                </c:pt>
                <c:pt idx="11">
                  <c:v>Murcia, Región de</c:v>
                </c:pt>
                <c:pt idx="12">
                  <c:v>Aragón</c:v>
                </c:pt>
                <c:pt idx="13">
                  <c:v>Ceuta y Melilla</c:v>
                </c:pt>
                <c:pt idx="14">
                  <c:v>Navarra, Comunidad Foral de</c:v>
                </c:pt>
                <c:pt idx="15">
                  <c:v>Asturias, Principado de</c:v>
                </c:pt>
                <c:pt idx="16">
                  <c:v>Cantabria</c:v>
                </c:pt>
                <c:pt idx="17">
                  <c:v>Canarias</c:v>
                </c:pt>
                <c:pt idx="18">
                  <c:v>Galicia</c:v>
                </c:pt>
              </c:strCache>
            </c:strRef>
          </c:cat>
          <c:val>
            <c:numRef>
              <c:f>'32dictcasaadpot'!$R$11:$R$29</c:f>
              <c:numCache>
                <c:formatCode>#,##0.00</c:formatCode>
                <c:ptCount val="19"/>
                <c:pt idx="0">
                  <c:v>38.689132927347458</c:v>
                </c:pt>
                <c:pt idx="1">
                  <c:v>38.255834673866083</c:v>
                </c:pt>
                <c:pt idx="2">
                  <c:v>37.861788131821413</c:v>
                </c:pt>
                <c:pt idx="3">
                  <c:v>35.862891109804693</c:v>
                </c:pt>
                <c:pt idx="4">
                  <c:v>35.84390273611767</c:v>
                </c:pt>
                <c:pt idx="5">
                  <c:v>34.992526513084535</c:v>
                </c:pt>
                <c:pt idx="6">
                  <c:v>34.376462413318777</c:v>
                </c:pt>
                <c:pt idx="7">
                  <c:v>33.905778625227896</c:v>
                </c:pt>
                <c:pt idx="8">
                  <c:v>32.505352892305659</c:v>
                </c:pt>
                <c:pt idx="9">
                  <c:v>32.345679987987893</c:v>
                </c:pt>
                <c:pt idx="10">
                  <c:v>31.299234576784229</c:v>
                </c:pt>
                <c:pt idx="11">
                  <c:v>30.826839180217256</c:v>
                </c:pt>
                <c:pt idx="12">
                  <c:v>28.647477926157837</c:v>
                </c:pt>
                <c:pt idx="13">
                  <c:v>26.834464648466533</c:v>
                </c:pt>
                <c:pt idx="14">
                  <c:v>26.096790451254442</c:v>
                </c:pt>
                <c:pt idx="15">
                  <c:v>23.474832077883228</c:v>
                </c:pt>
                <c:pt idx="16">
                  <c:v>23.436749399519616</c:v>
                </c:pt>
                <c:pt idx="17">
                  <c:v>23.358902056671859</c:v>
                </c:pt>
                <c:pt idx="18">
                  <c:v>18.243169858573641</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A-8FEB-42E3-A6CB-DB2C56CB0F04}"/>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Castilla - La Mancha</c:v>
                </c:pt>
                <c:pt idx="4">
                  <c:v>Rioja, La</c:v>
                </c:pt>
                <c:pt idx="5">
                  <c:v>Andalucía</c:v>
                </c:pt>
                <c:pt idx="6">
                  <c:v>Cataluña</c:v>
                </c:pt>
                <c:pt idx="7">
                  <c:v>Asturias, Principado de</c:v>
                </c:pt>
                <c:pt idx="8">
                  <c:v>TOTAL</c:v>
                </c:pt>
                <c:pt idx="9">
                  <c:v>Cantabria</c:v>
                </c:pt>
                <c:pt idx="10">
                  <c:v>Aragón</c:v>
                </c:pt>
                <c:pt idx="11">
                  <c:v>Murcia, Región de</c:v>
                </c:pt>
                <c:pt idx="12">
                  <c:v>Comunitat Valenciana</c:v>
                </c:pt>
                <c:pt idx="13">
                  <c:v>Madrid, Comunidad de</c:v>
                </c:pt>
                <c:pt idx="14">
                  <c:v>Balears, Illes</c:v>
                </c:pt>
                <c:pt idx="15">
                  <c:v>Ceuta y Melilla</c:v>
                </c:pt>
                <c:pt idx="16">
                  <c:v>Galicia</c:v>
                </c:pt>
                <c:pt idx="17">
                  <c:v>Navarra, Comunidad Foral de</c:v>
                </c:pt>
                <c:pt idx="18">
                  <c:v>Canarias</c:v>
                </c:pt>
              </c:strCache>
            </c:strRef>
          </c:cat>
          <c:val>
            <c:numRef>
              <c:f>'34bdictcasaad'!$AF$11:$AF$29</c:f>
              <c:numCache>
                <c:formatCode>0.00</c:formatCode>
                <c:ptCount val="19"/>
                <c:pt idx="0">
                  <c:v>6.5527106028309783</c:v>
                </c:pt>
                <c:pt idx="1">
                  <c:v>5.4040984904440297</c:v>
                </c:pt>
                <c:pt idx="2">
                  <c:v>5.2837835168722318</c:v>
                </c:pt>
                <c:pt idx="3">
                  <c:v>4.6076544133265349</c:v>
                </c:pt>
                <c:pt idx="4">
                  <c:v>4.5495767835550183</c:v>
                </c:pt>
                <c:pt idx="5">
                  <c:v>4.5463192066786977</c:v>
                </c:pt>
                <c:pt idx="6">
                  <c:v>4.4031681063613863</c:v>
                </c:pt>
                <c:pt idx="7">
                  <c:v>4.2751627131167922</c:v>
                </c:pt>
                <c:pt idx="8">
                  <c:v>4.2091893007555887</c:v>
                </c:pt>
                <c:pt idx="9">
                  <c:v>3.9634357900722854</c:v>
                </c:pt>
                <c:pt idx="10">
                  <c:v>3.953636862038886</c:v>
                </c:pt>
                <c:pt idx="11">
                  <c:v>3.8157669914797143</c:v>
                </c:pt>
                <c:pt idx="12">
                  <c:v>3.794494936819516</c:v>
                </c:pt>
                <c:pt idx="13">
                  <c:v>3.7231419885785506</c:v>
                </c:pt>
                <c:pt idx="14">
                  <c:v>3.5657688785550525</c:v>
                </c:pt>
                <c:pt idx="15">
                  <c:v>3.2016268236740677</c:v>
                </c:pt>
                <c:pt idx="16">
                  <c:v>3.1659381787419991</c:v>
                </c:pt>
                <c:pt idx="17">
                  <c:v>3.1297312676812128</c:v>
                </c:pt>
                <c:pt idx="18">
                  <c:v>2.6456680814417304</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B-453E-4DCC-AC52-3D21E1227FCF}"/>
              </c:ext>
            </c:extLst>
          </c:dPt>
          <c:dPt>
            <c:idx val="8"/>
            <c:invertIfNegative val="0"/>
            <c:bubble3D val="0"/>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Castilla y León</c:v>
                </c:pt>
                <c:pt idx="2">
                  <c:v>País Vasco</c:v>
                </c:pt>
                <c:pt idx="3">
                  <c:v>Extremadura</c:v>
                </c:pt>
                <c:pt idx="4">
                  <c:v>Andalucía</c:v>
                </c:pt>
                <c:pt idx="5">
                  <c:v>Murcia, Región de</c:v>
                </c:pt>
                <c:pt idx="6">
                  <c:v>Cantabria</c:v>
                </c:pt>
                <c:pt idx="7">
                  <c:v>TOTAL</c:v>
                </c:pt>
                <c:pt idx="8">
                  <c:v>Cataluña</c:v>
                </c:pt>
                <c:pt idx="9">
                  <c:v>Asturias, Principado de</c:v>
                </c:pt>
                <c:pt idx="10">
                  <c:v>Rioja, La</c:v>
                </c:pt>
                <c:pt idx="11">
                  <c:v>Castilla - La Mancha</c:v>
                </c:pt>
                <c:pt idx="12">
                  <c:v>Comunitat Valenciana</c:v>
                </c:pt>
                <c:pt idx="13">
                  <c:v>Galicia</c:v>
                </c:pt>
                <c:pt idx="14">
                  <c:v>Balears, Illes</c:v>
                </c:pt>
                <c:pt idx="15">
                  <c:v>Canarias</c:v>
                </c:pt>
                <c:pt idx="16">
                  <c:v>Madrid, Comunidad de</c:v>
                </c:pt>
                <c:pt idx="17">
                  <c:v>Aragón</c:v>
                </c:pt>
                <c:pt idx="18">
                  <c:v>Navarra, Comunidad Foral de</c:v>
                </c:pt>
              </c:strCache>
            </c:strRef>
          </c:cat>
          <c:val>
            <c:numRef>
              <c:f>'34bdictcasaad'!$AL$11:$AL$29</c:f>
              <c:numCache>
                <c:formatCode>0.00</c:formatCode>
                <c:ptCount val="19"/>
                <c:pt idx="0">
                  <c:v>1.9727886549414528</c:v>
                </c:pt>
                <c:pt idx="1">
                  <c:v>1.830377054242289</c:v>
                </c:pt>
                <c:pt idx="2">
                  <c:v>1.8214236471604481</c:v>
                </c:pt>
                <c:pt idx="3">
                  <c:v>1.6317995720190344</c:v>
                </c:pt>
                <c:pt idx="4">
                  <c:v>1.6138006046462787</c:v>
                </c:pt>
                <c:pt idx="5">
                  <c:v>1.6131549712166144</c:v>
                </c:pt>
                <c:pt idx="6">
                  <c:v>1.4465506871895395</c:v>
                </c:pt>
                <c:pt idx="7">
                  <c:v>1.3852846143012878</c:v>
                </c:pt>
                <c:pt idx="8">
                  <c:v>1.3834138935178486</c:v>
                </c:pt>
                <c:pt idx="9">
                  <c:v>1.3556706560637277</c:v>
                </c:pt>
                <c:pt idx="10">
                  <c:v>1.3501631760717341</c:v>
                </c:pt>
                <c:pt idx="11">
                  <c:v>1.3447727325201746</c:v>
                </c:pt>
                <c:pt idx="12">
                  <c:v>1.2787244838108323</c:v>
                </c:pt>
                <c:pt idx="13">
                  <c:v>1.2708830368661321</c:v>
                </c:pt>
                <c:pt idx="14">
                  <c:v>1.2274032709970812</c:v>
                </c:pt>
                <c:pt idx="15">
                  <c:v>1.2020205203665888</c:v>
                </c:pt>
                <c:pt idx="16">
                  <c:v>1.0677967676489311</c:v>
                </c:pt>
                <c:pt idx="17">
                  <c:v>1.0003279451187657</c:v>
                </c:pt>
                <c:pt idx="18">
                  <c:v>0.95435036485491342</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Murcia, Región de</c:v>
                </c:pt>
                <c:pt idx="4">
                  <c:v>Balears, Illes</c:v>
                </c:pt>
                <c:pt idx="5">
                  <c:v>Castilla - La Mancha</c:v>
                </c:pt>
                <c:pt idx="6">
                  <c:v>Castilla y León</c:v>
                </c:pt>
                <c:pt idx="7">
                  <c:v>País Vasco</c:v>
                </c:pt>
                <c:pt idx="8">
                  <c:v>TOTAL</c:v>
                </c:pt>
                <c:pt idx="9">
                  <c:v>Ceuta y Melilla</c:v>
                </c:pt>
                <c:pt idx="10">
                  <c:v>Rioja, La</c:v>
                </c:pt>
                <c:pt idx="11">
                  <c:v>Comunitat Valenciana</c:v>
                </c:pt>
                <c:pt idx="12">
                  <c:v>Madrid, Comunidad de</c:v>
                </c:pt>
                <c:pt idx="13">
                  <c:v>Aragón</c:v>
                </c:pt>
                <c:pt idx="14">
                  <c:v>Cantabria</c:v>
                </c:pt>
                <c:pt idx="15">
                  <c:v>Asturias, Principado de</c:v>
                </c:pt>
                <c:pt idx="16">
                  <c:v>Canarias</c:v>
                </c:pt>
                <c:pt idx="17">
                  <c:v>Navarra, Comunidad Foral de</c:v>
                </c:pt>
                <c:pt idx="18">
                  <c:v>Galicia</c:v>
                </c:pt>
              </c:strCache>
            </c:strRef>
          </c:cat>
          <c:val>
            <c:numRef>
              <c:f>'34bdictcasaad'!$AR$11:$AR$29</c:f>
              <c:numCache>
                <c:formatCode>0.00</c:formatCode>
                <c:ptCount val="19"/>
                <c:pt idx="0">
                  <c:v>7.8469075227794933</c:v>
                </c:pt>
                <c:pt idx="1">
                  <c:v>7.5208948190769078</c:v>
                </c:pt>
                <c:pt idx="2">
                  <c:v>7.1910153214040609</c:v>
                </c:pt>
                <c:pt idx="3">
                  <c:v>7.0813543903445213</c:v>
                </c:pt>
                <c:pt idx="4">
                  <c:v>6.7625899280575537</c:v>
                </c:pt>
                <c:pt idx="5">
                  <c:v>6.723522763107078</c:v>
                </c:pt>
                <c:pt idx="6">
                  <c:v>6.6871750145754634</c:v>
                </c:pt>
                <c:pt idx="7">
                  <c:v>6.4287540040353059</c:v>
                </c:pt>
                <c:pt idx="8">
                  <c:v>6.195300786737163</c:v>
                </c:pt>
                <c:pt idx="9">
                  <c:v>5.8454863203567555</c:v>
                </c:pt>
                <c:pt idx="10">
                  <c:v>5.6590345276343079</c:v>
                </c:pt>
                <c:pt idx="11">
                  <c:v>5.6049757626864363</c:v>
                </c:pt>
                <c:pt idx="12">
                  <c:v>5.5811553428691631</c:v>
                </c:pt>
                <c:pt idx="13">
                  <c:v>5.0264421438102005</c:v>
                </c:pt>
                <c:pt idx="14">
                  <c:v>4.9637706368217556</c:v>
                </c:pt>
                <c:pt idx="15">
                  <c:v>4.8047454776631255</c:v>
                </c:pt>
                <c:pt idx="16">
                  <c:v>4.2808253784331818</c:v>
                </c:pt>
                <c:pt idx="17">
                  <c:v>3.9383053414801394</c:v>
                </c:pt>
                <c:pt idx="18">
                  <c:v>3.121833615021905</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Andalucía</c:v>
                </c:pt>
                <c:pt idx="2">
                  <c:v>Extremadura</c:v>
                </c:pt>
                <c:pt idx="3">
                  <c:v>Castilla - La Mancha</c:v>
                </c:pt>
                <c:pt idx="4">
                  <c:v>Cataluña</c:v>
                </c:pt>
                <c:pt idx="5">
                  <c:v>País Vasco</c:v>
                </c:pt>
                <c:pt idx="6">
                  <c:v>Balears, Illes</c:v>
                </c:pt>
                <c:pt idx="7">
                  <c:v>Madrid, Comunidad de</c:v>
                </c:pt>
                <c:pt idx="8">
                  <c:v>Rioja, La</c:v>
                </c:pt>
                <c:pt idx="9">
                  <c:v>TOTAL</c:v>
                </c:pt>
                <c:pt idx="10">
                  <c:v>Murcia, Región de</c:v>
                </c:pt>
                <c:pt idx="11">
                  <c:v>Comunitat Valenciana</c:v>
                </c:pt>
                <c:pt idx="12">
                  <c:v>Aragón</c:v>
                </c:pt>
                <c:pt idx="13">
                  <c:v>Ceuta y Melilla</c:v>
                </c:pt>
                <c:pt idx="14">
                  <c:v>Cantabria</c:v>
                </c:pt>
                <c:pt idx="15">
                  <c:v>Navarra, Comunidad Foral de</c:v>
                </c:pt>
                <c:pt idx="16">
                  <c:v>Asturias, Principado de</c:v>
                </c:pt>
                <c:pt idx="17">
                  <c:v>Canarias</c:v>
                </c:pt>
                <c:pt idx="18">
                  <c:v>Galicia</c:v>
                </c:pt>
              </c:strCache>
            </c:strRef>
          </c:cat>
          <c:val>
            <c:numRef>
              <c:f>'34bdictcasaad'!$AX$11:$AX$29</c:f>
              <c:numCache>
                <c:formatCode>0.00</c:formatCode>
                <c:ptCount val="19"/>
                <c:pt idx="0">
                  <c:v>43.678254571790696</c:v>
                </c:pt>
                <c:pt idx="1">
                  <c:v>42.775613173208555</c:v>
                </c:pt>
                <c:pt idx="2">
                  <c:v>42.194217144999932</c:v>
                </c:pt>
                <c:pt idx="3">
                  <c:v>41.538473100017285</c:v>
                </c:pt>
                <c:pt idx="4">
                  <c:v>39.642847166863987</c:v>
                </c:pt>
                <c:pt idx="5">
                  <c:v>38.792107914199363</c:v>
                </c:pt>
                <c:pt idx="6">
                  <c:v>38.775997209831672</c:v>
                </c:pt>
                <c:pt idx="7">
                  <c:v>38.016373004683466</c:v>
                </c:pt>
                <c:pt idx="8">
                  <c:v>38.00071054267697</c:v>
                </c:pt>
                <c:pt idx="9">
                  <c:v>36.543979631471167</c:v>
                </c:pt>
                <c:pt idx="10">
                  <c:v>35.044328444775871</c:v>
                </c:pt>
                <c:pt idx="11">
                  <c:v>34.641068169957883</c:v>
                </c:pt>
                <c:pt idx="12">
                  <c:v>33.533783575415548</c:v>
                </c:pt>
                <c:pt idx="13">
                  <c:v>31.21563836285889</c:v>
                </c:pt>
                <c:pt idx="14">
                  <c:v>28.877807900852051</c:v>
                </c:pt>
                <c:pt idx="15">
                  <c:v>28.569429544288447</c:v>
                </c:pt>
                <c:pt idx="16">
                  <c:v>27.991915013631662</c:v>
                </c:pt>
                <c:pt idx="17">
                  <c:v>24.0266262284105</c:v>
                </c:pt>
                <c:pt idx="18">
                  <c:v>18.854620072130331</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'35ResolGraAltaBaj'!$AA$11:$AA$57</c:f>
              <c:numCache>
                <c:formatCode>m/d/yyyy</c:formatCode>
                <c:ptCount val="4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numCache>
            </c:numRef>
          </c:cat>
          <c:val>
            <c:numRef>
              <c:f>'35ResolGraAltaBaj'!$AB$11:$AB$57</c:f>
              <c:numCache>
                <c:formatCode>0</c:formatCode>
                <c:ptCount val="47"/>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pt idx="43">
                  <c:v>29870</c:v>
                </c:pt>
                <c:pt idx="44">
                  <c:v>34436</c:v>
                </c:pt>
                <c:pt idx="45">
                  <c:v>30004</c:v>
                </c:pt>
                <c:pt idx="46">
                  <c:v>29776</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'35ResolGraAltaBaj'!$AA$11:$AA$57</c:f>
              <c:numCache>
                <c:formatCode>m/d/yyyy</c:formatCode>
                <c:ptCount val="4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numCache>
            </c:numRef>
          </c:cat>
          <c:val>
            <c:numRef>
              <c:f>'35ResolGraAltaBaj'!$AC$11:$AC$57</c:f>
              <c:numCache>
                <c:formatCode>0</c:formatCode>
                <c:ptCount val="47"/>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pt idx="43">
                  <c:v>17653</c:v>
                </c:pt>
                <c:pt idx="44">
                  <c:v>19875</c:v>
                </c:pt>
                <c:pt idx="45">
                  <c:v>18320</c:v>
                </c:pt>
                <c:pt idx="46">
                  <c:v>21050</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5194</c:v>
                </c:pt>
                <c:pt idx="1">
                  <c:v>134947</c:v>
                </c:pt>
                <c:pt idx="2">
                  <c:v>69652</c:v>
                </c:pt>
                <c:pt idx="3">
                  <c:v>83361</c:v>
                </c:pt>
                <c:pt idx="4">
                  <c:v>93068</c:v>
                </c:pt>
                <c:pt idx="5">
                  <c:v>149763</c:v>
                </c:pt>
                <c:pt idx="6">
                  <c:v>432304</c:v>
                </c:pt>
                <c:pt idx="7">
                  <c:v>1078206</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424865</c:v>
                </c:pt>
                <c:pt idx="1">
                  <c:v>57851</c:v>
                </c:pt>
                <c:pt idx="2">
                  <c:v>51635</c:v>
                </c:pt>
                <c:pt idx="3">
                  <c:v>46118</c:v>
                </c:pt>
                <c:pt idx="4">
                  <c:v>75170</c:v>
                </c:pt>
                <c:pt idx="5">
                  <c:v>23612</c:v>
                </c:pt>
                <c:pt idx="6">
                  <c:v>160337</c:v>
                </c:pt>
                <c:pt idx="7">
                  <c:v>100119</c:v>
                </c:pt>
                <c:pt idx="8">
                  <c:v>385490</c:v>
                </c:pt>
                <c:pt idx="9">
                  <c:v>219001</c:v>
                </c:pt>
                <c:pt idx="10">
                  <c:v>59500</c:v>
                </c:pt>
                <c:pt idx="11">
                  <c:v>85714</c:v>
                </c:pt>
                <c:pt idx="12">
                  <c:v>261049</c:v>
                </c:pt>
                <c:pt idx="13">
                  <c:v>66933</c:v>
                </c:pt>
                <c:pt idx="14">
                  <c:v>21298</c:v>
                </c:pt>
                <c:pt idx="15">
                  <c:v>117857</c:v>
                </c:pt>
                <c:pt idx="16">
                  <c:v>14780</c:v>
                </c:pt>
                <c:pt idx="17">
                  <c:v>5678</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1279180</c:v>
                </c:pt>
                <c:pt idx="1">
                  <c:v>767315</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553</c:v>
                </c:pt>
                <c:pt idx="1">
                  <c:v>10531</c:v>
                </c:pt>
                <c:pt idx="2">
                  <c:v>6247</c:v>
                </c:pt>
                <c:pt idx="3">
                  <c:v>8936</c:v>
                </c:pt>
                <c:pt idx="4">
                  <c:v>8591</c:v>
                </c:pt>
                <c:pt idx="5">
                  <c:v>11828</c:v>
                </c:pt>
                <c:pt idx="6">
                  <c:v>39708</c:v>
                </c:pt>
                <c:pt idx="7">
                  <c:v>188149</c:v>
                </c:pt>
              </c:numCache>
            </c:numRef>
          </c:val>
          <c:extLst>
            <c:ext xmlns:c15="http://schemas.microsoft.com/office/drawing/2012/chart" uri="{02D57815-91ED-43cb-92C2-25804820EDAC}">
              <c15:datalabelsRange>
                <c15:f>'36aperfresol_graf'!$V$12:$AC$12</c15:f>
                <c15:dlblRangeCache>
                  <c:ptCount val="8"/>
                  <c:pt idx="0">
                    <c:v>24%</c:v>
                  </c:pt>
                  <c:pt idx="1">
                    <c:v>24%</c:v>
                  </c:pt>
                  <c:pt idx="2">
                    <c:v>23%</c:v>
                  </c:pt>
                  <c:pt idx="3">
                    <c:v>25%</c:v>
                  </c:pt>
                  <c:pt idx="4">
                    <c:v>20%</c:v>
                  </c:pt>
                  <c:pt idx="5">
                    <c:v>16%</c:v>
                  </c:pt>
                  <c:pt idx="6">
                    <c:v>15%</c:v>
                  </c:pt>
                  <c:pt idx="7">
                    <c:v>24%</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781</c:v>
                </c:pt>
                <c:pt idx="1">
                  <c:v>12589</c:v>
                </c:pt>
                <c:pt idx="2">
                  <c:v>8040</c:v>
                </c:pt>
                <c:pt idx="3">
                  <c:v>11692</c:v>
                </c:pt>
                <c:pt idx="4">
                  <c:v>13144</c:v>
                </c:pt>
                <c:pt idx="5">
                  <c:v>21483</c:v>
                </c:pt>
                <c:pt idx="6">
                  <c:v>69146</c:v>
                </c:pt>
                <c:pt idx="7">
                  <c:v>245559</c:v>
                </c:pt>
              </c:numCache>
            </c:numRef>
          </c:val>
          <c:extLst>
            <c:ext xmlns:c15="http://schemas.microsoft.com/office/drawing/2012/chart" uri="{02D57815-91ED-43cb-92C2-25804820EDAC}">
              <c15:datalabelsRange>
                <c15:f>'36aperfresol_graf'!$V$13:$AC$13</c15:f>
                <c15:dlblRangeCache>
                  <c:ptCount val="8"/>
                  <c:pt idx="0">
                    <c:v>34%</c:v>
                  </c:pt>
                  <c:pt idx="1">
                    <c:v>29%</c:v>
                  </c:pt>
                  <c:pt idx="2">
                    <c:v>30%</c:v>
                  </c:pt>
                  <c:pt idx="3">
                    <c:v>32%</c:v>
                  </c:pt>
                  <c:pt idx="4">
                    <c:v>30%</c:v>
                  </c:pt>
                  <c:pt idx="5">
                    <c:v>29%</c:v>
                  </c:pt>
                  <c:pt idx="6">
                    <c:v>26%</c:v>
                  </c:pt>
                  <c:pt idx="7">
                    <c:v>31%</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369</c:v>
                </c:pt>
                <c:pt idx="1">
                  <c:v>9527</c:v>
                </c:pt>
                <c:pt idx="2">
                  <c:v>7434</c:v>
                </c:pt>
                <c:pt idx="3">
                  <c:v>10052</c:v>
                </c:pt>
                <c:pt idx="4">
                  <c:v>13697</c:v>
                </c:pt>
                <c:pt idx="5">
                  <c:v>24333</c:v>
                </c:pt>
                <c:pt idx="6">
                  <c:v>88648</c:v>
                </c:pt>
                <c:pt idx="7">
                  <c:v>220568</c:v>
                </c:pt>
              </c:numCache>
            </c:numRef>
          </c:val>
          <c:extLst>
            <c:ext xmlns:c15="http://schemas.microsoft.com/office/drawing/2012/chart" uri="{02D57815-91ED-43cb-92C2-25804820EDAC}">
              <c15:datalabelsRange>
                <c15:f>'36aperfresol_graf'!$V$14:$AC$14</c15:f>
                <c15:dlblRangeCache>
                  <c:ptCount val="8"/>
                  <c:pt idx="0">
                    <c:v>16%</c:v>
                  </c:pt>
                  <c:pt idx="1">
                    <c:v>22%</c:v>
                  </c:pt>
                  <c:pt idx="2">
                    <c:v>28%</c:v>
                  </c:pt>
                  <c:pt idx="3">
                    <c:v>28%</c:v>
                  </c:pt>
                  <c:pt idx="4">
                    <c:v>31%</c:v>
                  </c:pt>
                  <c:pt idx="5">
                    <c:v>33%</c:v>
                  </c:pt>
                  <c:pt idx="6">
                    <c:v>33%</c:v>
                  </c:pt>
                  <c:pt idx="7">
                    <c:v>28%</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586</c:v>
                </c:pt>
                <c:pt idx="1">
                  <c:v>11014</c:v>
                </c:pt>
                <c:pt idx="2">
                  <c:v>4944</c:v>
                </c:pt>
                <c:pt idx="3">
                  <c:v>5497</c:v>
                </c:pt>
                <c:pt idx="4">
                  <c:v>8531</c:v>
                </c:pt>
                <c:pt idx="5">
                  <c:v>17135</c:v>
                </c:pt>
                <c:pt idx="6">
                  <c:v>72820</c:v>
                </c:pt>
                <c:pt idx="7">
                  <c:v>127048</c:v>
                </c:pt>
              </c:numCache>
            </c:numRef>
          </c:val>
          <c:extLst>
            <c:ext xmlns:c15="http://schemas.microsoft.com/office/drawing/2012/chart" uri="{02D57815-91ED-43cb-92C2-25804820EDAC}">
              <c15:datalabelsRange>
                <c15:f>'36aperfresol_graf'!$V$15:$AC$15</c15:f>
                <c15:dlblRangeCache>
                  <c:ptCount val="8"/>
                  <c:pt idx="0">
                    <c:v>26%</c:v>
                  </c:pt>
                  <c:pt idx="1">
                    <c:v>25%</c:v>
                  </c:pt>
                  <c:pt idx="2">
                    <c:v>19%</c:v>
                  </c:pt>
                  <c:pt idx="3">
                    <c:v>15%</c:v>
                  </c:pt>
                  <c:pt idx="4">
                    <c:v>19%</c:v>
                  </c:pt>
                  <c:pt idx="5">
                    <c:v>23%</c:v>
                  </c:pt>
                  <c:pt idx="6">
                    <c:v>27%</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733</c:v>
                </c:pt>
                <c:pt idx="1">
                  <c:v>22480</c:v>
                </c:pt>
                <c:pt idx="2">
                  <c:v>9742</c:v>
                </c:pt>
                <c:pt idx="3">
                  <c:v>11059</c:v>
                </c:pt>
                <c:pt idx="4">
                  <c:v>9766</c:v>
                </c:pt>
                <c:pt idx="5">
                  <c:v>12969</c:v>
                </c:pt>
                <c:pt idx="6">
                  <c:v>29946</c:v>
                </c:pt>
                <c:pt idx="7">
                  <c:v>60534</c:v>
                </c:pt>
              </c:numCache>
            </c:numRef>
          </c:val>
          <c:extLst>
            <c:ext xmlns:c15="http://schemas.microsoft.com/office/drawing/2012/chart" uri="{02D57815-91ED-43cb-92C2-25804820EDAC}">
              <c15:datalabelsRange>
                <c15:f>'36aperfresol_graf'!$V$17:$AC$17</c15:f>
                <c15:dlblRangeCache>
                  <c:ptCount val="8"/>
                  <c:pt idx="0">
                    <c:v>25%</c:v>
                  </c:pt>
                  <c:pt idx="1">
                    <c:v>25%</c:v>
                  </c:pt>
                  <c:pt idx="2">
                    <c:v>23%</c:v>
                  </c:pt>
                  <c:pt idx="3">
                    <c:v>23%</c:v>
                  </c:pt>
                  <c:pt idx="4">
                    <c:v>20%</c:v>
                  </c:pt>
                  <c:pt idx="5">
                    <c:v>17%</c:v>
                  </c:pt>
                  <c:pt idx="6">
                    <c:v>18%</c:v>
                  </c:pt>
                  <c:pt idx="7">
                    <c:v>20%</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1035</c:v>
                </c:pt>
                <c:pt idx="1">
                  <c:v>31390</c:v>
                </c:pt>
                <c:pt idx="2">
                  <c:v>12732</c:v>
                </c:pt>
                <c:pt idx="3">
                  <c:v>15420</c:v>
                </c:pt>
                <c:pt idx="4">
                  <c:v>15778</c:v>
                </c:pt>
                <c:pt idx="5">
                  <c:v>23370</c:v>
                </c:pt>
                <c:pt idx="6">
                  <c:v>47440</c:v>
                </c:pt>
                <c:pt idx="7">
                  <c:v>85109</c:v>
                </c:pt>
              </c:numCache>
            </c:numRef>
          </c:val>
          <c:extLst>
            <c:ext xmlns:c15="http://schemas.microsoft.com/office/drawing/2012/chart" uri="{02D57815-91ED-43cb-92C2-25804820EDAC}">
              <c15:datalabelsRange>
                <c15:f>'36aperfresol_graf'!$V$18:$AC$18</c15:f>
                <c15:dlblRangeCache>
                  <c:ptCount val="8"/>
                  <c:pt idx="0">
                    <c:v>36%</c:v>
                  </c:pt>
                  <c:pt idx="1">
                    <c:v>34%</c:v>
                  </c:pt>
                  <c:pt idx="2">
                    <c:v>30%</c:v>
                  </c:pt>
                  <c:pt idx="3">
                    <c:v>33%</c:v>
                  </c:pt>
                  <c:pt idx="4">
                    <c:v>32%</c:v>
                  </c:pt>
                  <c:pt idx="5">
                    <c:v>31%</c:v>
                  </c:pt>
                  <c:pt idx="6">
                    <c:v>29%</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410</c:v>
                </c:pt>
                <c:pt idx="1">
                  <c:v>21780</c:v>
                </c:pt>
                <c:pt idx="2">
                  <c:v>12721</c:v>
                </c:pt>
                <c:pt idx="3">
                  <c:v>14047</c:v>
                </c:pt>
                <c:pt idx="4">
                  <c:v>15630</c:v>
                </c:pt>
                <c:pt idx="5">
                  <c:v>23916</c:v>
                </c:pt>
                <c:pt idx="6">
                  <c:v>47412</c:v>
                </c:pt>
                <c:pt idx="7">
                  <c:v>87049</c:v>
                </c:pt>
              </c:numCache>
            </c:numRef>
          </c:val>
          <c:extLst>
            <c:ext xmlns:c15="http://schemas.microsoft.com/office/drawing/2012/chart" uri="{02D57815-91ED-43cb-92C2-25804820EDAC}">
              <c15:datalabelsRange>
                <c15:f>'36aperfresol_graf'!$V$19:$AC$19</c15:f>
                <c15:dlblRangeCache>
                  <c:ptCount val="8"/>
                  <c:pt idx="0">
                    <c:v>14%</c:v>
                  </c:pt>
                  <c:pt idx="1">
                    <c:v>24%</c:v>
                  </c:pt>
                  <c:pt idx="2">
                    <c:v>30%</c:v>
                  </c:pt>
                  <c:pt idx="3">
                    <c:v>30%</c:v>
                  </c:pt>
                  <c:pt idx="4">
                    <c:v>32%</c:v>
                  </c:pt>
                  <c:pt idx="5">
                    <c:v>32%</c:v>
                  </c:pt>
                  <c:pt idx="6">
                    <c:v>29%</c:v>
                  </c:pt>
                  <c:pt idx="7">
                    <c:v>29%</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727</c:v>
                </c:pt>
                <c:pt idx="1">
                  <c:v>15636</c:v>
                </c:pt>
                <c:pt idx="2">
                  <c:v>7792</c:v>
                </c:pt>
                <c:pt idx="3">
                  <c:v>6658</c:v>
                </c:pt>
                <c:pt idx="4">
                  <c:v>7931</c:v>
                </c:pt>
                <c:pt idx="5">
                  <c:v>14729</c:v>
                </c:pt>
                <c:pt idx="6">
                  <c:v>37184</c:v>
                </c:pt>
                <c:pt idx="7">
                  <c:v>64190</c:v>
                </c:pt>
              </c:numCache>
            </c:numRef>
          </c:val>
          <c:extLst>
            <c:ext xmlns:c15="http://schemas.microsoft.com/office/drawing/2012/chart" uri="{02D57815-91ED-43cb-92C2-25804820EDAC}">
              <c15:datalabelsRange>
                <c15:f>'36aperfresol_graf'!$V$20:$AC$20</c15:f>
                <c15:dlblRangeCache>
                  <c:ptCount val="8"/>
                  <c:pt idx="0">
                    <c:v>25%</c:v>
                  </c:pt>
                  <c:pt idx="1">
                    <c:v>17%</c:v>
                  </c:pt>
                  <c:pt idx="2">
                    <c:v>18%</c:v>
                  </c:pt>
                  <c:pt idx="3">
                    <c:v>14%</c:v>
                  </c:pt>
                  <c:pt idx="4">
                    <c:v>16%</c:v>
                  </c:pt>
                  <c:pt idx="5">
                    <c:v>20%</c:v>
                  </c:pt>
                  <c:pt idx="6">
                    <c:v>23%</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553</c:v>
                </c:pt>
                <c:pt idx="1">
                  <c:v>10531</c:v>
                </c:pt>
                <c:pt idx="2">
                  <c:v>6247</c:v>
                </c:pt>
                <c:pt idx="3">
                  <c:v>8936</c:v>
                </c:pt>
                <c:pt idx="4">
                  <c:v>8591</c:v>
                </c:pt>
                <c:pt idx="5">
                  <c:v>11828</c:v>
                </c:pt>
                <c:pt idx="6">
                  <c:v>39708</c:v>
                </c:pt>
                <c:pt idx="7">
                  <c:v>188149</c:v>
                </c:pt>
              </c:numCache>
            </c:numRef>
          </c:val>
          <c:extLst>
            <c:ext xmlns:c15="http://schemas.microsoft.com/office/drawing/2012/chart" uri="{02D57815-91ED-43cb-92C2-25804820EDAC}">
              <c15:datalabelsRange>
                <c15:f>'36bperfresol_graf'!$V$12:$AC$12</c15:f>
                <c15:dlblRangeCache>
                  <c:ptCount val="8"/>
                  <c:pt idx="0">
                    <c:v>32%</c:v>
                  </c:pt>
                  <c:pt idx="1">
                    <c:v>32%</c:v>
                  </c:pt>
                  <c:pt idx="2">
                    <c:v>29%</c:v>
                  </c:pt>
                  <c:pt idx="3">
                    <c:v>29%</c:v>
                  </c:pt>
                  <c:pt idx="4">
                    <c:v>24%</c:v>
                  </c:pt>
                  <c:pt idx="5">
                    <c:v>21%</c:v>
                  </c:pt>
                  <c:pt idx="6">
                    <c:v>20%</c:v>
                  </c:pt>
                  <c:pt idx="7">
                    <c:v>29%</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781</c:v>
                </c:pt>
                <c:pt idx="1">
                  <c:v>12589</c:v>
                </c:pt>
                <c:pt idx="2">
                  <c:v>8040</c:v>
                </c:pt>
                <c:pt idx="3">
                  <c:v>11692</c:v>
                </c:pt>
                <c:pt idx="4">
                  <c:v>13144</c:v>
                </c:pt>
                <c:pt idx="5">
                  <c:v>21483</c:v>
                </c:pt>
                <c:pt idx="6">
                  <c:v>69146</c:v>
                </c:pt>
                <c:pt idx="7">
                  <c:v>245559</c:v>
                </c:pt>
              </c:numCache>
            </c:numRef>
          </c:val>
          <c:extLst>
            <c:ext xmlns:c15="http://schemas.microsoft.com/office/drawing/2012/chart" uri="{02D57815-91ED-43cb-92C2-25804820EDAC}">
              <c15:datalabelsRange>
                <c15:f>'36bperfresol_graf'!$V$13:$AC$13</c15:f>
                <c15:dlblRangeCache>
                  <c:ptCount val="8"/>
                  <c:pt idx="0">
                    <c:v>46%</c:v>
                  </c:pt>
                  <c:pt idx="1">
                    <c:v>39%</c:v>
                  </c:pt>
                  <c:pt idx="2">
                    <c:v>37%</c:v>
                  </c:pt>
                  <c:pt idx="3">
                    <c:v>38%</c:v>
                  </c:pt>
                  <c:pt idx="4">
                    <c:v>37%</c:v>
                  </c:pt>
                  <c:pt idx="5">
                    <c:v>37%</c:v>
                  </c:pt>
                  <c:pt idx="6">
                    <c:v>35%</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369</c:v>
                </c:pt>
                <c:pt idx="1">
                  <c:v>9527</c:v>
                </c:pt>
                <c:pt idx="2">
                  <c:v>7434</c:v>
                </c:pt>
                <c:pt idx="3">
                  <c:v>10052</c:v>
                </c:pt>
                <c:pt idx="4">
                  <c:v>13697</c:v>
                </c:pt>
                <c:pt idx="5">
                  <c:v>24333</c:v>
                </c:pt>
                <c:pt idx="6">
                  <c:v>88648</c:v>
                </c:pt>
                <c:pt idx="7">
                  <c:v>220568</c:v>
                </c:pt>
              </c:numCache>
            </c:numRef>
          </c:val>
          <c:extLst>
            <c:ext xmlns:c15="http://schemas.microsoft.com/office/drawing/2012/chart" uri="{02D57815-91ED-43cb-92C2-25804820EDAC}">
              <c15:datalabelsRange>
                <c15:f>'36bperfresol_graf'!$V$14:$AC$14</c15:f>
                <c15:dlblRangeCache>
                  <c:ptCount val="8"/>
                  <c:pt idx="0">
                    <c:v>22%</c:v>
                  </c:pt>
                  <c:pt idx="1">
                    <c:v>29%</c:v>
                  </c:pt>
                  <c:pt idx="2">
                    <c:v>34%</c:v>
                  </c:pt>
                  <c:pt idx="3">
                    <c:v>33%</c:v>
                  </c:pt>
                  <c:pt idx="4">
                    <c:v>39%</c:v>
                  </c:pt>
                  <c:pt idx="5">
                    <c:v>42%</c:v>
                  </c:pt>
                  <c:pt idx="6">
                    <c:v>45%</c:v>
                  </c:pt>
                  <c:pt idx="7">
                    <c:v>34%</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733</c:v>
                </c:pt>
                <c:pt idx="1">
                  <c:v>22480</c:v>
                </c:pt>
                <c:pt idx="2">
                  <c:v>9742</c:v>
                </c:pt>
                <c:pt idx="3">
                  <c:v>11059</c:v>
                </c:pt>
                <c:pt idx="4">
                  <c:v>9766</c:v>
                </c:pt>
                <c:pt idx="5">
                  <c:v>12969</c:v>
                </c:pt>
                <c:pt idx="6">
                  <c:v>29946</c:v>
                </c:pt>
                <c:pt idx="7">
                  <c:v>60534</c:v>
                </c:pt>
              </c:numCache>
            </c:numRef>
          </c:val>
          <c:extLst>
            <c:ext xmlns:c15="http://schemas.microsoft.com/office/drawing/2012/chart" uri="{02D57815-91ED-43cb-92C2-25804820EDAC}">
              <c15:datalabelsRange>
                <c15:f>'36bperfresol_graf'!$V$17:$AC$17</c15:f>
                <c15:dlblRangeCache>
                  <c:ptCount val="8"/>
                  <c:pt idx="0">
                    <c:v>34%</c:v>
                  </c:pt>
                  <c:pt idx="1">
                    <c:v>30%</c:v>
                  </c:pt>
                  <c:pt idx="2">
                    <c:v>28%</c:v>
                  </c:pt>
                  <c:pt idx="3">
                    <c:v>27%</c:v>
                  </c:pt>
                  <c:pt idx="4">
                    <c:v>24%</c:v>
                  </c:pt>
                  <c:pt idx="5">
                    <c:v>22%</c:v>
                  </c:pt>
                  <c:pt idx="6">
                    <c:v>24%</c:v>
                  </c:pt>
                  <c:pt idx="7">
                    <c:v>26%</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1035</c:v>
                </c:pt>
                <c:pt idx="1">
                  <c:v>31390</c:v>
                </c:pt>
                <c:pt idx="2">
                  <c:v>12732</c:v>
                </c:pt>
                <c:pt idx="3">
                  <c:v>15420</c:v>
                </c:pt>
                <c:pt idx="4">
                  <c:v>15778</c:v>
                </c:pt>
                <c:pt idx="5">
                  <c:v>23370</c:v>
                </c:pt>
                <c:pt idx="6">
                  <c:v>47440</c:v>
                </c:pt>
                <c:pt idx="7">
                  <c:v>85109</c:v>
                </c:pt>
              </c:numCache>
            </c:numRef>
          </c:val>
          <c:extLst>
            <c:ext xmlns:c15="http://schemas.microsoft.com/office/drawing/2012/chart" uri="{02D57815-91ED-43cb-92C2-25804820EDAC}">
              <c15:datalabelsRange>
                <c15:f>'36bperfresol_graf'!$V$18:$AC$18</c15:f>
                <c15:dlblRangeCache>
                  <c:ptCount val="8"/>
                  <c:pt idx="0">
                    <c:v>48%</c:v>
                  </c:pt>
                  <c:pt idx="1">
                    <c:v>41%</c:v>
                  </c:pt>
                  <c:pt idx="2">
                    <c:v>36%</c:v>
                  </c:pt>
                  <c:pt idx="3">
                    <c:v>38%</c:v>
                  </c:pt>
                  <c:pt idx="4">
                    <c:v>38%</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410</c:v>
                </c:pt>
                <c:pt idx="1">
                  <c:v>21780</c:v>
                </c:pt>
                <c:pt idx="2">
                  <c:v>12721</c:v>
                </c:pt>
                <c:pt idx="3">
                  <c:v>14047</c:v>
                </c:pt>
                <c:pt idx="4">
                  <c:v>15630</c:v>
                </c:pt>
                <c:pt idx="5">
                  <c:v>23916</c:v>
                </c:pt>
                <c:pt idx="6">
                  <c:v>47412</c:v>
                </c:pt>
                <c:pt idx="7">
                  <c:v>87049</c:v>
                </c:pt>
              </c:numCache>
            </c:numRef>
          </c:val>
          <c:extLst>
            <c:ext xmlns:c15="http://schemas.microsoft.com/office/drawing/2012/chart" uri="{02D57815-91ED-43cb-92C2-25804820EDAC}">
              <c15:datalabelsRange>
                <c15:f>'36bperfresol_graf'!$V$19:$AC$19</c15:f>
                <c15:dlblRangeCache>
                  <c:ptCount val="8"/>
                  <c:pt idx="0">
                    <c:v>19%</c:v>
                  </c:pt>
                  <c:pt idx="1">
                    <c:v>29%</c:v>
                  </c:pt>
                  <c:pt idx="2">
                    <c:v>36%</c:v>
                  </c:pt>
                  <c:pt idx="3">
                    <c:v>35%</c:v>
                  </c:pt>
                  <c:pt idx="4">
                    <c:v>38%</c:v>
                  </c:pt>
                  <c:pt idx="5">
                    <c:v>40%</c:v>
                  </c:pt>
                  <c:pt idx="6">
                    <c:v>38%</c:v>
                  </c:pt>
                  <c:pt idx="7">
                    <c:v>37%</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79.395475178294532</c:v>
                </c:pt>
                <c:pt idx="1">
                  <c:v>44.169188308449442</c:v>
                </c:pt>
                <c:pt idx="2">
                  <c:v>61.584905660377359</c:v>
                </c:pt>
                <c:pt idx="3">
                  <c:v>52.745123855022854</c:v>
                </c:pt>
                <c:pt idx="4">
                  <c:v>44.034850487107775</c:v>
                </c:pt>
                <c:pt idx="5">
                  <c:v>65.89861751152074</c:v>
                </c:pt>
                <c:pt idx="6">
                  <c:v>50.040186826589625</c:v>
                </c:pt>
                <c:pt idx="7">
                  <c:v>70.185586434291096</c:v>
                </c:pt>
                <c:pt idx="8">
                  <c:v>43.335153373374212</c:v>
                </c:pt>
                <c:pt idx="9">
                  <c:v>44.826559835247934</c:v>
                </c:pt>
                <c:pt idx="10">
                  <c:v>39.084563086927851</c:v>
                </c:pt>
                <c:pt idx="11">
                  <c:v>64.348565236885364</c:v>
                </c:pt>
                <c:pt idx="12">
                  <c:v>69.670338816337036</c:v>
                </c:pt>
                <c:pt idx="13">
                  <c:v>51.419023136246786</c:v>
                </c:pt>
                <c:pt idx="14">
                  <c:v>44.950486411028223</c:v>
                </c:pt>
                <c:pt idx="15">
                  <c:v>53.991087097982764</c:v>
                </c:pt>
                <c:pt idx="16">
                  <c:v>84.209051422166169</c:v>
                </c:pt>
                <c:pt idx="17">
                  <c:v>61.694777484251169</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1.099811184451861</c:v>
                </c:pt>
                <c:pt idx="1">
                  <c:v>16.491537259335615</c:v>
                </c:pt>
                <c:pt idx="2">
                  <c:v>11.053369272237196</c:v>
                </c:pt>
                <c:pt idx="3">
                  <c:v>1.5028118945962721</c:v>
                </c:pt>
                <c:pt idx="4">
                  <c:v>23.90055010909985</c:v>
                </c:pt>
                <c:pt idx="5">
                  <c:v>1.0857422147744729</c:v>
                </c:pt>
                <c:pt idx="6">
                  <c:v>27.596265716421517</c:v>
                </c:pt>
                <c:pt idx="7">
                  <c:v>11.201130475741875</c:v>
                </c:pt>
                <c:pt idx="8">
                  <c:v>8.3567838492446835</c:v>
                </c:pt>
                <c:pt idx="9">
                  <c:v>10.130482350291212</c:v>
                </c:pt>
                <c:pt idx="10">
                  <c:v>45.323904590827439</c:v>
                </c:pt>
                <c:pt idx="11">
                  <c:v>15.378867134957405</c:v>
                </c:pt>
                <c:pt idx="12">
                  <c:v>10.855666358972806</c:v>
                </c:pt>
                <c:pt idx="13">
                  <c:v>2.3136246786632393</c:v>
                </c:pt>
                <c:pt idx="14">
                  <c:v>12.751385071761986</c:v>
                </c:pt>
                <c:pt idx="15">
                  <c:v>1.3694713387099955</c:v>
                </c:pt>
                <c:pt idx="16">
                  <c:v>7.3210032226425668</c:v>
                </c:pt>
                <c:pt idx="17">
                  <c:v>0.1016053647632595</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19.502013057304055</c:v>
                </c:pt>
                <c:pt idx="1">
                  <c:v>39.339274432214943</c:v>
                </c:pt>
                <c:pt idx="2">
                  <c:v>27.305660377358489</c:v>
                </c:pt>
                <c:pt idx="3">
                  <c:v>45.752064250380876</c:v>
                </c:pt>
                <c:pt idx="4">
                  <c:v>32.064599403792371</c:v>
                </c:pt>
                <c:pt idx="5">
                  <c:v>33.01564027370479</c:v>
                </c:pt>
                <c:pt idx="6">
                  <c:v>20.823520815652067</c:v>
                </c:pt>
                <c:pt idx="7">
                  <c:v>18.594441827602449</c:v>
                </c:pt>
                <c:pt idx="8">
                  <c:v>48.277962115166531</c:v>
                </c:pt>
                <c:pt idx="9">
                  <c:v>44.730025420729156</c:v>
                </c:pt>
                <c:pt idx="10">
                  <c:v>15.591532322244708</c:v>
                </c:pt>
                <c:pt idx="11">
                  <c:v>20.145531310715889</c:v>
                </c:pt>
                <c:pt idx="12">
                  <c:v>19.442973230634202</c:v>
                </c:pt>
                <c:pt idx="13">
                  <c:v>46.26221079691517</c:v>
                </c:pt>
                <c:pt idx="14">
                  <c:v>42.123631287353312</c:v>
                </c:pt>
                <c:pt idx="15">
                  <c:v>37.540670045156077</c:v>
                </c:pt>
                <c:pt idx="16">
                  <c:v>8.4699453551912569</c:v>
                </c:pt>
                <c:pt idx="17">
                  <c:v>38.203617150985572</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2.7005799495441645E-3</c:v>
                </c:pt>
                <c:pt idx="1">
                  <c:v>0</c:v>
                </c:pt>
                <c:pt idx="2">
                  <c:v>5.6064690026954175E-2</c:v>
                </c:pt>
                <c:pt idx="3">
                  <c:v>0</c:v>
                </c:pt>
                <c:pt idx="4">
                  <c:v>0</c:v>
                </c:pt>
                <c:pt idx="5">
                  <c:v>0</c:v>
                </c:pt>
                <c:pt idx="6">
                  <c:v>1.540026641336788</c:v>
                </c:pt>
                <c:pt idx="7">
                  <c:v>1.8841262364578427E-2</c:v>
                </c:pt>
                <c:pt idx="8">
                  <c:v>3.0100662214568721E-2</c:v>
                </c:pt>
                <c:pt idx="9">
                  <c:v>0.31293239373169868</c:v>
                </c:pt>
                <c:pt idx="10">
                  <c:v>0</c:v>
                </c:pt>
                <c:pt idx="11">
                  <c:v>0.12703631744133911</c:v>
                </c:pt>
                <c:pt idx="12">
                  <c:v>3.1021594055959931E-2</c:v>
                </c:pt>
                <c:pt idx="13">
                  <c:v>5.1413881748071976E-3</c:v>
                </c:pt>
                <c:pt idx="14">
                  <c:v>0.17449722985647603</c:v>
                </c:pt>
                <c:pt idx="15">
                  <c:v>7.0987715181511648</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71.97315255021843</c:v>
                </c:pt>
                <c:pt idx="1">
                  <c:v>46.202604586838767</c:v>
                </c:pt>
                <c:pt idx="2">
                  <c:v>58.522364944884757</c:v>
                </c:pt>
                <c:pt idx="3">
                  <c:v>55.855298071820272</c:v>
                </c:pt>
                <c:pt idx="4">
                  <c:v>46.011469066156927</c:v>
                </c:pt>
                <c:pt idx="5">
                  <c:v>71.832789939450393</c:v>
                </c:pt>
                <c:pt idx="6">
                  <c:v>45.096278350946079</c:v>
                </c:pt>
                <c:pt idx="7">
                  <c:v>61.982960859365356</c:v>
                </c:pt>
                <c:pt idx="8">
                  <c:v>50.452948136114003</c:v>
                </c:pt>
                <c:pt idx="9">
                  <c:v>43.625155940412419</c:v>
                </c:pt>
                <c:pt idx="10">
                  <c:v>41.764325257027821</c:v>
                </c:pt>
                <c:pt idx="11">
                  <c:v>65.720850086157384</c:v>
                </c:pt>
                <c:pt idx="12">
                  <c:v>65.689645193031197</c:v>
                </c:pt>
                <c:pt idx="13">
                  <c:v>49.363457055764748</c:v>
                </c:pt>
                <c:pt idx="14">
                  <c:v>48.826507132995857</c:v>
                </c:pt>
                <c:pt idx="15">
                  <c:v>58.507880334142627</c:v>
                </c:pt>
                <c:pt idx="16">
                  <c:v>73.707492397014107</c:v>
                </c:pt>
                <c:pt idx="17">
                  <c:v>55.872594558725943</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2.3549379442028218</c:v>
                </c:pt>
                <c:pt idx="1">
                  <c:v>23.833122046790365</c:v>
                </c:pt>
                <c:pt idx="2">
                  <c:v>15.796665755670949</c:v>
                </c:pt>
                <c:pt idx="3">
                  <c:v>3.3079780647443835</c:v>
                </c:pt>
                <c:pt idx="4">
                  <c:v>20.695603524639843</c:v>
                </c:pt>
                <c:pt idx="5">
                  <c:v>1.8397764322310199</c:v>
                </c:pt>
                <c:pt idx="6">
                  <c:v>33.521991562591367</c:v>
                </c:pt>
                <c:pt idx="7">
                  <c:v>12.896653907889863</c:v>
                </c:pt>
                <c:pt idx="8">
                  <c:v>11.584170654611595</c:v>
                </c:pt>
                <c:pt idx="9">
                  <c:v>11.339252953694871</c:v>
                </c:pt>
                <c:pt idx="10">
                  <c:v>43.806168667769072</c:v>
                </c:pt>
                <c:pt idx="11">
                  <c:v>17.366456059735786</c:v>
                </c:pt>
                <c:pt idx="12">
                  <c:v>15.530474040632054</c:v>
                </c:pt>
                <c:pt idx="13">
                  <c:v>4.4528121451198377</c:v>
                </c:pt>
                <c:pt idx="14">
                  <c:v>18.292682926829269</c:v>
                </c:pt>
                <c:pt idx="15">
                  <c:v>2.8311592115550801</c:v>
                </c:pt>
                <c:pt idx="16">
                  <c:v>12.93889964058612</c:v>
                </c:pt>
                <c:pt idx="17">
                  <c:v>0</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25.664194721158761</c:v>
                </c:pt>
                <c:pt idx="1">
                  <c:v>29.964273366370865</c:v>
                </c:pt>
                <c:pt idx="2">
                  <c:v>25.580759770429079</c:v>
                </c:pt>
                <c:pt idx="3">
                  <c:v>40.836723863435346</c:v>
                </c:pt>
                <c:pt idx="4">
                  <c:v>33.292927409203223</c:v>
                </c:pt>
                <c:pt idx="5">
                  <c:v>26.327433628318584</c:v>
                </c:pt>
                <c:pt idx="6">
                  <c:v>20.141180401821142</c:v>
                </c:pt>
                <c:pt idx="7">
                  <c:v>25.074083220150637</c:v>
                </c:pt>
                <c:pt idx="8">
                  <c:v>37.85163078987798</c:v>
                </c:pt>
                <c:pt idx="9">
                  <c:v>44.60849783518016</c:v>
                </c:pt>
                <c:pt idx="10">
                  <c:v>14.429506075203106</c:v>
                </c:pt>
                <c:pt idx="11">
                  <c:v>16.668581275129235</c:v>
                </c:pt>
                <c:pt idx="12">
                  <c:v>18.704636221566243</c:v>
                </c:pt>
                <c:pt idx="13">
                  <c:v>46.171776941007707</c:v>
                </c:pt>
                <c:pt idx="14">
                  <c:v>32.62770363552692</c:v>
                </c:pt>
                <c:pt idx="15">
                  <c:v>30.451421752191269</c:v>
                </c:pt>
                <c:pt idx="16">
                  <c:v>13.35360796239978</c:v>
                </c:pt>
                <c:pt idx="17">
                  <c:v>44.127405441274057</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7.714784419992864E-3</c:v>
                </c:pt>
                <c:pt idx="1">
                  <c:v>0</c:v>
                </c:pt>
                <c:pt idx="2">
                  <c:v>0.10020952901521363</c:v>
                </c:pt>
                <c:pt idx="3">
                  <c:v>0</c:v>
                </c:pt>
                <c:pt idx="4">
                  <c:v>0</c:v>
                </c:pt>
                <c:pt idx="5">
                  <c:v>0</c:v>
                </c:pt>
                <c:pt idx="6">
                  <c:v>1.2405496846414101</c:v>
                </c:pt>
                <c:pt idx="7">
                  <c:v>4.6302012594147422E-2</c:v>
                </c:pt>
                <c:pt idx="8">
                  <c:v>0.11125041939642233</c:v>
                </c:pt>
                <c:pt idx="9">
                  <c:v>0.42709327071255593</c:v>
                </c:pt>
                <c:pt idx="10">
                  <c:v>0</c:v>
                </c:pt>
                <c:pt idx="11">
                  <c:v>0.24411257897759908</c:v>
                </c:pt>
                <c:pt idx="12">
                  <c:v>7.5244544770504143E-2</c:v>
                </c:pt>
                <c:pt idx="13">
                  <c:v>1.1953858107704262E-2</c:v>
                </c:pt>
                <c:pt idx="14">
                  <c:v>0.25310630464795214</c:v>
                </c:pt>
                <c:pt idx="15">
                  <c:v>8.2095387021110238</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78.561383378941656</c:v>
                </c:pt>
                <c:pt idx="1">
                  <c:v>39.788465186871562</c:v>
                </c:pt>
                <c:pt idx="2">
                  <c:v>60.256167581550883</c:v>
                </c:pt>
                <c:pt idx="3">
                  <c:v>51.655401535112844</c:v>
                </c:pt>
                <c:pt idx="4">
                  <c:v>44.339663080286336</c:v>
                </c:pt>
                <c:pt idx="5">
                  <c:v>70.238376209582256</c:v>
                </c:pt>
                <c:pt idx="6">
                  <c:v>48.326813686134507</c:v>
                </c:pt>
                <c:pt idx="7">
                  <c:v>64.608784590033522</c:v>
                </c:pt>
                <c:pt idx="8">
                  <c:v>47.217094493399742</c:v>
                </c:pt>
                <c:pt idx="9">
                  <c:v>45.588944755941981</c:v>
                </c:pt>
                <c:pt idx="10">
                  <c:v>37.960837272113437</c:v>
                </c:pt>
                <c:pt idx="11">
                  <c:v>65.173154873636392</c:v>
                </c:pt>
                <c:pt idx="12">
                  <c:v>69.624110407737973</c:v>
                </c:pt>
                <c:pt idx="13">
                  <c:v>53.370984821743733</c:v>
                </c:pt>
                <c:pt idx="14">
                  <c:v>46.813310772701634</c:v>
                </c:pt>
                <c:pt idx="15">
                  <c:v>54.612514351320321</c:v>
                </c:pt>
                <c:pt idx="16">
                  <c:v>80.354938271604937</c:v>
                </c:pt>
                <c:pt idx="17">
                  <c:v>60.516199890170235</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1.1804007777952652</c:v>
                </c:pt>
                <c:pt idx="1">
                  <c:v>19.256308100929616</c:v>
                </c:pt>
                <c:pt idx="2">
                  <c:v>11.615874818600542</c:v>
                </c:pt>
                <c:pt idx="3">
                  <c:v>2.153740405544736</c:v>
                </c:pt>
                <c:pt idx="4">
                  <c:v>22.306999871404688</c:v>
                </c:pt>
                <c:pt idx="5">
                  <c:v>1.195814648729447</c:v>
                </c:pt>
                <c:pt idx="6">
                  <c:v>27.001588630190806</c:v>
                </c:pt>
                <c:pt idx="7">
                  <c:v>12.591624524120689</c:v>
                </c:pt>
                <c:pt idx="8">
                  <c:v>10.223433527219532</c:v>
                </c:pt>
                <c:pt idx="9">
                  <c:v>10.214736751825209</c:v>
                </c:pt>
                <c:pt idx="10">
                  <c:v>44.45644834571236</c:v>
                </c:pt>
                <c:pt idx="11">
                  <c:v>14.440001088168884</c:v>
                </c:pt>
                <c:pt idx="12">
                  <c:v>10.119726339794754</c:v>
                </c:pt>
                <c:pt idx="13">
                  <c:v>1.8531591951994353</c:v>
                </c:pt>
                <c:pt idx="14">
                  <c:v>16.097010716300055</c:v>
                </c:pt>
                <c:pt idx="15">
                  <c:v>1.9001148105625718</c:v>
                </c:pt>
                <c:pt idx="16">
                  <c:v>8.5030864197530871</c:v>
                </c:pt>
                <c:pt idx="17">
                  <c:v>0.21965952773201539</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20.256185046226019</c:v>
                </c:pt>
                <c:pt idx="1">
                  <c:v>40.955226712198822</c:v>
                </c:pt>
                <c:pt idx="2">
                  <c:v>28.096409868130483</c:v>
                </c:pt>
                <c:pt idx="3">
                  <c:v>46.190858059342425</c:v>
                </c:pt>
                <c:pt idx="4">
                  <c:v>33.353337048308973</c:v>
                </c:pt>
                <c:pt idx="5">
                  <c:v>28.565809141688302</c:v>
                </c:pt>
                <c:pt idx="6">
                  <c:v>23.127380810030576</c:v>
                </c:pt>
                <c:pt idx="7">
                  <c:v>22.791067674299676</c:v>
                </c:pt>
                <c:pt idx="8">
                  <c:v>42.545540036919647</c:v>
                </c:pt>
                <c:pt idx="9">
                  <c:v>43.826452394480953</c:v>
                </c:pt>
                <c:pt idx="10">
                  <c:v>17.582714382174206</c:v>
                </c:pt>
                <c:pt idx="11">
                  <c:v>20.256263772137437</c:v>
                </c:pt>
                <c:pt idx="12">
                  <c:v>20.240435654464672</c:v>
                </c:pt>
                <c:pt idx="13">
                  <c:v>44.775855983056829</c:v>
                </c:pt>
                <c:pt idx="14">
                  <c:v>36.897913141567962</c:v>
                </c:pt>
                <c:pt idx="15">
                  <c:v>36.016073478760049</c:v>
                </c:pt>
                <c:pt idx="16">
                  <c:v>11.141975308641975</c:v>
                </c:pt>
                <c:pt idx="17">
                  <c:v>39.264140582097745</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2.0307970370671228E-3</c:v>
                </c:pt>
                <c:pt idx="1">
                  <c:v>0</c:v>
                </c:pt>
                <c:pt idx="2">
                  <c:v>3.1547731718089472E-2</c:v>
                </c:pt>
                <c:pt idx="3">
                  <c:v>0</c:v>
                </c:pt>
                <c:pt idx="4">
                  <c:v>0</c:v>
                </c:pt>
                <c:pt idx="5">
                  <c:v>0</c:v>
                </c:pt>
                <c:pt idx="6">
                  <c:v>1.5442168736441126</c:v>
                </c:pt>
                <c:pt idx="7">
                  <c:v>8.5232115461105745E-3</c:v>
                </c:pt>
                <c:pt idx="8">
                  <c:v>1.3931942461077635E-2</c:v>
                </c:pt>
                <c:pt idx="9">
                  <c:v>0.36986609775185736</c:v>
                </c:pt>
                <c:pt idx="10">
                  <c:v>0</c:v>
                </c:pt>
                <c:pt idx="11">
                  <c:v>0.13058026605729209</c:v>
                </c:pt>
                <c:pt idx="12">
                  <c:v>1.5727598002595055E-2</c:v>
                </c:pt>
                <c:pt idx="13">
                  <c:v>0</c:v>
                </c:pt>
                <c:pt idx="14">
                  <c:v>0.19176536943034406</c:v>
                </c:pt>
                <c:pt idx="15">
                  <c:v>7.4712973593570604</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85.895535372516264</c:v>
                </c:pt>
                <c:pt idx="1">
                  <c:v>46.798415330753642</c:v>
                </c:pt>
                <c:pt idx="2">
                  <c:v>64.381809811243542</c:v>
                </c:pt>
                <c:pt idx="3">
                  <c:v>52.08376019341884</c:v>
                </c:pt>
                <c:pt idx="4">
                  <c:v>41.596059113300491</c:v>
                </c:pt>
                <c:pt idx="5">
                  <c:v>51.449965963240302</c:v>
                </c:pt>
                <c:pt idx="6">
                  <c:v>54.754112118160457</c:v>
                </c:pt>
                <c:pt idx="7">
                  <c:v>82.168793443303244</c:v>
                </c:pt>
                <c:pt idx="8">
                  <c:v>35.904057425482556</c:v>
                </c:pt>
                <c:pt idx="9">
                  <c:v>44.949772946195125</c:v>
                </c:pt>
                <c:pt idx="10">
                  <c:v>37.732634338138922</c:v>
                </c:pt>
                <c:pt idx="11">
                  <c:v>62.147306705753024</c:v>
                </c:pt>
                <c:pt idx="12">
                  <c:v>74.243915239782197</c:v>
                </c:pt>
                <c:pt idx="13">
                  <c:v>50.899498812978109</c:v>
                </c:pt>
                <c:pt idx="14">
                  <c:v>41.515650741350903</c:v>
                </c:pt>
                <c:pt idx="15">
                  <c:v>50.88329194749911</c:v>
                </c:pt>
                <c:pt idx="16">
                  <c:v>99.28178118266699</c:v>
                </c:pt>
                <c:pt idx="17">
                  <c:v>68.549905838041425</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8.3516024637227265E-2</c:v>
                </c:pt>
                <c:pt idx="1">
                  <c:v>7.9371660217431366</c:v>
                </c:pt>
                <c:pt idx="2">
                  <c:v>7.9339096628983583</c:v>
                </c:pt>
                <c:pt idx="3">
                  <c:v>0.20079498422325123</c:v>
                </c:pt>
                <c:pt idx="4">
                  <c:v>29.118226600985221</c:v>
                </c:pt>
                <c:pt idx="5">
                  <c:v>1.3614703880190605E-2</c:v>
                </c:pt>
                <c:pt idx="6">
                  <c:v>24.114635783820074</c:v>
                </c:pt>
                <c:pt idx="7">
                  <c:v>8.5071065463222322</c:v>
                </c:pt>
                <c:pt idx="8">
                  <c:v>4.8802906289666037</c:v>
                </c:pt>
                <c:pt idx="9">
                  <c:v>9.0959130315123158</c:v>
                </c:pt>
                <c:pt idx="10">
                  <c:v>47.549148099606818</c:v>
                </c:pt>
                <c:pt idx="11">
                  <c:v>14.400879443019422</c:v>
                </c:pt>
                <c:pt idx="12">
                  <c:v>6.5393951321918253</c:v>
                </c:pt>
                <c:pt idx="13">
                  <c:v>0.97599577947771032</c:v>
                </c:pt>
                <c:pt idx="14">
                  <c:v>7.2178747940691927</c:v>
                </c:pt>
                <c:pt idx="15">
                  <c:v>9.2231287690670447E-2</c:v>
                </c:pt>
                <c:pt idx="16">
                  <c:v>0.62245630835527888</c:v>
                </c:pt>
                <c:pt idx="17">
                  <c:v>6.2774639045825489E-2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14.020948602846504</c:v>
                </c:pt>
                <c:pt idx="1">
                  <c:v>45.264418647503227</c:v>
                </c:pt>
                <c:pt idx="2">
                  <c:v>27.633127014169524</c:v>
                </c:pt>
                <c:pt idx="3">
                  <c:v>47.71544482235791</c:v>
                </c:pt>
                <c:pt idx="4">
                  <c:v>29.285714285714285</c:v>
                </c:pt>
                <c:pt idx="5">
                  <c:v>48.536419332879511</c:v>
                </c:pt>
                <c:pt idx="6">
                  <c:v>19.394091977173549</c:v>
                </c:pt>
                <c:pt idx="7">
                  <c:v>9.3189127502852998</c:v>
                </c:pt>
                <c:pt idx="8">
                  <c:v>59.209524226375457</c:v>
                </c:pt>
                <c:pt idx="9">
                  <c:v>45.791477455162607</c:v>
                </c:pt>
                <c:pt idx="10">
                  <c:v>14.71821756225426</c:v>
                </c:pt>
                <c:pt idx="11">
                  <c:v>23.443357668348508</c:v>
                </c:pt>
                <c:pt idx="12">
                  <c:v>19.215377550350979</c:v>
                </c:pt>
                <c:pt idx="13">
                  <c:v>48.119229754682145</c:v>
                </c:pt>
                <c:pt idx="14">
                  <c:v>51.14291598023064</c:v>
                </c:pt>
                <c:pt idx="15">
                  <c:v>42.870994442473688</c:v>
                </c:pt>
                <c:pt idx="16">
                  <c:v>9.5762508977735222E-2</c:v>
                </c:pt>
                <c:pt idx="17">
                  <c:v>31.387319522912744</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5.1153511688577423E-2</c:v>
                </c:pt>
                <c:pt idx="3">
                  <c:v>0</c:v>
                </c:pt>
                <c:pt idx="4">
                  <c:v>0</c:v>
                </c:pt>
                <c:pt idx="5">
                  <c:v>0</c:v>
                </c:pt>
                <c:pt idx="6">
                  <c:v>1.7371601208459215</c:v>
                </c:pt>
                <c:pt idx="7">
                  <c:v>5.1872600892208737E-3</c:v>
                </c:pt>
                <c:pt idx="8">
                  <c:v>6.1277191753840764E-3</c:v>
                </c:pt>
                <c:pt idx="9">
                  <c:v>0.16283656712994818</c:v>
                </c:pt>
                <c:pt idx="10">
                  <c:v>0</c:v>
                </c:pt>
                <c:pt idx="11">
                  <c:v>8.4561828790483979E-3</c:v>
                </c:pt>
                <c:pt idx="12">
                  <c:v>1.31207767499836E-3</c:v>
                </c:pt>
                <c:pt idx="13">
                  <c:v>5.2756528620416781E-3</c:v>
                </c:pt>
                <c:pt idx="14">
                  <c:v>0.12355848434925865</c:v>
                </c:pt>
                <c:pt idx="15">
                  <c:v>6.1534823223365258</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extLst>
              <c:ext xmlns:c16="http://schemas.microsoft.com/office/drawing/2014/chart" uri="{C3380CC4-5D6E-409C-BE32-E72D297353CC}">
                <c16:uniqueId val="{00000003-2CFB-46D3-A574-771DF452054E}"/>
              </c:ext>
            </c:extLst>
          </c:dPt>
          <c:dPt>
            <c:idx val="7"/>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Aragón</c:v>
                </c:pt>
                <c:pt idx="6">
                  <c:v>Extremadura</c:v>
                </c:pt>
                <c:pt idx="7">
                  <c:v>TOTAL</c:v>
                </c:pt>
                <c:pt idx="8">
                  <c:v>Madrid, Comunidad de</c:v>
                </c:pt>
                <c:pt idx="9">
                  <c:v>Murcia, Región de</c:v>
                </c:pt>
                <c:pt idx="10">
                  <c:v>Cataluña</c:v>
                </c:pt>
                <c:pt idx="11">
                  <c:v>Rioja, La</c:v>
                </c:pt>
                <c:pt idx="12">
                  <c:v>País Vasco</c:v>
                </c:pt>
                <c:pt idx="13">
                  <c:v>Navarra, Comunidad Foral de</c:v>
                </c:pt>
                <c:pt idx="14">
                  <c:v>Ceuta y Melilla</c:v>
                </c:pt>
                <c:pt idx="15">
                  <c:v>Asturias, Principado de</c:v>
                </c:pt>
                <c:pt idx="16">
                  <c:v>Cantabria</c:v>
                </c:pt>
                <c:pt idx="17">
                  <c:v>Canarias</c:v>
                </c:pt>
                <c:pt idx="18">
                  <c:v>Galicia</c:v>
                </c:pt>
              </c:strCache>
            </c:strRef>
          </c:cat>
          <c:val>
            <c:numRef>
              <c:f>'42pbpcasaadpot'!$Q$11:$Q$29</c:f>
              <c:numCache>
                <c:formatCode>#,##0.00</c:formatCode>
                <c:ptCount val="19"/>
                <c:pt idx="0">
                  <c:v>30.775539894986856</c:v>
                </c:pt>
                <c:pt idx="1">
                  <c:v>29.329866975050304</c:v>
                </c:pt>
                <c:pt idx="2">
                  <c:v>27.48486180637293</c:v>
                </c:pt>
                <c:pt idx="3">
                  <c:v>26.023090992226795</c:v>
                </c:pt>
                <c:pt idx="4">
                  <c:v>25.521653909613072</c:v>
                </c:pt>
                <c:pt idx="5">
                  <c:v>24.37960039242386</c:v>
                </c:pt>
                <c:pt idx="6">
                  <c:v>24.364774108690888</c:v>
                </c:pt>
                <c:pt idx="7">
                  <c:v>24.047732319680097</c:v>
                </c:pt>
                <c:pt idx="8">
                  <c:v>23.699206688281681</c:v>
                </c:pt>
                <c:pt idx="9">
                  <c:v>23.098238981400883</c:v>
                </c:pt>
                <c:pt idx="10">
                  <c:v>22.230893208791482</c:v>
                </c:pt>
                <c:pt idx="11">
                  <c:v>22.168971980355405</c:v>
                </c:pt>
                <c:pt idx="12">
                  <c:v>21.590511137841254</c:v>
                </c:pt>
                <c:pt idx="13">
                  <c:v>20.063674693611635</c:v>
                </c:pt>
                <c:pt idx="14">
                  <c:v>18.297577168904525</c:v>
                </c:pt>
                <c:pt idx="15">
                  <c:v>18.259048758600059</c:v>
                </c:pt>
                <c:pt idx="16">
                  <c:v>18.189551641313049</c:v>
                </c:pt>
                <c:pt idx="17">
                  <c:v>17.989470155581408</c:v>
                </c:pt>
                <c:pt idx="18">
                  <c:v>16.554188592614992</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extLst>
              <c:ext xmlns:c16="http://schemas.microsoft.com/office/drawing/2014/chart" uri="{C3380CC4-5D6E-409C-BE32-E72D297353CC}">
                <c16:uniqueId val="{00000003-11C3-423E-BDE0-260756DA6119}"/>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Extremadura</c:v>
                </c:pt>
                <c:pt idx="2">
                  <c:v>Castilla y León</c:v>
                </c:pt>
                <c:pt idx="3">
                  <c:v>Balears, Illes</c:v>
                </c:pt>
                <c:pt idx="4">
                  <c:v>Cataluña</c:v>
                </c:pt>
                <c:pt idx="5">
                  <c:v>País Vasco</c:v>
                </c:pt>
                <c:pt idx="6">
                  <c:v>Castilla - La Mancha</c:v>
                </c:pt>
                <c:pt idx="7">
                  <c:v>Rioja, La</c:v>
                </c:pt>
                <c:pt idx="8">
                  <c:v>Murcia, Región de</c:v>
                </c:pt>
                <c:pt idx="9">
                  <c:v>TOTAL</c:v>
                </c:pt>
                <c:pt idx="10">
                  <c:v>Comunitat Valenciana</c:v>
                </c:pt>
                <c:pt idx="11">
                  <c:v>Madrid, Comunidad de</c:v>
                </c:pt>
                <c:pt idx="12">
                  <c:v>Aragón</c:v>
                </c:pt>
                <c:pt idx="13">
                  <c:v>Canarias</c:v>
                </c:pt>
                <c:pt idx="14">
                  <c:v>Ceuta y Melilla</c:v>
                </c:pt>
                <c:pt idx="15">
                  <c:v>Asturias, Principado de</c:v>
                </c:pt>
                <c:pt idx="16">
                  <c:v>Navarra, Comunidad Foral de</c:v>
                </c:pt>
                <c:pt idx="17">
                  <c:v>Cantabria</c:v>
                </c:pt>
                <c:pt idx="18">
                  <c:v>Galicia</c:v>
                </c:pt>
              </c:strCache>
            </c:strRef>
          </c:cat>
          <c:val>
            <c:numRef>
              <c:f>'22solcasaadpot'!$R$10:$R$28</c:f>
              <c:numCache>
                <c:formatCode>0.00</c:formatCode>
                <c:ptCount val="19"/>
                <c:pt idx="0">
                  <c:v>41.886641408390439</c:v>
                </c:pt>
                <c:pt idx="1">
                  <c:v>39.52516657034483</c:v>
                </c:pt>
                <c:pt idx="2">
                  <c:v>39.138755513678319</c:v>
                </c:pt>
                <c:pt idx="3">
                  <c:v>37.655954013978707</c:v>
                </c:pt>
                <c:pt idx="4">
                  <c:v>37.048285114852661</c:v>
                </c:pt>
                <c:pt idx="5">
                  <c:v>35.889885347990926</c:v>
                </c:pt>
                <c:pt idx="6">
                  <c:v>35.494632499964546</c:v>
                </c:pt>
                <c:pt idx="7">
                  <c:v>35.066075114474842</c:v>
                </c:pt>
                <c:pt idx="8">
                  <c:v>34.475068117785824</c:v>
                </c:pt>
                <c:pt idx="9">
                  <c:v>34.408474857553799</c:v>
                </c:pt>
                <c:pt idx="10">
                  <c:v>33.960382835663509</c:v>
                </c:pt>
                <c:pt idx="11">
                  <c:v>32.51581578826088</c:v>
                </c:pt>
                <c:pt idx="12">
                  <c:v>31.013815249848552</c:v>
                </c:pt>
                <c:pt idx="13">
                  <c:v>29.645258612190169</c:v>
                </c:pt>
                <c:pt idx="14">
                  <c:v>28.132586830500916</c:v>
                </c:pt>
                <c:pt idx="15">
                  <c:v>28.083104451635712</c:v>
                </c:pt>
                <c:pt idx="16">
                  <c:v>26.180378852134577</c:v>
                </c:pt>
                <c:pt idx="17">
                  <c:v>23.630904723779022</c:v>
                </c:pt>
                <c:pt idx="18">
                  <c:v>18.253604870808161</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Aragón</c:v>
                </c:pt>
                <c:pt idx="5">
                  <c:v>Asturias, Principado de</c:v>
                </c:pt>
                <c:pt idx="6">
                  <c:v>País Vasco</c:v>
                </c:pt>
                <c:pt idx="7">
                  <c:v>TOTAL</c:v>
                </c:pt>
                <c:pt idx="8">
                  <c:v>Comunitat Valenciana</c:v>
                </c:pt>
                <c:pt idx="9">
                  <c:v>Cantabria</c:v>
                </c:pt>
                <c:pt idx="10">
                  <c:v>Cataluña</c:v>
                </c:pt>
                <c:pt idx="11">
                  <c:v>Rioja, La</c:v>
                </c:pt>
                <c:pt idx="12">
                  <c:v>Galicia</c:v>
                </c:pt>
                <c:pt idx="13">
                  <c:v>Murcia, Región de</c:v>
                </c:pt>
                <c:pt idx="14">
                  <c:v>Madrid, Comunidad de</c:v>
                </c:pt>
                <c:pt idx="15">
                  <c:v>Balears, Illes</c:v>
                </c:pt>
                <c:pt idx="16">
                  <c:v>Navarra, Comunidad Foral de</c:v>
                </c:pt>
                <c:pt idx="17">
                  <c:v>Ceuta y Melilla</c:v>
                </c:pt>
                <c:pt idx="18">
                  <c:v>Canarias</c:v>
                </c:pt>
              </c:strCache>
            </c:strRef>
          </c:cat>
          <c:val>
            <c:numRef>
              <c:f>'44bpbpcasaad'!$AF$11:$AF$29</c:f>
              <c:numCache>
                <c:formatCode>0.00</c:formatCode>
                <c:ptCount val="19"/>
                <c:pt idx="0">
                  <c:v>5.2714365873055034</c:v>
                </c:pt>
                <c:pt idx="1">
                  <c:v>3.6839376687212186</c:v>
                </c:pt>
                <c:pt idx="2">
                  <c:v>3.4776392103394298</c:v>
                </c:pt>
                <c:pt idx="3">
                  <c:v>3.4465217354030915</c:v>
                </c:pt>
                <c:pt idx="4">
                  <c:v>3.3646273169916046</c:v>
                </c:pt>
                <c:pt idx="5">
                  <c:v>3.3252806312209104</c:v>
                </c:pt>
                <c:pt idx="6">
                  <c:v>3.1826776149579565</c:v>
                </c:pt>
                <c:pt idx="7">
                  <c:v>3.1293655791135668</c:v>
                </c:pt>
                <c:pt idx="8">
                  <c:v>3.0940624538824295</c:v>
                </c:pt>
                <c:pt idx="9">
                  <c:v>3.0760716322727726</c:v>
                </c:pt>
                <c:pt idx="10">
                  <c:v>2.8870111208725757</c:v>
                </c:pt>
                <c:pt idx="11">
                  <c:v>2.8823137477481926</c:v>
                </c:pt>
                <c:pt idx="12">
                  <c:v>2.872830658802668</c:v>
                </c:pt>
                <c:pt idx="13">
                  <c:v>2.8591156346350508</c:v>
                </c:pt>
                <c:pt idx="14">
                  <c:v>2.7144917272388502</c:v>
                </c:pt>
                <c:pt idx="15">
                  <c:v>2.58741905943327</c:v>
                </c:pt>
                <c:pt idx="16">
                  <c:v>2.4061928285959846</c:v>
                </c:pt>
                <c:pt idx="17">
                  <c:v>2.1830886004114349</c:v>
                </c:pt>
                <c:pt idx="18">
                  <c:v>2.037517297568201</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35CB-4C35-AA3A-4F0EC5CBF55F}"/>
              </c:ext>
            </c:extLst>
          </c:dPt>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Galicia</c:v>
                </c:pt>
                <c:pt idx="5">
                  <c:v>Extremadura</c:v>
                </c:pt>
                <c:pt idx="6">
                  <c:v>Asturias, Principado de</c:v>
                </c:pt>
                <c:pt idx="7">
                  <c:v>Cantabria</c:v>
                </c:pt>
                <c:pt idx="8">
                  <c:v>País Vasco</c:v>
                </c:pt>
                <c:pt idx="9">
                  <c:v>TOTAL</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1.4978099518532497</c:v>
                </c:pt>
                <c:pt idx="1">
                  <c:v>1.3984924725211467</c:v>
                </c:pt>
                <c:pt idx="2">
                  <c:v>1.2683495071487405</c:v>
                </c:pt>
                <c:pt idx="3">
                  <c:v>1.2565378529828524</c:v>
                </c:pt>
                <c:pt idx="4">
                  <c:v>1.1217850269544629</c:v>
                </c:pt>
                <c:pt idx="5">
                  <c:v>1.1008540076802065</c:v>
                </c:pt>
                <c:pt idx="6">
                  <c:v>1.096144377480766</c:v>
                </c:pt>
                <c:pt idx="7">
                  <c:v>1.0533936248412892</c:v>
                </c:pt>
                <c:pt idx="8">
                  <c:v>1.0521856258845794</c:v>
                </c:pt>
                <c:pt idx="9">
                  <c:v>1.0509047673655649</c:v>
                </c:pt>
                <c:pt idx="10">
                  <c:v>1.0455067777374547</c:v>
                </c:pt>
                <c:pt idx="11">
                  <c:v>1.0101181415635279</c:v>
                </c:pt>
                <c:pt idx="12">
                  <c:v>0.98233022771064571</c:v>
                </c:pt>
                <c:pt idx="13">
                  <c:v>0.92980429001790521</c:v>
                </c:pt>
                <c:pt idx="14">
                  <c:v>0.8751691058047929</c:v>
                </c:pt>
                <c:pt idx="15">
                  <c:v>0.84941599075652363</c:v>
                </c:pt>
                <c:pt idx="16">
                  <c:v>0.84531932553708022</c:v>
                </c:pt>
                <c:pt idx="17">
                  <c:v>0.63691543250741989</c:v>
                </c:pt>
                <c:pt idx="18">
                  <c:v>0.61903932068058676</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Comunitat Valenciana</c:v>
                </c:pt>
                <c:pt idx="6">
                  <c:v>Cataluña</c:v>
                </c:pt>
                <c:pt idx="7">
                  <c:v>TOTAL</c:v>
                </c:pt>
                <c:pt idx="8">
                  <c:v>Extremadura</c:v>
                </c:pt>
                <c:pt idx="9">
                  <c:v>Aragón</c:v>
                </c:pt>
                <c:pt idx="10">
                  <c:v>Cantabria</c:v>
                </c:pt>
                <c:pt idx="11">
                  <c:v>Madrid, Comunidad de</c:v>
                </c:pt>
                <c:pt idx="12">
                  <c:v>Asturias, Principado de</c:v>
                </c:pt>
                <c:pt idx="13">
                  <c:v>País Vasco</c:v>
                </c:pt>
                <c:pt idx="14">
                  <c:v>Rioja, La</c:v>
                </c:pt>
                <c:pt idx="15">
                  <c:v>Ceuta y Melilla</c:v>
                </c:pt>
                <c:pt idx="16">
                  <c:v>Canarias</c:v>
                </c:pt>
                <c:pt idx="17">
                  <c:v>Galicia</c:v>
                </c:pt>
                <c:pt idx="18">
                  <c:v>Navarra, Comunidad Foral de</c:v>
                </c:pt>
              </c:strCache>
            </c:strRef>
          </c:cat>
          <c:val>
            <c:numRef>
              <c:f>'44bpbpcasaad'!$AR$11:$AR$29</c:f>
              <c:numCache>
                <c:formatCode>0.00</c:formatCode>
                <c:ptCount val="19"/>
                <c:pt idx="0">
                  <c:v>5.2580485843519185</c:v>
                </c:pt>
                <c:pt idx="1">
                  <c:v>5.1244009840215003</c:v>
                </c:pt>
                <c:pt idx="2">
                  <c:v>4.8892227344073866</c:v>
                </c:pt>
                <c:pt idx="3">
                  <c:v>4.6352221881379778</c:v>
                </c:pt>
                <c:pt idx="4">
                  <c:v>4.560554321519743</c:v>
                </c:pt>
                <c:pt idx="5">
                  <c:v>4.3429282399623377</c:v>
                </c:pt>
                <c:pt idx="6">
                  <c:v>4.2114544652961792</c:v>
                </c:pt>
                <c:pt idx="7">
                  <c:v>4.195511164192725</c:v>
                </c:pt>
                <c:pt idx="8">
                  <c:v>4.1733835966369881</c:v>
                </c:pt>
                <c:pt idx="9">
                  <c:v>4.0700448980784403</c:v>
                </c:pt>
                <c:pt idx="10">
                  <c:v>3.859495671361409</c:v>
                </c:pt>
                <c:pt idx="11">
                  <c:v>3.6578845884167719</c:v>
                </c:pt>
                <c:pt idx="12">
                  <c:v>3.5373260590955833</c:v>
                </c:pt>
                <c:pt idx="13">
                  <c:v>3.5295333293451603</c:v>
                </c:pt>
                <c:pt idx="14">
                  <c:v>3.4425962828907233</c:v>
                </c:pt>
                <c:pt idx="15">
                  <c:v>3.3686874774014703</c:v>
                </c:pt>
                <c:pt idx="16">
                  <c:v>3.0864114361935044</c:v>
                </c:pt>
                <c:pt idx="17">
                  <c:v>2.8186963216138352</c:v>
                </c:pt>
                <c:pt idx="18">
                  <c:v>2.7664343394024993</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Castilla - La Mancha</c:v>
                </c:pt>
                <c:pt idx="2">
                  <c:v>Andalucía</c:v>
                </c:pt>
                <c:pt idx="3">
                  <c:v>Balears, Illes</c:v>
                </c:pt>
                <c:pt idx="4">
                  <c:v>Comunitat Valenciana</c:v>
                </c:pt>
                <c:pt idx="5">
                  <c:v>Aragón</c:v>
                </c:pt>
                <c:pt idx="6">
                  <c:v>Extremadura</c:v>
                </c:pt>
                <c:pt idx="7">
                  <c:v>TOTAL</c:v>
                </c:pt>
                <c:pt idx="8">
                  <c:v>Madrid, Comunidad de</c:v>
                </c:pt>
                <c:pt idx="9">
                  <c:v>Murcia, Región de</c:v>
                </c:pt>
                <c:pt idx="10">
                  <c:v>Rioja, La</c:v>
                </c:pt>
                <c:pt idx="11">
                  <c:v>Cataluña</c:v>
                </c:pt>
                <c:pt idx="12">
                  <c:v>País Vasco</c:v>
                </c:pt>
                <c:pt idx="13">
                  <c:v>Navarra, Comunidad Foral de</c:v>
                </c:pt>
                <c:pt idx="14">
                  <c:v>Cantabria</c:v>
                </c:pt>
                <c:pt idx="15">
                  <c:v>Asturias, Principado de</c:v>
                </c:pt>
                <c:pt idx="16">
                  <c:v>Ceuta y Melilla</c:v>
                </c:pt>
                <c:pt idx="17">
                  <c:v>Canarias</c:v>
                </c:pt>
                <c:pt idx="18">
                  <c:v>Galicia</c:v>
                </c:pt>
              </c:strCache>
            </c:strRef>
          </c:cat>
          <c:val>
            <c:numRef>
              <c:f>'44bpbpcasaad'!$AX$11:$AX$29</c:f>
              <c:numCache>
                <c:formatCode>0.00</c:formatCode>
                <c:ptCount val="19"/>
                <c:pt idx="0">
                  <c:v>35.424588086185047</c:v>
                </c:pt>
                <c:pt idx="1">
                  <c:v>34.619402256006374</c:v>
                </c:pt>
                <c:pt idx="2">
                  <c:v>33.565538681305597</c:v>
                </c:pt>
                <c:pt idx="3">
                  <c:v>29.950254235732512</c:v>
                </c:pt>
                <c:pt idx="4">
                  <c:v>29.290579057407154</c:v>
                </c:pt>
                <c:pt idx="5">
                  <c:v>28.996412454641707</c:v>
                </c:pt>
                <c:pt idx="6">
                  <c:v>28.035731026262571</c:v>
                </c:pt>
                <c:pt idx="7">
                  <c:v>27.864341313854165</c:v>
                </c:pt>
                <c:pt idx="8">
                  <c:v>27.268624866468993</c:v>
                </c:pt>
                <c:pt idx="9">
                  <c:v>27.14668434280664</c:v>
                </c:pt>
                <c:pt idx="10">
                  <c:v>27.036148858690826</c:v>
                </c:pt>
                <c:pt idx="11">
                  <c:v>26.86746754962903</c:v>
                </c:pt>
                <c:pt idx="12">
                  <c:v>24.609327010491658</c:v>
                </c:pt>
                <c:pt idx="13">
                  <c:v>23.774429777508278</c:v>
                </c:pt>
                <c:pt idx="14">
                  <c:v>23.14823780015492</c:v>
                </c:pt>
                <c:pt idx="15">
                  <c:v>21.879994359311837</c:v>
                </c:pt>
                <c:pt idx="16">
                  <c:v>21.767460802280596</c:v>
                </c:pt>
                <c:pt idx="17">
                  <c:v>18.092837308230106</c:v>
                </c:pt>
                <c:pt idx="18">
                  <c:v>17.395846287775154</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'45ResolPIAAltaBaj'!$AC$11:$AC$57</c:f>
              <c:numCache>
                <c:formatCode>m/d/yyyy</c:formatCode>
                <c:ptCount val="4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numCache>
            </c:numRef>
          </c:cat>
          <c:val>
            <c:numRef>
              <c:f>'45ResolPIAAltaBaj'!$AD$11:$AD$57</c:f>
              <c:numCache>
                <c:formatCode>0</c:formatCode>
                <c:ptCount val="47"/>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pt idx="43">
                  <c:v>27120</c:v>
                </c:pt>
                <c:pt idx="44">
                  <c:v>31086</c:v>
                </c:pt>
                <c:pt idx="45">
                  <c:v>29012</c:v>
                </c:pt>
                <c:pt idx="46">
                  <c:v>20443</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'45ResolPIAAltaBaj'!$AC$11:$AC$57</c:f>
              <c:numCache>
                <c:formatCode>m/d/yyyy</c:formatCode>
                <c:ptCount val="4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numCache>
            </c:numRef>
          </c:cat>
          <c:val>
            <c:numRef>
              <c:f>'45ResolPIAAltaBaj'!$AE$11:$AE$57</c:f>
              <c:numCache>
                <c:formatCode>0</c:formatCode>
                <c:ptCount val="47"/>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pt idx="43">
                  <c:v>14590</c:v>
                </c:pt>
                <c:pt idx="44">
                  <c:v>15962</c:v>
                </c:pt>
                <c:pt idx="45">
                  <c:v>15313</c:v>
                </c:pt>
                <c:pt idx="46">
                  <c:v>17379</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3288</c:v>
                </c:pt>
                <c:pt idx="1">
                  <c:v>102620</c:v>
                </c:pt>
                <c:pt idx="2">
                  <c:v>54496</c:v>
                </c:pt>
                <c:pt idx="3">
                  <c:v>67013</c:v>
                </c:pt>
                <c:pt idx="4">
                  <c:v>70962</c:v>
                </c:pt>
                <c:pt idx="5">
                  <c:v>108230</c:v>
                </c:pt>
                <c:pt idx="6">
                  <c:v>292760</c:v>
                </c:pt>
                <c:pt idx="7">
                  <c:v>822119</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958806</c:v>
                </c:pt>
                <c:pt idx="1">
                  <c:v>562682</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475</c:v>
                </c:pt>
                <c:pt idx="1">
                  <c:v>10242</c:v>
                </c:pt>
                <c:pt idx="2">
                  <c:v>6163</c:v>
                </c:pt>
                <c:pt idx="3">
                  <c:v>8762</c:v>
                </c:pt>
                <c:pt idx="4">
                  <c:v>8371</c:v>
                </c:pt>
                <c:pt idx="5">
                  <c:v>11393</c:v>
                </c:pt>
                <c:pt idx="6">
                  <c:v>37709</c:v>
                </c:pt>
                <c:pt idx="7">
                  <c:v>180233</c:v>
                </c:pt>
              </c:numCache>
            </c:numRef>
          </c:val>
          <c:extLst>
            <c:ext xmlns:c15="http://schemas.microsoft.com/office/drawing/2012/chart" uri="{02D57815-91ED-43cb-92C2-25804820EDAC}">
              <c15:datalabelsRange>
                <c15:f>'46aperfpb_graf'!$V$12:$AC$12</c15:f>
                <c15:dlblRangeCache>
                  <c:ptCount val="8"/>
                  <c:pt idx="0">
                    <c:v>32%</c:v>
                  </c:pt>
                  <c:pt idx="1">
                    <c:v>33%</c:v>
                  </c:pt>
                  <c:pt idx="2">
                    <c:v>30%</c:v>
                  </c:pt>
                  <c:pt idx="3">
                    <c:v>30%</c:v>
                  </c:pt>
                  <c:pt idx="4">
                    <c:v>25%</c:v>
                  </c:pt>
                  <c:pt idx="5">
                    <c:v>21%</c:v>
                  </c:pt>
                  <c:pt idx="6">
                    <c:v>21%</c:v>
                  </c:pt>
                  <c:pt idx="7">
                    <c:v>30%</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675</c:v>
                </c:pt>
                <c:pt idx="1">
                  <c:v>12000</c:v>
                </c:pt>
                <c:pt idx="2">
                  <c:v>7807</c:v>
                </c:pt>
                <c:pt idx="3">
                  <c:v>11237</c:v>
                </c:pt>
                <c:pt idx="4">
                  <c:v>12491</c:v>
                </c:pt>
                <c:pt idx="5">
                  <c:v>20386</c:v>
                </c:pt>
                <c:pt idx="6">
                  <c:v>64668</c:v>
                </c:pt>
                <c:pt idx="7">
                  <c:v>232203</c:v>
                </c:pt>
              </c:numCache>
            </c:numRef>
          </c:val>
          <c:extLst>
            <c:ext xmlns:c15="http://schemas.microsoft.com/office/drawing/2012/chart" uri="{02D57815-91ED-43cb-92C2-25804820EDAC}">
              <c15:datalabelsRange>
                <c15:f>'46aperfpb_graf'!$V$13:$AC$13</c15:f>
                <c15:dlblRangeCache>
                  <c:ptCount val="8"/>
                  <c:pt idx="0">
                    <c:v>46%</c:v>
                  </c:pt>
                  <c:pt idx="1">
                    <c:v>39%</c:v>
                  </c:pt>
                  <c:pt idx="2">
                    <c:v>37%</c:v>
                  </c:pt>
                  <c:pt idx="3">
                    <c:v>39%</c:v>
                  </c:pt>
                  <c:pt idx="4">
                    <c:v>38%</c:v>
                  </c:pt>
                  <c:pt idx="5">
                    <c:v>38%</c:v>
                  </c:pt>
                  <c:pt idx="6">
                    <c:v>36%</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321</c:v>
                </c:pt>
                <c:pt idx="1">
                  <c:v>8781</c:v>
                </c:pt>
                <c:pt idx="2">
                  <c:v>6863</c:v>
                </c:pt>
                <c:pt idx="3">
                  <c:v>8942</c:v>
                </c:pt>
                <c:pt idx="4">
                  <c:v>12054</c:v>
                </c:pt>
                <c:pt idx="5">
                  <c:v>21392</c:v>
                </c:pt>
                <c:pt idx="6">
                  <c:v>77513</c:v>
                </c:pt>
                <c:pt idx="7">
                  <c:v>198125</c:v>
                </c:pt>
              </c:numCache>
            </c:numRef>
          </c:val>
          <c:extLst>
            <c:ext xmlns:c15="http://schemas.microsoft.com/office/drawing/2012/chart" uri="{02D57815-91ED-43cb-92C2-25804820EDAC}">
              <c15:datalabelsRange>
                <c15:f>'46aperfpb_graf'!$V$14:$AC$14</c15:f>
                <c15:dlblRangeCache>
                  <c:ptCount val="8"/>
                  <c:pt idx="0">
                    <c:v>22%</c:v>
                  </c:pt>
                  <c:pt idx="1">
                    <c:v>28%</c:v>
                  </c:pt>
                  <c:pt idx="2">
                    <c:v>33%</c:v>
                  </c:pt>
                  <c:pt idx="3">
                    <c:v>31%</c:v>
                  </c:pt>
                  <c:pt idx="4">
                    <c:v>37%</c:v>
                  </c:pt>
                  <c:pt idx="5">
                    <c:v>40%</c:v>
                  </c:pt>
                  <c:pt idx="6">
                    <c:v>43%</c:v>
                  </c:pt>
                  <c:pt idx="7">
                    <c:v>32%</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596</c:v>
                </c:pt>
                <c:pt idx="1">
                  <c:v>21760</c:v>
                </c:pt>
                <c:pt idx="2">
                  <c:v>9593</c:v>
                </c:pt>
                <c:pt idx="3">
                  <c:v>10824</c:v>
                </c:pt>
                <c:pt idx="4">
                  <c:v>9451</c:v>
                </c:pt>
                <c:pt idx="5">
                  <c:v>12422</c:v>
                </c:pt>
                <c:pt idx="6">
                  <c:v>28280</c:v>
                </c:pt>
                <c:pt idx="7">
                  <c:v>56935</c:v>
                </c:pt>
              </c:numCache>
            </c:numRef>
          </c:val>
          <c:extLst>
            <c:ext xmlns:c15="http://schemas.microsoft.com/office/drawing/2012/chart" uri="{02D57815-91ED-43cb-92C2-25804820EDAC}">
              <c15:datalabelsRange>
                <c15:f>'46aperfpb_graf'!$V$16:$AC$16</c15:f>
                <c15:dlblRangeCache>
                  <c:ptCount val="8"/>
                  <c:pt idx="0">
                    <c:v>33%</c:v>
                  </c:pt>
                  <c:pt idx="1">
                    <c:v>30%</c:v>
                  </c:pt>
                  <c:pt idx="2">
                    <c:v>28%</c:v>
                  </c:pt>
                  <c:pt idx="3">
                    <c:v>28%</c:v>
                  </c:pt>
                  <c:pt idx="4">
                    <c:v>25%</c:v>
                  </c:pt>
                  <c:pt idx="5">
                    <c:v>23%</c:v>
                  </c:pt>
                  <c:pt idx="6">
                    <c:v>25%</c:v>
                  </c:pt>
                  <c:pt idx="7">
                    <c:v>27%</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869</c:v>
                </c:pt>
                <c:pt idx="1">
                  <c:v>29732</c:v>
                </c:pt>
                <c:pt idx="2">
                  <c:v>12353</c:v>
                </c:pt>
                <c:pt idx="3">
                  <c:v>14717</c:v>
                </c:pt>
                <c:pt idx="4">
                  <c:v>14939</c:v>
                </c:pt>
                <c:pt idx="5">
                  <c:v>21878</c:v>
                </c:pt>
                <c:pt idx="6">
                  <c:v>43908</c:v>
                </c:pt>
                <c:pt idx="7">
                  <c:v>78675</c:v>
                </c:pt>
              </c:numCache>
            </c:numRef>
          </c:val>
          <c:extLst>
            <c:ext xmlns:c15="http://schemas.microsoft.com/office/drawing/2012/chart" uri="{02D57815-91ED-43cb-92C2-25804820EDAC}">
              <c15:datalabelsRange>
                <c15:f>'46aperfpb_graf'!$V$17:$AC$17</c15:f>
                <c15:dlblRangeCache>
                  <c:ptCount val="8"/>
                  <c:pt idx="0">
                    <c:v>48%</c:v>
                  </c:pt>
                  <c:pt idx="1">
                    <c:v>42%</c:v>
                  </c:pt>
                  <c:pt idx="2">
                    <c:v>37%</c:v>
                  </c:pt>
                  <c:pt idx="3">
                    <c:v>39%</c:v>
                  </c:pt>
                  <c:pt idx="4">
                    <c:v>39%</c:v>
                  </c:pt>
                  <c:pt idx="5">
                    <c:v>40%</c:v>
                  </c:pt>
                  <c:pt idx="6">
                    <c:v>39%</c:v>
                  </c:pt>
                  <c:pt idx="7">
                    <c:v>37%</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352</c:v>
                </c:pt>
                <c:pt idx="1">
                  <c:v>20105</c:v>
                </c:pt>
                <c:pt idx="2">
                  <c:v>11717</c:v>
                </c:pt>
                <c:pt idx="3">
                  <c:v>12531</c:v>
                </c:pt>
                <c:pt idx="4">
                  <c:v>13656</c:v>
                </c:pt>
                <c:pt idx="5">
                  <c:v>20759</c:v>
                </c:pt>
                <c:pt idx="6">
                  <c:v>40682</c:v>
                </c:pt>
                <c:pt idx="7">
                  <c:v>75948</c:v>
                </c:pt>
              </c:numCache>
            </c:numRef>
          </c:val>
          <c:extLst>
            <c:ext xmlns:c15="http://schemas.microsoft.com/office/drawing/2012/chart" uri="{02D57815-91ED-43cb-92C2-25804820EDAC}">
              <c15:datalabelsRange>
                <c15:f>'46aperfpb_graf'!$V$18:$AC$18</c15:f>
                <c15:dlblRangeCache>
                  <c:ptCount val="8"/>
                  <c:pt idx="0">
                    <c:v>19%</c:v>
                  </c:pt>
                  <c:pt idx="1">
                    <c:v>28%</c:v>
                  </c:pt>
                  <c:pt idx="2">
                    <c:v>35%</c:v>
                  </c:pt>
                  <c:pt idx="3">
                    <c:v>33%</c:v>
                  </c:pt>
                  <c:pt idx="4">
                    <c:v>36%</c:v>
                  </c:pt>
                  <c:pt idx="5">
                    <c:v>38%</c:v>
                  </c:pt>
                  <c:pt idx="6">
                    <c:v>36%</c:v>
                  </c:pt>
                  <c:pt idx="7">
                    <c:v>36%</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0.35527350331348984</c:v>
                </c:pt>
                <c:pt idx="1">
                  <c:v>0.23441237036205023</c:v>
                </c:pt>
                <c:pt idx="2">
                  <c:v>0.20089408064697292</c:v>
                </c:pt>
                <c:pt idx="3">
                  <c:v>4.3279793328091655E-2</c:v>
                </c:pt>
                <c:pt idx="4">
                  <c:v>3.2670635366355907E-2</c:v>
                </c:pt>
                <c:pt idx="5">
                  <c:v>1.6947096484331126E-2</c:v>
                </c:pt>
                <c:pt idx="6">
                  <c:v>1.7552135984125201E-2</c:v>
                </c:pt>
                <c:pt idx="7">
                  <c:v>1.3150623385375716E-2</c:v>
                </c:pt>
                <c:pt idx="8">
                  <c:v>8.5819761129207389E-2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Asturias, Principado de</c:v>
                </c:pt>
                <c:pt idx="4">
                  <c:v>Andalucía</c:v>
                </c:pt>
                <c:pt idx="5">
                  <c:v>Cataluña</c:v>
                </c:pt>
                <c:pt idx="6">
                  <c:v>Castilla - La Mancha</c:v>
                </c:pt>
                <c:pt idx="7">
                  <c:v>Rioja, La</c:v>
                </c:pt>
                <c:pt idx="8">
                  <c:v>TOTAL</c:v>
                </c:pt>
                <c:pt idx="9">
                  <c:v>Aragón</c:v>
                </c:pt>
                <c:pt idx="10">
                  <c:v>Murcia, Región de</c:v>
                </c:pt>
                <c:pt idx="11">
                  <c:v>Comunitat Valenciana</c:v>
                </c:pt>
                <c:pt idx="12">
                  <c:v>Cantabria</c:v>
                </c:pt>
                <c:pt idx="13">
                  <c:v>Balears, Illes</c:v>
                </c:pt>
                <c:pt idx="14">
                  <c:v>Madrid, Comunidad de</c:v>
                </c:pt>
                <c:pt idx="15">
                  <c:v>Canarias</c:v>
                </c:pt>
                <c:pt idx="16">
                  <c:v>Ceuta y Melilla</c:v>
                </c:pt>
                <c:pt idx="17">
                  <c:v>Galicia</c:v>
                </c:pt>
                <c:pt idx="18">
                  <c:v>Navarra, Comunidad Foral de</c:v>
                </c:pt>
              </c:strCache>
            </c:strRef>
          </c:cat>
          <c:val>
            <c:numRef>
              <c:f>'24asolcasaad_pobl'!$AF$11:$AF$29</c:f>
              <c:numCache>
                <c:formatCode>0.00</c:formatCode>
                <c:ptCount val="19"/>
                <c:pt idx="0">
                  <c:v>6.7039430827342432</c:v>
                </c:pt>
                <c:pt idx="1">
                  <c:v>5.6415162499371849</c:v>
                </c:pt>
                <c:pt idx="2">
                  <c:v>5.2905618570676989</c:v>
                </c:pt>
                <c:pt idx="3">
                  <c:v>5.114406809040025</c:v>
                </c:pt>
                <c:pt idx="4">
                  <c:v>4.9220550560238339</c:v>
                </c:pt>
                <c:pt idx="5">
                  <c:v>4.8112691708464226</c:v>
                </c:pt>
                <c:pt idx="6">
                  <c:v>4.7575285124306639</c:v>
                </c:pt>
                <c:pt idx="7">
                  <c:v>4.5591392542506721</c:v>
                </c:pt>
                <c:pt idx="8">
                  <c:v>4.4776237284088269</c:v>
                </c:pt>
                <c:pt idx="9">
                  <c:v>4.2802149466813555</c:v>
                </c:pt>
                <c:pt idx="10">
                  <c:v>4.26734723543378</c:v>
                </c:pt>
                <c:pt idx="11">
                  <c:v>4.1171134842370734</c:v>
                </c:pt>
                <c:pt idx="12">
                  <c:v>3.9962697871375354</c:v>
                </c:pt>
                <c:pt idx="13">
                  <c:v>3.7440492040708966</c:v>
                </c:pt>
                <c:pt idx="14">
                  <c:v>3.7243404018793402</c:v>
                </c:pt>
                <c:pt idx="15">
                  <c:v>3.3576712760758887</c:v>
                </c:pt>
                <c:pt idx="16">
                  <c:v>3.3565061124116244</c:v>
                </c:pt>
                <c:pt idx="17">
                  <c:v>3.1677490813365052</c:v>
                </c:pt>
                <c:pt idx="18">
                  <c:v>3.1397558426318639</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0.27639822269095138</c:v>
                </c:pt>
                <c:pt idx="1">
                  <c:v>0.47501220926226095</c:v>
                </c:pt>
                <c:pt idx="2">
                  <c:v>0.17629875091007691</c:v>
                </c:pt>
                <c:pt idx="3">
                  <c:v>6.3450712032190507E-2</c:v>
                </c:pt>
                <c:pt idx="4">
                  <c:v>8.8401051045202735E-3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0.27417998695399787</c:v>
                </c:pt>
                <c:pt idx="1">
                  <c:v>0.72582001304600208</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0.18380516948476178</c:v>
                </c:pt>
                <c:pt idx="1">
                  <c:v>0.3033323601785044</c:v>
                </c:pt>
                <c:pt idx="2">
                  <c:v>0.258698224852071</c:v>
                </c:pt>
                <c:pt idx="3">
                  <c:v>0.29430881727086317</c:v>
                </c:pt>
                <c:pt idx="4">
                  <c:v>0.25812655377831983</c:v>
                </c:pt>
                <c:pt idx="5">
                  <c:v>0.28123038292529817</c:v>
                </c:pt>
                <c:pt idx="6">
                  <c:v>0.25010143633855392</c:v>
                </c:pt>
                <c:pt idx="7">
                  <c:v>0.23274907749077492</c:v>
                </c:pt>
                <c:pt idx="8">
                  <c:v>0.34904040026883726</c:v>
                </c:pt>
                <c:pt idx="9">
                  <c:v>0.26846808869403926</c:v>
                </c:pt>
                <c:pt idx="10">
                  <c:v>0.18671248568155785</c:v>
                </c:pt>
                <c:pt idx="11">
                  <c:v>0.1666208035222895</c:v>
                </c:pt>
                <c:pt idx="12">
                  <c:v>0.25455468441536466</c:v>
                </c:pt>
                <c:pt idx="13">
                  <c:v>0.2861408310525006</c:v>
                </c:pt>
                <c:pt idx="14">
                  <c:v>0.28221713603343618</c:v>
                </c:pt>
                <c:pt idx="15">
                  <c:v>0.33622960786300538</c:v>
                </c:pt>
                <c:pt idx="16">
                  <c:v>0.29090909090909089</c:v>
                </c:pt>
                <c:pt idx="17">
                  <c:v>0.16628175519630484</c:v>
                </c:pt>
                <c:pt idx="18">
                  <c:v>0.10646387832699619</c:v>
                </c:pt>
                <c:pt idx="19">
                  <c:v>0.27417998695399787</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0.81619483051523822</c:v>
                </c:pt>
                <c:pt idx="1">
                  <c:v>0.6966676398214956</c:v>
                </c:pt>
                <c:pt idx="2">
                  <c:v>0.74130177514792894</c:v>
                </c:pt>
                <c:pt idx="3">
                  <c:v>0.70569118272913689</c:v>
                </c:pt>
                <c:pt idx="4">
                  <c:v>0.74187344622168017</c:v>
                </c:pt>
                <c:pt idx="5">
                  <c:v>0.71876961707470177</c:v>
                </c:pt>
                <c:pt idx="6">
                  <c:v>0.74989856366144603</c:v>
                </c:pt>
                <c:pt idx="7">
                  <c:v>0.76725092250922511</c:v>
                </c:pt>
                <c:pt idx="8">
                  <c:v>0.65095959973116269</c:v>
                </c:pt>
                <c:pt idx="9">
                  <c:v>0.73153191130596074</c:v>
                </c:pt>
                <c:pt idx="10">
                  <c:v>0.81328751431844215</c:v>
                </c:pt>
                <c:pt idx="11">
                  <c:v>0.83337919647771053</c:v>
                </c:pt>
                <c:pt idx="12">
                  <c:v>0.74544531558463534</c:v>
                </c:pt>
                <c:pt idx="13">
                  <c:v>0.71385916894749935</c:v>
                </c:pt>
                <c:pt idx="14">
                  <c:v>0.71778286396656388</c:v>
                </c:pt>
                <c:pt idx="15">
                  <c:v>0.66377039213699462</c:v>
                </c:pt>
                <c:pt idx="16">
                  <c:v>0.70909090909090911</c:v>
                </c:pt>
                <c:pt idx="17">
                  <c:v>0.83371824480369516</c:v>
                </c:pt>
                <c:pt idx="18">
                  <c:v>0.89353612167300378</c:v>
                </c:pt>
                <c:pt idx="19">
                  <c:v>0.72582001304600208</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0.27417998695399787</c:v>
                </c:pt>
                <c:pt idx="1">
                  <c:v>0.27417998695399787</c:v>
                </c:pt>
                <c:pt idx="2">
                  <c:v>0.27417998695399787</c:v>
                </c:pt>
                <c:pt idx="3">
                  <c:v>0.27417998695399787</c:v>
                </c:pt>
                <c:pt idx="4">
                  <c:v>0.27417998695399787</c:v>
                </c:pt>
                <c:pt idx="5">
                  <c:v>0.27417998695399787</c:v>
                </c:pt>
                <c:pt idx="6">
                  <c:v>0.27417998695399787</c:v>
                </c:pt>
                <c:pt idx="7">
                  <c:v>0.27417998695399787</c:v>
                </c:pt>
                <c:pt idx="8">
                  <c:v>0.27417998695399787</c:v>
                </c:pt>
                <c:pt idx="9">
                  <c:v>0.27417998695399787</c:v>
                </c:pt>
                <c:pt idx="10">
                  <c:v>0.27417998695399787</c:v>
                </c:pt>
                <c:pt idx="11">
                  <c:v>0.27417998695399787</c:v>
                </c:pt>
                <c:pt idx="12">
                  <c:v>0.27417998695399787</c:v>
                </c:pt>
                <c:pt idx="13">
                  <c:v>0.27417998695399787</c:v>
                </c:pt>
                <c:pt idx="14">
                  <c:v>0.27417998695399787</c:v>
                </c:pt>
                <c:pt idx="15">
                  <c:v>0.27417998695399787</c:v>
                </c:pt>
                <c:pt idx="16">
                  <c:v>0.27417998695399787</c:v>
                </c:pt>
                <c:pt idx="17">
                  <c:v>0.27417998695399787</c:v>
                </c:pt>
                <c:pt idx="18">
                  <c:v>0.27417998695399787</c:v>
                </c:pt>
                <c:pt idx="19">
                  <c:v>0.27417998695399787</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2.8291210863824971E-3</c:v>
                </c:pt>
                <c:pt idx="1">
                  <c:v>0.31900128773787378</c:v>
                </c:pt>
                <c:pt idx="2">
                  <c:v>5.7206779484644699E-2</c:v>
                </c:pt>
                <c:pt idx="3">
                  <c:v>0.45902001847058366</c:v>
                </c:pt>
                <c:pt idx="4">
                  <c:v>0.1229854706746966</c:v>
                </c:pt>
                <c:pt idx="5">
                  <c:v>3.6980189648668685E-2</c:v>
                </c:pt>
                <c:pt idx="6">
                  <c:v>6.7638757007765454E-4</c:v>
                </c:pt>
                <c:pt idx="7">
                  <c:v>5.5281676400577534E-4</c:v>
                </c:pt>
                <c:pt idx="8">
                  <c:v>2.2112670560231012E-4</c:v>
                </c:pt>
                <c:pt idx="9">
                  <c:v>5.2680185746432711E-4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5.6606584239535229E-4</c:v>
                </c:pt>
                <c:pt idx="1">
                  <c:v>1.8561001042752868E-2</c:v>
                </c:pt>
                <c:pt idx="2">
                  <c:v>6.4889021301951441E-2</c:v>
                </c:pt>
                <c:pt idx="3">
                  <c:v>0.68502904811559662</c:v>
                </c:pt>
                <c:pt idx="4">
                  <c:v>0.15015641293013557</c:v>
                </c:pt>
                <c:pt idx="5">
                  <c:v>6.6646804707284374E-2</c:v>
                </c:pt>
                <c:pt idx="6">
                  <c:v>8.9378817220318784E-5</c:v>
                </c:pt>
                <c:pt idx="7">
                  <c:v>4.8264561298972143E-3</c:v>
                </c:pt>
                <c:pt idx="8">
                  <c:v>1.1917175629375837E-4</c:v>
                </c:pt>
                <c:pt idx="9">
                  <c:v>9.1166393564725157E-3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2.4233883666682681E-3</c:v>
                </c:pt>
                <c:pt idx="1">
                  <c:v>0.26514217389679784</c:v>
                </c:pt>
                <c:pt idx="2">
                  <c:v>5.8577673867439589E-2</c:v>
                </c:pt>
                <c:pt idx="3">
                  <c:v>0.49946888294607161</c:v>
                </c:pt>
                <c:pt idx="4">
                  <c:v>0.12784174313150884</c:v>
                </c:pt>
                <c:pt idx="5">
                  <c:v>4.229186350024821E-2</c:v>
                </c:pt>
                <c:pt idx="6">
                  <c:v>5.7115100271697063E-4</c:v>
                </c:pt>
                <c:pt idx="7">
                  <c:v>1.3184513801036612E-3</c:v>
                </c:pt>
                <c:pt idx="8">
                  <c:v>2.0283867386210172E-4</c:v>
                </c:pt>
                <c:pt idx="9">
                  <c:v>2.1618332345829262E-3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1.8740110398938303E-3</c:v>
                </c:pt>
                <c:pt idx="1">
                  <c:v>1.8040090710884579E-2</c:v>
                </c:pt>
                <c:pt idx="2">
                  <c:v>4.9679522236562905E-2</c:v>
                </c:pt>
                <c:pt idx="3">
                  <c:v>2.2896477296757305E-2</c:v>
                </c:pt>
                <c:pt idx="4">
                  <c:v>0.13802054849459308</c:v>
                </c:pt>
                <c:pt idx="5">
                  <c:v>0.57669226113651118</c:v>
                </c:pt>
                <c:pt idx="6">
                  <c:v>0.10622069579040244</c:v>
                </c:pt>
                <c:pt idx="7">
                  <c:v>8.4636755408745865E-2</c:v>
                </c:pt>
                <c:pt idx="8">
                  <c:v>4.0105294628078083E-4</c:v>
                </c:pt>
                <c:pt idx="9">
                  <c:v>1.5385849393680863E-3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4.7887623709694585E-4</c:v>
                </c:pt>
                <c:pt idx="2">
                  <c:v>1.0109609449824412E-3</c:v>
                </c:pt>
                <c:pt idx="3">
                  <c:v>4.0225603916143451E-2</c:v>
                </c:pt>
                <c:pt idx="4">
                  <c:v>5.2303926785144193E-2</c:v>
                </c:pt>
                <c:pt idx="5">
                  <c:v>0.67266148770884326</c:v>
                </c:pt>
                <c:pt idx="6">
                  <c:v>0.10615089922315632</c:v>
                </c:pt>
                <c:pt idx="7">
                  <c:v>9.1252527402362463E-2</c:v>
                </c:pt>
                <c:pt idx="8">
                  <c:v>3.1925082473129723E-4</c:v>
                </c:pt>
                <c:pt idx="9">
                  <c:v>3.5596466957539638E-2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1.647995793442644E-3</c:v>
                </c:pt>
                <c:pt idx="1">
                  <c:v>1.5922076089953639E-2</c:v>
                </c:pt>
                <c:pt idx="2">
                  <c:v>4.3809755878599782E-2</c:v>
                </c:pt>
                <c:pt idx="3">
                  <c:v>2.4982846736391211E-2</c:v>
                </c:pt>
                <c:pt idx="4">
                  <c:v>0.12767799316434431</c:v>
                </c:pt>
                <c:pt idx="5">
                  <c:v>0.58820624955914513</c:v>
                </c:pt>
                <c:pt idx="6">
                  <c:v>0.1062027483696384</c:v>
                </c:pt>
                <c:pt idx="7">
                  <c:v>8.5426458989271994E-2</c:v>
                </c:pt>
                <c:pt idx="8">
                  <c:v>3.9115853463035519E-4</c:v>
                </c:pt>
                <c:pt idx="9">
                  <c:v>5.7327168845825822E-3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1.487778958554729E-3</c:v>
                </c:pt>
                <c:pt idx="1">
                  <c:v>6.7162592986184906E-3</c:v>
                </c:pt>
                <c:pt idx="2">
                  <c:v>1.4098476797732908E-2</c:v>
                </c:pt>
                <c:pt idx="3">
                  <c:v>3.1795961742826777E-2</c:v>
                </c:pt>
                <c:pt idx="4">
                  <c:v>0.1571661353170386</c:v>
                </c:pt>
                <c:pt idx="5">
                  <c:v>3.6656039674105564E-2</c:v>
                </c:pt>
                <c:pt idx="6">
                  <c:v>7.1781792419411974E-2</c:v>
                </c:pt>
                <c:pt idx="7">
                  <c:v>8.7438894792773642E-2</c:v>
                </c:pt>
                <c:pt idx="8">
                  <c:v>0.35300035423308534</c:v>
                </c:pt>
                <c:pt idx="9">
                  <c:v>0.23985830676585193</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0</c:v>
                </c:pt>
                <c:pt idx="2">
                  <c:v>1.7050298380221653E-4</c:v>
                </c:pt>
                <c:pt idx="3">
                  <c:v>2.4808184143222507E-2</c:v>
                </c:pt>
                <c:pt idx="4">
                  <c:v>6.7348678601875534E-3</c:v>
                </c:pt>
                <c:pt idx="5">
                  <c:v>1.8414322250639385E-2</c:v>
                </c:pt>
                <c:pt idx="6">
                  <c:v>2.3017902813299233E-2</c:v>
                </c:pt>
                <c:pt idx="7">
                  <c:v>0.20179028132992327</c:v>
                </c:pt>
                <c:pt idx="8">
                  <c:v>0.4652173913043478</c:v>
                </c:pt>
                <c:pt idx="9">
                  <c:v>0.25984654731457801</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1.275525698805865E-3</c:v>
                </c:pt>
                <c:pt idx="1">
                  <c:v>5.758087440323619E-3</c:v>
                </c:pt>
                <c:pt idx="2">
                  <c:v>1.2111420206756643E-2</c:v>
                </c:pt>
                <c:pt idx="3">
                  <c:v>3.0794834728313025E-2</c:v>
                </c:pt>
                <c:pt idx="4">
                  <c:v>0.13570378648914588</c:v>
                </c:pt>
                <c:pt idx="5">
                  <c:v>3.4050462226217521E-2</c:v>
                </c:pt>
                <c:pt idx="6">
                  <c:v>6.4821001226934238E-2</c:v>
                </c:pt>
                <c:pt idx="7">
                  <c:v>0.10371846110861405</c:v>
                </c:pt>
                <c:pt idx="8">
                  <c:v>0.36893062354984874</c:v>
                </c:pt>
                <c:pt idx="9">
                  <c:v>0.2428357973250404</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1.5437697001942812E-3</c:v>
                </c:pt>
                <c:pt idx="1">
                  <c:v>5.6430224027989389E-4</c:v>
                </c:pt>
                <c:pt idx="2">
                  <c:v>4.2282360718114906E-3</c:v>
                </c:pt>
                <c:pt idx="3">
                  <c:v>0.96610155828032918</c:v>
                </c:pt>
                <c:pt idx="4">
                  <c:v>3.0149862552097187E-3</c:v>
                </c:pt>
                <c:pt idx="5">
                  <c:v>2.6683434504663553E-3</c:v>
                </c:pt>
                <c:pt idx="6">
                  <c:v>2.1737728441639056E-2</c:v>
                </c:pt>
                <c:pt idx="7">
                  <c:v>7.6583875466557032E-5</c:v>
                </c:pt>
                <c:pt idx="8">
                  <c:v>6.4491684603416454E-5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2.2338049143708115E-3</c:v>
                </c:pt>
                <c:pt idx="2">
                  <c:v>4.964010920824026E-3</c:v>
                </c:pt>
                <c:pt idx="3">
                  <c:v>0.13129808885579547</c:v>
                </c:pt>
                <c:pt idx="4">
                  <c:v>0.18068999751799453</c:v>
                </c:pt>
                <c:pt idx="5">
                  <c:v>0.58624968974931746</c:v>
                </c:pt>
                <c:pt idx="6">
                  <c:v>8.4388185654008435E-2</c:v>
                </c:pt>
                <c:pt idx="7">
                  <c:v>3.7230081906180195E-3</c:v>
                </c:pt>
                <c:pt idx="8">
                  <c:v>6.453214197071234E-3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2.6923254845723273E-2</c:v>
                </c:pt>
                <c:pt idx="1">
                  <c:v>6.5226442152009996E-3</c:v>
                </c:pt>
                <c:pt idx="2">
                  <c:v>1.7702117160876472E-2</c:v>
                </c:pt>
                <c:pt idx="3">
                  <c:v>0.27365807774745188</c:v>
                </c:pt>
                <c:pt idx="4">
                  <c:v>0.25146875144562147</c:v>
                </c:pt>
                <c:pt idx="5">
                  <c:v>0.36753481056575843</c:v>
                </c:pt>
                <c:pt idx="6">
                  <c:v>4.2327797566729886E-2</c:v>
                </c:pt>
                <c:pt idx="7">
                  <c:v>2.8681130591663969E-3</c:v>
                </c:pt>
                <c:pt idx="8">
                  <c:v>1.0994433393471188E-2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1.8962447729060571E-3</c:v>
                </c:pt>
                <c:pt idx="1">
                  <c:v>2.6911770794518281E-4</c:v>
                </c:pt>
                <c:pt idx="2">
                  <c:v>2.8609282490787893E-3</c:v>
                </c:pt>
                <c:pt idx="3">
                  <c:v>0.15138078085538029</c:v>
                </c:pt>
                <c:pt idx="4">
                  <c:v>0.27209042354986956</c:v>
                </c:pt>
                <c:pt idx="5">
                  <c:v>0.5482093321740571</c:v>
                </c:pt>
                <c:pt idx="6">
                  <c:v>2.2928828716929573E-2</c:v>
                </c:pt>
                <c:pt idx="7">
                  <c:v>3.2294124953421933E-4</c:v>
                </c:pt>
                <c:pt idx="8">
                  <c:v>4.140272429925889E-5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2.703433360367667E-4</c:v>
                </c:pt>
                <c:pt idx="1">
                  <c:v>2.703433360367667E-4</c:v>
                </c:pt>
                <c:pt idx="2">
                  <c:v>1.0813733441470668E-3</c:v>
                </c:pt>
                <c:pt idx="3">
                  <c:v>6.0016220600162207E-2</c:v>
                </c:pt>
                <c:pt idx="4">
                  <c:v>5.1905920519059207E-2</c:v>
                </c:pt>
                <c:pt idx="5">
                  <c:v>0.13030548796972155</c:v>
                </c:pt>
                <c:pt idx="6">
                  <c:v>0.11246282779129495</c:v>
                </c:pt>
                <c:pt idx="7">
                  <c:v>0.42362800756961339</c:v>
                </c:pt>
                <c:pt idx="8">
                  <c:v>0.2200594755339281</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1.5231862800406183E-2</c:v>
                </c:pt>
                <c:pt idx="1">
                  <c:v>1.7175022252309852E-3</c:v>
                </c:pt>
                <c:pt idx="2">
                  <c:v>9.7283337721112747E-3</c:v>
                </c:pt>
                <c:pt idx="3">
                  <c:v>0.14111098574598518</c:v>
                </c:pt>
                <c:pt idx="4">
                  <c:v>0.10387754334499229</c:v>
                </c:pt>
                <c:pt idx="5">
                  <c:v>0.18002432083443029</c:v>
                </c:pt>
                <c:pt idx="6">
                  <c:v>0.22487996289192272</c:v>
                </c:pt>
                <c:pt idx="7">
                  <c:v>0.11359334060451064</c:v>
                </c:pt>
                <c:pt idx="8">
                  <c:v>0.20983614778041046</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2.4094317701732152E-3</c:v>
                </c:pt>
                <c:pt idx="1">
                  <c:v>1.3862484157160963E-4</c:v>
                </c:pt>
                <c:pt idx="2">
                  <c:v>1.2608259400084495E-3</c:v>
                </c:pt>
                <c:pt idx="3">
                  <c:v>8.244877482044782E-3</c:v>
                </c:pt>
                <c:pt idx="4">
                  <c:v>0.19226605407689057</c:v>
                </c:pt>
                <c:pt idx="5">
                  <c:v>0.25151167089142373</c:v>
                </c:pt>
                <c:pt idx="6">
                  <c:v>0.51268747359526823</c:v>
                </c:pt>
                <c:pt idx="7">
                  <c:v>3.1415029573299537E-2</c:v>
                </c:pt>
                <c:pt idx="8">
                  <c:v>6.6011829319814104E-5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1.0256410256410256E-3</c:v>
                </c:pt>
                <c:pt idx="1">
                  <c:v>6.8376068376068376E-4</c:v>
                </c:pt>
                <c:pt idx="2">
                  <c:v>3.4188034188034188E-4</c:v>
                </c:pt>
                <c:pt idx="3">
                  <c:v>3.0769230769230769E-3</c:v>
                </c:pt>
                <c:pt idx="4">
                  <c:v>5.4358974358974362E-2</c:v>
                </c:pt>
                <c:pt idx="5">
                  <c:v>4.3760683760683761E-2</c:v>
                </c:pt>
                <c:pt idx="6">
                  <c:v>4.752136752136752E-2</c:v>
                </c:pt>
                <c:pt idx="7">
                  <c:v>0.1606837606837607</c:v>
                </c:pt>
                <c:pt idx="8">
                  <c:v>0.68854700854700857</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1.0178329917318499E-2</c:v>
                </c:pt>
                <c:pt idx="1">
                  <c:v>3.6251586006887804E-4</c:v>
                </c:pt>
                <c:pt idx="2">
                  <c:v>7.4315751314119995E-3</c:v>
                </c:pt>
                <c:pt idx="3">
                  <c:v>1.5964640760725589E-2</c:v>
                </c:pt>
                <c:pt idx="4">
                  <c:v>0.17621059382886461</c:v>
                </c:pt>
                <c:pt idx="5">
                  <c:v>7.8833256647286007E-2</c:v>
                </c:pt>
                <c:pt idx="6">
                  <c:v>0.14553617489995957</c:v>
                </c:pt>
                <c:pt idx="7">
                  <c:v>0.20027606977036014</c:v>
                </c:pt>
                <c:pt idx="8">
                  <c:v>0.3652068431840047</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4"/>
            <c:invertIfNegative val="0"/>
            <c:bubble3D val="0"/>
            <c:extLst>
              <c:ext xmlns:c16="http://schemas.microsoft.com/office/drawing/2014/chart" uri="{C3380CC4-5D6E-409C-BE32-E72D297353CC}">
                <c16:uniqueId val="{00000006-54D3-47CB-B024-215BA3F11768}"/>
              </c:ext>
            </c:extLst>
          </c:dPt>
          <c:dPt>
            <c:idx val="5"/>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Andalucía</c:v>
                </c:pt>
                <c:pt idx="1">
                  <c:v>Canarias</c:v>
                </c:pt>
                <c:pt idx="2">
                  <c:v>Murcia, Región de</c:v>
                </c:pt>
                <c:pt idx="3">
                  <c:v>Galicia</c:v>
                </c:pt>
                <c:pt idx="4">
                  <c:v>Asturias, Principado de</c:v>
                </c:pt>
                <c:pt idx="5">
                  <c:v>TOTAL</c:v>
                </c:pt>
                <c:pt idx="6">
                  <c:v>Comunitat Valenciana</c:v>
                </c:pt>
                <c:pt idx="7">
                  <c:v>Madrid, Comunidad de*</c:v>
                </c:pt>
                <c:pt idx="8">
                  <c:v>Extremadura</c:v>
                </c:pt>
                <c:pt idx="9">
                  <c:v>Melilla</c:v>
                </c:pt>
                <c:pt idx="10">
                  <c:v>Cataluña</c:v>
                </c:pt>
                <c:pt idx="11">
                  <c:v>Balears, Illes</c:v>
                </c:pt>
                <c:pt idx="12">
                  <c:v>Rioja, La</c:v>
                </c:pt>
                <c:pt idx="13">
                  <c:v>Cantabria</c:v>
                </c:pt>
                <c:pt idx="14">
                  <c:v>Navarra, Comunidad Foral de</c:v>
                </c:pt>
                <c:pt idx="15">
                  <c:v>Castilla - La Mancha</c:v>
                </c:pt>
                <c:pt idx="16">
                  <c:v>Aragón</c:v>
                </c:pt>
                <c:pt idx="17">
                  <c:v>País Vasco*</c:v>
                </c:pt>
                <c:pt idx="18">
                  <c:v>Castilla y León*</c:v>
                </c:pt>
                <c:pt idx="19">
                  <c:v>Ceuta</c:v>
                </c:pt>
              </c:strCache>
            </c:strRef>
          </c:cat>
          <c:val>
            <c:numRef>
              <c:f>'9TiempoEspera'!$Q$13:$Q$32</c:f>
              <c:numCache>
                <c:formatCode>#,##0</c:formatCode>
                <c:ptCount val="20"/>
                <c:pt idx="0">
                  <c:v>596.75</c:v>
                </c:pt>
                <c:pt idx="1">
                  <c:v>555.89</c:v>
                </c:pt>
                <c:pt idx="2">
                  <c:v>524.79999999999995</c:v>
                </c:pt>
                <c:pt idx="3">
                  <c:v>386.91</c:v>
                </c:pt>
                <c:pt idx="4">
                  <c:v>345.68</c:v>
                </c:pt>
                <c:pt idx="5">
                  <c:v>333.66</c:v>
                </c:pt>
                <c:pt idx="6">
                  <c:v>314.58999999999997</c:v>
                </c:pt>
                <c:pt idx="7">
                  <c:v>307.89999999999998</c:v>
                </c:pt>
                <c:pt idx="8">
                  <c:v>278.16000000000003</c:v>
                </c:pt>
                <c:pt idx="9">
                  <c:v>272.45999999999998</c:v>
                </c:pt>
                <c:pt idx="10">
                  <c:v>269.83999999999997</c:v>
                </c:pt>
                <c:pt idx="11">
                  <c:v>248.46</c:v>
                </c:pt>
                <c:pt idx="12">
                  <c:v>223.72</c:v>
                </c:pt>
                <c:pt idx="13">
                  <c:v>206.86</c:v>
                </c:pt>
                <c:pt idx="14">
                  <c:v>204.76</c:v>
                </c:pt>
                <c:pt idx="15">
                  <c:v>186.36</c:v>
                </c:pt>
                <c:pt idx="16">
                  <c:v>185.71</c:v>
                </c:pt>
                <c:pt idx="17">
                  <c:v>126.3</c:v>
                </c:pt>
                <c:pt idx="18">
                  <c:v>118.89</c:v>
                </c:pt>
                <c:pt idx="19">
                  <c:v>56.3</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686B-498B-ACF0-F46FF0C502D2}"/>
              </c:ext>
            </c:extLst>
          </c:dPt>
          <c:dPt>
            <c:idx val="8"/>
            <c:invertIfNegative val="0"/>
            <c:bubble3D val="0"/>
            <c:extLst>
              <c:ext xmlns:c16="http://schemas.microsoft.com/office/drawing/2014/chart" uri="{C3380CC4-5D6E-409C-BE32-E72D297353CC}">
                <c16:uniqueId val="{00000000-686B-498B-ACF0-F46FF0C502D2}"/>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Murcia, Región de</c:v>
                </c:pt>
                <c:pt idx="4">
                  <c:v>Andalucía</c:v>
                </c:pt>
                <c:pt idx="5">
                  <c:v>Extremadura</c:v>
                </c:pt>
                <c:pt idx="6">
                  <c:v>Asturias, Principado de</c:v>
                </c:pt>
                <c:pt idx="7">
                  <c:v>Cataluña</c:v>
                </c:pt>
                <c:pt idx="8">
                  <c:v>Cantabria</c:v>
                </c:pt>
                <c:pt idx="9">
                  <c:v>TOTAL</c:v>
                </c:pt>
                <c:pt idx="10">
                  <c:v>Comunitat Valenciana</c:v>
                </c:pt>
                <c:pt idx="11">
                  <c:v>Castilla - La Mancha</c:v>
                </c:pt>
                <c:pt idx="12">
                  <c:v>Canarias</c:v>
                </c:pt>
                <c:pt idx="13">
                  <c:v>Rioja, La</c:v>
                </c:pt>
                <c:pt idx="14">
                  <c:v>Balears, Illes</c:v>
                </c:pt>
                <c:pt idx="15">
                  <c:v>Galicia</c:v>
                </c:pt>
                <c:pt idx="16">
                  <c:v>Madrid, Comunidad de</c:v>
                </c:pt>
                <c:pt idx="17">
                  <c:v>Aragón</c:v>
                </c:pt>
                <c:pt idx="18">
                  <c:v>Navarra, Comunidad Foral de</c:v>
                </c:pt>
              </c:strCache>
            </c:strRef>
          </c:cat>
          <c:val>
            <c:numRef>
              <c:f>'24asolcasaad_pobl'!$AL$11:$AL$29</c:f>
              <c:numCache>
                <c:formatCode>0.00</c:formatCode>
                <c:ptCount val="19"/>
                <c:pt idx="0">
                  <c:v>2.0499935662573905</c:v>
                </c:pt>
                <c:pt idx="1">
                  <c:v>1.8531352569160919</c:v>
                </c:pt>
                <c:pt idx="2">
                  <c:v>1.8249590191463962</c:v>
                </c:pt>
                <c:pt idx="3">
                  <c:v>1.7611269743627411</c:v>
                </c:pt>
                <c:pt idx="4">
                  <c:v>1.7126372895980408</c:v>
                </c:pt>
                <c:pt idx="5">
                  <c:v>1.6921370711640495</c:v>
                </c:pt>
                <c:pt idx="6">
                  <c:v>1.5017315505285425</c:v>
                </c:pt>
                <c:pt idx="7">
                  <c:v>1.4951914403776301</c:v>
                </c:pt>
                <c:pt idx="8">
                  <c:v>1.4690486267346803</c:v>
                </c:pt>
                <c:pt idx="9">
                  <c:v>1.456982853030603</c:v>
                </c:pt>
                <c:pt idx="10">
                  <c:v>1.3786009102888266</c:v>
                </c:pt>
                <c:pt idx="11">
                  <c:v>1.3780442392635748</c:v>
                </c:pt>
                <c:pt idx="12">
                  <c:v>1.3750340973679549</c:v>
                </c:pt>
                <c:pt idx="13">
                  <c:v>1.3557079940432812</c:v>
                </c:pt>
                <c:pt idx="14">
                  <c:v>1.3061191883687491</c:v>
                </c:pt>
                <c:pt idx="15">
                  <c:v>1.2713362223065929</c:v>
                </c:pt>
                <c:pt idx="16">
                  <c:v>1.0681298515199757</c:v>
                </c:pt>
                <c:pt idx="17">
                  <c:v>1.0546676886351762</c:v>
                </c:pt>
                <c:pt idx="18">
                  <c:v>0.95974322545132662</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chemeClr val="accent1"/>
              </a:solidFill>
              <a:ln>
                <a:noFill/>
              </a:ln>
              <a:effectLst/>
            </c:spPr>
            <c:extLst>
              <c:ext xmlns:c16="http://schemas.microsoft.com/office/drawing/2014/chart" uri="{C3380CC4-5D6E-409C-BE32-E72D297353CC}">
                <c16:uniqueId val="{00000001-6C81-47B0-B1AF-BAF6FD9CCEB2}"/>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B6D6260E-76CF-422F-A3FD-8C1CDF9BD4CD}" type="CELLRANGE">
                      <a:rPr lang="en-US" baseline="0"/>
                      <a:pPr/>
                      <a:t>[CELLRANGE]</a:t>
                    </a:fld>
                    <a:r>
                      <a:rPr lang="en-US" baseline="0"/>
                      <a:t>
</a:t>
                    </a:r>
                    <a:fld id="{E08A83D0-E023-4F0D-AB08-CD67BC314F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EC837B04-397C-4F8E-9409-A75E23CEEDA2}" type="CELLRANGE">
                      <a:rPr lang="en-US" baseline="0"/>
                      <a:pPr/>
                      <a:t>[CELLRANGE]</a:t>
                    </a:fld>
                    <a:r>
                      <a:rPr lang="en-US" baseline="0"/>
                      <a:t>
</a:t>
                    </a:r>
                    <a:fld id="{1B4DEE6B-B9C1-464A-8010-DC4C21ED3A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C78B5C54-F41A-41D9-82A3-534425F952FB}" type="CELLRANGE">
                      <a:rPr lang="en-US" baseline="0"/>
                      <a:pPr/>
                      <a:t>[CELLRANGE]</a:t>
                    </a:fld>
                    <a:r>
                      <a:rPr lang="en-US" baseline="0"/>
                      <a:t>
</a:t>
                    </a:r>
                    <a:fld id="{AF96A7AE-4C5D-4AC6-ABAC-EE2291EDB5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027D4613-B962-43EB-A055-7310E486E671}" type="CELLRANGE">
                      <a:rPr lang="en-US" baseline="0"/>
                      <a:pPr/>
                      <a:t>[CELLRANGE]</a:t>
                    </a:fld>
                    <a:r>
                      <a:rPr lang="en-US" baseline="0"/>
                      <a:t>
</a:t>
                    </a:r>
                    <a:fld id="{27AA0C38-21BD-45ED-B1B1-0B4F664B15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F41D4E16-73CB-4404-A274-44C13CC1A03B}" type="CELLRANGE">
                      <a:rPr lang="en-US" baseline="0"/>
                      <a:pPr/>
                      <a:t>[CELLRANGE]</a:t>
                    </a:fld>
                    <a:r>
                      <a:rPr lang="en-US" baseline="0"/>
                      <a:t>
</a:t>
                    </a:r>
                    <a:fld id="{1B1989DC-B92A-4531-9B7F-ACC59662A2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69BF2CC8-DC58-4AAA-8BFD-4B9DE56B9D9F}" type="CELLRANGE">
                      <a:rPr lang="en-US" baseline="0"/>
                      <a:pPr/>
                      <a:t>[CELLRANGE]</a:t>
                    </a:fld>
                    <a:r>
                      <a:rPr lang="en-US" baseline="0"/>
                      <a:t>
</a:t>
                    </a:r>
                    <a:fld id="{6A780D60-D971-4A2C-847B-FB87A29D3E6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F230CF8E-C88A-4C8D-A977-BF5049D36995}" type="CELLRANGE">
                      <a:rPr lang="en-US" baseline="0"/>
                      <a:pPr/>
                      <a:t>[CELLRANGE]</a:t>
                    </a:fld>
                    <a:r>
                      <a:rPr lang="en-US" baseline="0"/>
                      <a:t>
</a:t>
                    </a:r>
                    <a:fld id="{C47E33AC-40C3-438B-8358-48F4233745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43D6A5DE-D27E-4E9D-9588-ACA8C282675D}" type="CELLRANGE">
                      <a:rPr lang="en-US" baseline="0"/>
                      <a:pPr/>
                      <a:t>[CELLRANGE]</a:t>
                    </a:fld>
                    <a:r>
                      <a:rPr lang="en-US" baseline="0"/>
                      <a:t>
</a:t>
                    </a:r>
                    <a:fld id="{467B12A1-364A-4EA2-BF22-94F5AC6BD0A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CF320566-DC3E-41D7-87E6-ADB2B93D1200}" type="CELLRANGE">
                      <a:rPr lang="en-US" baseline="0"/>
                      <a:pPr/>
                      <a:t>[CELLRANGE]</a:t>
                    </a:fld>
                    <a:r>
                      <a:rPr lang="en-US" baseline="0"/>
                      <a:t>
</a:t>
                    </a:r>
                    <a:fld id="{777DB015-8AD6-452C-84E2-68B70A7C2F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572F5F9E-B2E6-49B0-A438-16A26C617C61}" type="CELLRANGE">
                      <a:rPr lang="en-US" baseline="0"/>
                      <a:pPr/>
                      <a:t>[CELLRANGE]</a:t>
                    </a:fld>
                    <a:r>
                      <a:rPr lang="en-US" baseline="0"/>
                      <a:t>
</a:t>
                    </a:r>
                    <a:fld id="{48035296-E5D0-450F-8CC5-356B2508019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C792A1B9-429F-41D7-9A3A-EF40CE27A72D}" type="CELLRANGE">
                      <a:rPr lang="en-US" baseline="0">
                        <a:solidFill>
                          <a:schemeClr val="bg1"/>
                        </a:solidFill>
                      </a:rPr>
                      <a:pPr/>
                      <a:t>[CELLRANGE]</a:t>
                    </a:fld>
                    <a:r>
                      <a:rPr lang="en-US" baseline="0">
                        <a:solidFill>
                          <a:sysClr val="windowText" lastClr="000000"/>
                        </a:solidFill>
                      </a:rPr>
                      <a:t>
</a:t>
                    </a:r>
                    <a:fld id="{D3F6B79E-7931-424D-8195-2F813F3EF8DE}" type="VALUE">
                      <a:rPr lang="en-US" baseline="0">
                        <a:solidFill>
                          <a:schemeClr val="bg1"/>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EB2D7A08-34C3-4BCF-B9AC-C2BAE964BCE5}" type="CELLRANGE">
                      <a:rPr lang="en-US" baseline="0">
                        <a:solidFill>
                          <a:sysClr val="windowText" lastClr="000000"/>
                        </a:solidFill>
                      </a:rPr>
                      <a:pPr>
                        <a:defRPr b="1">
                          <a:solidFill>
                            <a:schemeClr val="bg1"/>
                          </a:solidFill>
                        </a:defRPr>
                      </a:pPr>
                      <a:t>[CELLRANGE]</a:t>
                    </a:fld>
                    <a:r>
                      <a:rPr lang="en-US" baseline="0">
                        <a:solidFill>
                          <a:schemeClr val="bg1"/>
                        </a:solidFill>
                      </a:rPr>
                      <a:t>
</a:t>
                    </a:r>
                    <a:fld id="{328C0EF8-CCEF-4AD7-BC4A-1C0771B26329}" type="VALUE">
                      <a:rPr lang="en-US" baseline="0">
                        <a:solidFill>
                          <a:sysClr val="windowText" lastClr="000000"/>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6DE07056-54C0-4F9B-B6A2-98B5A2D7B061}" type="CELLRANGE">
                      <a:rPr lang="en-US" baseline="0">
                        <a:solidFill>
                          <a:schemeClr val="tx1"/>
                        </a:solidFill>
                      </a:rPr>
                      <a:pPr>
                        <a:defRPr b="1">
                          <a:solidFill>
                            <a:schemeClr val="tx1"/>
                          </a:solidFill>
                        </a:defRPr>
                      </a:pPr>
                      <a:t>[CELLRANGE]</a:t>
                    </a:fld>
                    <a:r>
                      <a:rPr lang="en-US" baseline="0">
                        <a:solidFill>
                          <a:schemeClr val="tx1"/>
                        </a:solidFill>
                      </a:rPr>
                      <a:t>
</a:t>
                    </a:r>
                    <a:fld id="{085F3B2B-8295-4299-8251-6989A3D76B77}"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2DFB045F-E178-4EEE-88EA-F733636B2980}" type="CELLRANGE">
                      <a:rPr lang="en-US" baseline="0"/>
                      <a:pPr/>
                      <a:t>[CELLRANGE]</a:t>
                    </a:fld>
                    <a:r>
                      <a:rPr lang="en-US" baseline="0"/>
                      <a:t>
</a:t>
                    </a:r>
                    <a:fld id="{4610B1F7-FBE5-45B4-BD87-5A96110A29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110A5435-0286-4FBF-BF01-45B4037F574F}" type="CELLRANGE">
                      <a:rPr lang="en-US" baseline="0"/>
                      <a:pPr/>
                      <a:t>[CELLRANGE]</a:t>
                    </a:fld>
                    <a:r>
                      <a:rPr lang="en-US" baseline="0"/>
                      <a:t>
</a:t>
                    </a:r>
                    <a:fld id="{CF5F19E9-72A8-4ED2-BFF5-9CE61EC03ED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9F856C60-D4CC-4118-8E47-BAF31EB81679}" type="CELLRANGE">
                      <a:rPr lang="en-US" baseline="0"/>
                      <a:pPr/>
                      <a:t>[CELLRANGE]</a:t>
                    </a:fld>
                    <a:r>
                      <a:rPr lang="en-US" baseline="0"/>
                      <a:t>
</a:t>
                    </a:r>
                    <a:fld id="{BF7D29C9-DB28-4072-94F5-EE1F01F9CF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34FD9104-94D4-4320-AE7F-98C860BE5C82}" type="CELLRANGE">
                      <a:rPr lang="en-US" baseline="0"/>
                      <a:pPr/>
                      <a:t>[CELLRANGE]</a:t>
                    </a:fld>
                    <a:r>
                      <a:rPr lang="en-US" baseline="0"/>
                      <a:t>
</a:t>
                    </a:r>
                    <a:fld id="{2F89896A-A9D7-4CEF-8935-D908474E88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1D3A505A-D658-4984-AEC6-C5C0B93E4C00}" type="CELLRANGE">
                      <a:rPr lang="en-US" baseline="0"/>
                      <a:pPr/>
                      <a:t>[CELLRANGE]</a:t>
                    </a:fld>
                    <a:r>
                      <a:rPr lang="en-US" baseline="0"/>
                      <a:t>
</a:t>
                    </a:r>
                    <a:fld id="{B61209CF-54BF-4A05-92BE-C20A45BD8F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8B3CF505-C87D-4911-BCEA-1F6947006388}" type="CELLRANGE">
                      <a:rPr lang="en-US" baseline="0"/>
                      <a:pPr/>
                      <a:t>[CELLRANGE]</a:t>
                    </a:fld>
                    <a:r>
                      <a:rPr lang="en-US" baseline="0"/>
                      <a:t>
</a:t>
                    </a:r>
                    <a:fld id="{39D00DA5-8C18-48C9-BF67-E15954A2164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9FA899DB-6CCE-4C7B-9706-78B28F83B30B}" type="CELLRANGE">
                      <a:rPr lang="en-US" baseline="0"/>
                      <a:pPr/>
                      <a:t>[CELLRANGE]</a:t>
                    </a:fld>
                    <a:r>
                      <a:rPr lang="en-US" baseline="0"/>
                      <a:t>
</a:t>
                    </a:r>
                    <a:fld id="{B96CFFB1-9620-48EF-B9F7-FB5C94CA2F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Asturias, Principado de</c:v>
                </c:pt>
                <c:pt idx="3">
                  <c:v>Galicia</c:v>
                </c:pt>
                <c:pt idx="4">
                  <c:v>Cantabria</c:v>
                </c:pt>
                <c:pt idx="5">
                  <c:v>Navarra, Comunidad Foral de</c:v>
                </c:pt>
                <c:pt idx="6">
                  <c:v>Castilla - La Mancha</c:v>
                </c:pt>
                <c:pt idx="7">
                  <c:v>Ceuta</c:v>
                </c:pt>
                <c:pt idx="8">
                  <c:v>Comunitat Valenciana</c:v>
                </c:pt>
                <c:pt idx="9">
                  <c:v>Andalucía</c:v>
                </c:pt>
                <c:pt idx="10">
                  <c:v>Media Nacional</c:v>
                </c:pt>
                <c:pt idx="11">
                  <c:v>Madrid, Comunidad de</c:v>
                </c:pt>
                <c:pt idx="12">
                  <c:v>Balears, Illes</c:v>
                </c:pt>
                <c:pt idx="13">
                  <c:v>Rioja, La</c:v>
                </c:pt>
                <c:pt idx="14">
                  <c:v>Extremadura</c:v>
                </c:pt>
                <c:pt idx="15">
                  <c:v>Melilla</c:v>
                </c:pt>
                <c:pt idx="16">
                  <c:v>Murcia, Región de</c:v>
                </c:pt>
                <c:pt idx="17">
                  <c:v>Cataluña</c:v>
                </c:pt>
                <c:pt idx="18">
                  <c:v>Canarias</c:v>
                </c:pt>
                <c:pt idx="19">
                  <c:v>País Vasco</c:v>
                </c:pt>
              </c:strCache>
            </c:strRef>
          </c:cat>
          <c:val>
            <c:numRef>
              <c:f>'11ListaEspera'!$O$13:$O$32</c:f>
              <c:numCache>
                <c:formatCode>0.00%</c:formatCode>
                <c:ptCount val="20"/>
                <c:pt idx="0">
                  <c:v>0.99857432518058553</c:v>
                </c:pt>
                <c:pt idx="1">
                  <c:v>0.99802484308475614</c:v>
                </c:pt>
                <c:pt idx="2">
                  <c:v>0.98671525981660002</c:v>
                </c:pt>
                <c:pt idx="3">
                  <c:v>0.98436095176588279</c:v>
                </c:pt>
                <c:pt idx="4">
                  <c:v>0.98052438498057837</c:v>
                </c:pt>
                <c:pt idx="5">
                  <c:v>0.97299552906110287</c:v>
                </c:pt>
                <c:pt idx="6">
                  <c:v>0.970409312805107</c:v>
                </c:pt>
                <c:pt idx="7">
                  <c:v>0.96586826347305388</c:v>
                </c:pt>
                <c:pt idx="8">
                  <c:v>0.95162707865948148</c:v>
                </c:pt>
                <c:pt idx="9">
                  <c:v>0.94662903472151516</c:v>
                </c:pt>
                <c:pt idx="10">
                  <c:v>0.92543822567489398</c:v>
                </c:pt>
                <c:pt idx="11">
                  <c:v>0.92486049269895587</c:v>
                </c:pt>
                <c:pt idx="12">
                  <c:v>0.89929458239277649</c:v>
                </c:pt>
                <c:pt idx="13">
                  <c:v>0.89364957918898236</c:v>
                </c:pt>
                <c:pt idx="14">
                  <c:v>0.8897244323694935</c:v>
                </c:pt>
                <c:pt idx="15">
                  <c:v>0.88964927288280582</c:v>
                </c:pt>
                <c:pt idx="16">
                  <c:v>0.8630013085982603</c:v>
                </c:pt>
                <c:pt idx="17">
                  <c:v>0.85867120043357859</c:v>
                </c:pt>
                <c:pt idx="18">
                  <c:v>0.85403755780644441</c:v>
                </c:pt>
                <c:pt idx="19">
                  <c:v>0.83192527926405713</c:v>
                </c:pt>
              </c:numCache>
            </c:numRef>
          </c:val>
          <c:extLst>
            <c:ext xmlns:c15="http://schemas.microsoft.com/office/drawing/2012/chart" uri="{02D57815-91ED-43cb-92C2-25804820EDAC}">
              <c15:datalabelsRange>
                <c15:f>'11ListaEspera'!$M$13:$M$32</c15:f>
                <c15:dlblRangeCache>
                  <c:ptCount val="20"/>
                  <c:pt idx="0">
                    <c:v>126.076</c:v>
                  </c:pt>
                  <c:pt idx="1">
                    <c:v>45.476</c:v>
                  </c:pt>
                  <c:pt idx="2">
                    <c:v>33.572</c:v>
                  </c:pt>
                  <c:pt idx="3">
                    <c:v>77.734</c:v>
                  </c:pt>
                  <c:pt idx="4">
                    <c:v>18.175</c:v>
                  </c:pt>
                  <c:pt idx="5">
                    <c:v>16.322</c:v>
                  </c:pt>
                  <c:pt idx="6">
                    <c:v>77.526</c:v>
                  </c:pt>
                  <c:pt idx="7">
                    <c:v>1.613</c:v>
                  </c:pt>
                  <c:pt idx="8">
                    <c:v>164.582</c:v>
                  </c:pt>
                  <c:pt idx="9">
                    <c:v>297.499</c:v>
                  </c:pt>
                  <c:pt idx="10">
                    <c:v>1.521.488</c:v>
                  </c:pt>
                  <c:pt idx="11">
                    <c:v>190.266</c:v>
                  </c:pt>
                  <c:pt idx="12">
                    <c:v>31.871</c:v>
                  </c:pt>
                  <c:pt idx="13">
                    <c:v>9.344</c:v>
                  </c:pt>
                  <c:pt idx="14">
                    <c:v>36.678</c:v>
                  </c:pt>
                  <c:pt idx="15">
                    <c:v>2.080</c:v>
                  </c:pt>
                  <c:pt idx="16">
                    <c:v>44.845</c:v>
                  </c:pt>
                  <c:pt idx="17">
                    <c:v>231.314</c:v>
                  </c:pt>
                  <c:pt idx="18">
                    <c:v>45.615</c:v>
                  </c:pt>
                  <c:pt idx="19">
                    <c:v>70.900</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17-6C81-47B0-B1AF-BAF6FD9CCEB2}"/>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503407CD-BC2C-42F2-A73E-28433998947D}" type="CELLRANGE">
                      <a:rPr lang="en-US" baseline="0"/>
                      <a:pPr/>
                      <a:t>[CELLRANGE]</a:t>
                    </a:fld>
                    <a:r>
                      <a:rPr lang="en-US" baseline="0"/>
                      <a:t>
</a:t>
                    </a:r>
                    <a:fld id="{8D098C2C-2F2D-4CF7-9E8B-2C8097C8539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01C058C3-F88C-4624-83C8-F1A3818DE207}" type="CELLRANGE">
                      <a:rPr lang="en-US" baseline="0"/>
                      <a:pPr/>
                      <a:t>[CELLRANGE]</a:t>
                    </a:fld>
                    <a:r>
                      <a:rPr lang="en-US" baseline="0"/>
                      <a:t>
</a:t>
                    </a:r>
                    <a:fld id="{DF9CA3B2-4795-4F98-914A-F5690B0FB80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732362FE-8F1C-472D-8A47-5D8DF4BBDB09}" type="CELLRANGE">
                      <a:rPr lang="en-US" baseline="0"/>
                      <a:pPr/>
                      <a:t>[CELLRANGE]</a:t>
                    </a:fld>
                    <a:r>
                      <a:rPr lang="en-US" baseline="0"/>
                      <a:t>
</a:t>
                    </a:r>
                    <a:fld id="{072BB43C-2D20-4C89-87F7-369E66CF44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9DF81213-C18A-4E2B-8DEB-8D90C9A7B8B8}" type="CELLRANGE">
                      <a:rPr lang="en-US" baseline="0"/>
                      <a:pPr/>
                      <a:t>[CELLRANGE]</a:t>
                    </a:fld>
                    <a:r>
                      <a:rPr lang="en-US" baseline="0"/>
                      <a:t>
</a:t>
                    </a:r>
                    <a:fld id="{36F6CADC-D0A3-4416-83BB-AF5222948B5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0E3BCEB1-40B8-4ABF-8A76-AA6FF5D17D7B}" type="CELLRANGE">
                      <a:rPr lang="en-US" baseline="0"/>
                      <a:pPr/>
                      <a:t>[CELLRANGE]</a:t>
                    </a:fld>
                    <a:r>
                      <a:rPr lang="en-US" baseline="0"/>
                      <a:t>
</a:t>
                    </a:r>
                    <a:fld id="{A22F3EC7-F054-4DAB-8622-84DFF9B4112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CD0ACEB7-4989-4EA1-992A-80649CA32E0B}" type="CELLRANGE">
                      <a:rPr lang="en-US" baseline="0"/>
                      <a:pPr/>
                      <a:t>[CELLRANGE]</a:t>
                    </a:fld>
                    <a:r>
                      <a:rPr lang="en-US" baseline="0"/>
                      <a:t>
</a:t>
                    </a:r>
                    <a:fld id="{8F55A11F-4255-4ADF-832A-78129481AB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C89579B4-2AB9-4209-99F9-52D14DB854EA}" type="CELLRANGE">
                      <a:rPr lang="en-US" baseline="0"/>
                      <a:pPr/>
                      <a:t>[CELLRANGE]</a:t>
                    </a:fld>
                    <a:r>
                      <a:rPr lang="en-US" baseline="0"/>
                      <a:t>
</a:t>
                    </a:r>
                    <a:fld id="{2CDD19FB-6289-435D-81A5-5226B8ACA0C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07EF6AEF-3D71-4ADA-BE5A-A701BF256B2C}" type="CELLRANGE">
                      <a:rPr lang="en-US" baseline="0"/>
                      <a:pPr/>
                      <a:t>[CELLRANGE]</a:t>
                    </a:fld>
                    <a:r>
                      <a:rPr lang="en-US" baseline="0"/>
                      <a:t>
</a:t>
                    </a:r>
                    <a:fld id="{CA6E72E6-A20E-48AC-A8D8-6F1A28DB84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18E6C45B-B15C-4ED4-8212-D329B1671804}" type="CELLRANGE">
                      <a:rPr lang="en-US" baseline="0"/>
                      <a:pPr/>
                      <a:t>[CELLRANGE]</a:t>
                    </a:fld>
                    <a:r>
                      <a:rPr lang="en-US" baseline="0"/>
                      <a:t>
</a:t>
                    </a:r>
                    <a:fld id="{84FF35F5-5663-4A74-A82C-F85E231F84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3075801E-9733-4E23-A19F-C145332BBFBC}" type="CELLRANGE">
                      <a:rPr lang="en-US" baseline="0"/>
                      <a:pPr/>
                      <a:t>[CELLRANGE]</a:t>
                    </a:fld>
                    <a:r>
                      <a:rPr lang="en-US" baseline="0"/>
                      <a:t>
</a:t>
                    </a:r>
                    <a:fld id="{57A8BC49-35FF-4167-82B2-56E8D988F69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fld id="{8DB31BFA-00E1-4053-B332-F8C7982F0201}" type="CELLRANGE">
                      <a:rPr lang="en-US" baseline="0">
                        <a:solidFill>
                          <a:schemeClr val="bg1"/>
                        </a:solidFill>
                      </a:rPr>
                      <a:pPr>
                        <a:defRPr b="1">
                          <a:solidFill>
                            <a:sysClr val="windowText" lastClr="000000"/>
                          </a:solidFill>
                        </a:defRPr>
                      </a:pPr>
                      <a:t>[CELLRANGE]</a:t>
                    </a:fld>
                    <a:r>
                      <a:rPr lang="en-US" baseline="0">
                        <a:solidFill>
                          <a:sysClr val="windowText" lastClr="000000"/>
                        </a:solidFill>
                      </a:rPr>
                      <a:t>
</a:t>
                    </a:r>
                    <a:fld id="{272DE9A1-2277-48ED-8D19-1B7BD8EA7EC6}" type="VALUE">
                      <a:rPr lang="en-US" baseline="0">
                        <a:solidFill>
                          <a:schemeClr val="bg1"/>
                        </a:solidFill>
                      </a:rPr>
                      <a:pPr>
                        <a:defRPr b="1">
                          <a:solidFill>
                            <a:sysClr val="windowText" lastClr="000000"/>
                          </a:solidFill>
                        </a:defRPr>
                      </a:pPr>
                      <a:t>[VALOR]</a:t>
                    </a:fld>
                    <a:endParaRPr lang="en-US" baseline="0">
                      <a:solidFill>
                        <a:sysClr val="windowText" lastClr="000000"/>
                      </a:solidFill>
                    </a:endParaRPr>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9.846590962094013E-17"/>
                  <c:y val="-1.9317811201518046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1E572975-598B-4547-9450-595AB8B36244}" type="CELLRANGE">
                      <a:rPr lang="en-US" baseline="0">
                        <a:solidFill>
                          <a:sysClr val="windowText" lastClr="000000"/>
                        </a:solidFill>
                      </a:rPr>
                      <a:pPr>
                        <a:defRPr b="1">
                          <a:solidFill>
                            <a:schemeClr val="bg1"/>
                          </a:solidFill>
                        </a:defRPr>
                      </a:pPr>
                      <a:t>[CELLRANGE]</a:t>
                    </a:fld>
                    <a:r>
                      <a:rPr lang="en-US" baseline="0">
                        <a:solidFill>
                          <a:schemeClr val="bg1"/>
                        </a:solidFill>
                      </a:rPr>
                      <a:t>
</a:t>
                    </a:r>
                    <a:fld id="{F9AFCB34-95C0-4633-B71F-EA0939C0D3B3}" type="VALUE">
                      <a:rPr lang="en-US" baseline="0">
                        <a:solidFill>
                          <a:sysClr val="windowText" lastClr="000000"/>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0663001444445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497FA882-73C5-488A-A253-2DA6D67984E4}" type="CELLRANGE">
                      <a:rPr lang="en-US" baseline="0">
                        <a:solidFill>
                          <a:schemeClr val="tx1"/>
                        </a:solidFill>
                      </a:rPr>
                      <a:pPr>
                        <a:defRPr b="1">
                          <a:solidFill>
                            <a:schemeClr val="tx1"/>
                          </a:solidFill>
                        </a:defRPr>
                      </a:pPr>
                      <a:t>[CELLRANGE]</a:t>
                    </a:fld>
                    <a:r>
                      <a:rPr lang="en-US" baseline="0">
                        <a:solidFill>
                          <a:schemeClr val="tx1"/>
                        </a:solidFill>
                      </a:rPr>
                      <a:t>
</a:t>
                    </a:r>
                    <a:fld id="{706426E8-DA69-4486-B08F-E192347FAEC3}"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3BFB35D8-48F1-4EAB-98D7-8E4E241C4321}" type="CELLRANGE">
                      <a:rPr lang="en-US" baseline="0"/>
                      <a:pPr/>
                      <a:t>[CELLRANGE]</a:t>
                    </a:fld>
                    <a:r>
                      <a:rPr lang="en-US" baseline="0"/>
                      <a:t>
</a:t>
                    </a:r>
                    <a:fld id="{C72297CD-5F01-4ECA-9BF8-DD2CFF79AA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A1A0EC38-A1C2-4601-BB58-B5CDC19FB88F}" type="CELLRANGE">
                      <a:rPr lang="en-US" baseline="0"/>
                      <a:pPr/>
                      <a:t>[CELLRANGE]</a:t>
                    </a:fld>
                    <a:r>
                      <a:rPr lang="en-US" baseline="0"/>
                      <a:t>
</a:t>
                    </a:r>
                    <a:fld id="{617FEC29-A3FD-4DB0-A6A1-5B5A0533EF4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560C69E1-FDE0-4BE7-990E-ACF088CB905C}" type="CELLRANGE">
                      <a:rPr lang="en-US" baseline="0"/>
                      <a:pPr/>
                      <a:t>[CELLRANGE]</a:t>
                    </a:fld>
                    <a:r>
                      <a:rPr lang="en-US" baseline="0"/>
                      <a:t>
</a:t>
                    </a:r>
                    <a:fld id="{888A7D02-339A-4521-A44C-D40E6A3D99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BA74E690-2E0D-488F-8226-651A8757D8F9}" type="CELLRANGE">
                      <a:rPr lang="en-US" baseline="0"/>
                      <a:pPr/>
                      <a:t>[CELLRANGE]</a:t>
                    </a:fld>
                    <a:r>
                      <a:rPr lang="en-US" baseline="0"/>
                      <a:t>
</a:t>
                    </a:r>
                    <a:fld id="{4D9204D7-D21F-425C-8E18-37A79AFF15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9DF796D8-1963-45CF-B6D8-FDF233DD240B}" type="CELLRANGE">
                      <a:rPr lang="en-US" baseline="0"/>
                      <a:pPr/>
                      <a:t>[CELLRANGE]</a:t>
                    </a:fld>
                    <a:r>
                      <a:rPr lang="en-US" baseline="0"/>
                      <a:t>
</a:t>
                    </a:r>
                    <a:fld id="{6673CADB-AF2D-4CEC-AB62-C9935200C9B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55DAB33D-A175-4DE7-8EA8-6A63561A4895}" type="CELLRANGE">
                      <a:rPr lang="en-US" baseline="0"/>
                      <a:pPr/>
                      <a:t>[CELLRANGE]</a:t>
                    </a:fld>
                    <a:r>
                      <a:rPr lang="en-US" baseline="0"/>
                      <a:t>
</a:t>
                    </a:r>
                    <a:fld id="{51B1BF3B-2FA7-409F-B793-D5F03D67B7D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7253BB3F-A771-41DA-B8A3-0970D143CC17}" type="CELLRANGE">
                      <a:rPr lang="en-US" baseline="0"/>
                      <a:pPr/>
                      <a:t>[CELLRANGE]</a:t>
                    </a:fld>
                    <a:r>
                      <a:rPr lang="en-US" baseline="0"/>
                      <a:t>
</a:t>
                    </a:r>
                    <a:fld id="{B7113A93-43B0-4FA1-8BBE-C50591DAE6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Asturias, Principado de</c:v>
                </c:pt>
                <c:pt idx="3">
                  <c:v>Galicia</c:v>
                </c:pt>
                <c:pt idx="4">
                  <c:v>Cantabria</c:v>
                </c:pt>
                <c:pt idx="5">
                  <c:v>Navarra, Comunidad Foral de</c:v>
                </c:pt>
                <c:pt idx="6">
                  <c:v>Castilla - La Mancha</c:v>
                </c:pt>
                <c:pt idx="7">
                  <c:v>Ceuta</c:v>
                </c:pt>
                <c:pt idx="8">
                  <c:v>Comunitat Valenciana</c:v>
                </c:pt>
                <c:pt idx="9">
                  <c:v>Andalucía</c:v>
                </c:pt>
                <c:pt idx="10">
                  <c:v>Media Nacional</c:v>
                </c:pt>
                <c:pt idx="11">
                  <c:v>Madrid, Comunidad de</c:v>
                </c:pt>
                <c:pt idx="12">
                  <c:v>Balears, Illes</c:v>
                </c:pt>
                <c:pt idx="13">
                  <c:v>Rioja, La</c:v>
                </c:pt>
                <c:pt idx="14">
                  <c:v>Extremadura</c:v>
                </c:pt>
                <c:pt idx="15">
                  <c:v>Melilla</c:v>
                </c:pt>
                <c:pt idx="16">
                  <c:v>Murcia, Región de</c:v>
                </c:pt>
                <c:pt idx="17">
                  <c:v>Cataluña</c:v>
                </c:pt>
                <c:pt idx="18">
                  <c:v>Canarias</c:v>
                </c:pt>
                <c:pt idx="19">
                  <c:v>País Vasco</c:v>
                </c:pt>
              </c:strCache>
            </c:strRef>
          </c:cat>
          <c:val>
            <c:numRef>
              <c:f>'11ListaEspera'!$P$13:$P$32</c:f>
              <c:numCache>
                <c:formatCode>0.00%</c:formatCode>
                <c:ptCount val="20"/>
                <c:pt idx="0">
                  <c:v>1.4256748194145228E-3</c:v>
                </c:pt>
                <c:pt idx="1">
                  <c:v>1.9751569152438222E-3</c:v>
                </c:pt>
                <c:pt idx="2">
                  <c:v>1.3284740183399953E-2</c:v>
                </c:pt>
                <c:pt idx="3">
                  <c:v>1.5639048234117187E-2</c:v>
                </c:pt>
                <c:pt idx="4">
                  <c:v>1.9475615019421667E-2</c:v>
                </c:pt>
                <c:pt idx="5">
                  <c:v>2.7004470938897168E-2</c:v>
                </c:pt>
                <c:pt idx="6">
                  <c:v>2.9590687194892978E-2</c:v>
                </c:pt>
                <c:pt idx="7">
                  <c:v>3.4131736526946108E-2</c:v>
                </c:pt>
                <c:pt idx="8">
                  <c:v>4.8372921340518536E-2</c:v>
                </c:pt>
                <c:pt idx="9">
                  <c:v>5.337096527848488E-2</c:v>
                </c:pt>
                <c:pt idx="10">
                  <c:v>7.4561774325106009E-2</c:v>
                </c:pt>
                <c:pt idx="11">
                  <c:v>7.5139507301044114E-2</c:v>
                </c:pt>
                <c:pt idx="12">
                  <c:v>0.10070541760722347</c:v>
                </c:pt>
                <c:pt idx="13">
                  <c:v>0.1063504208110176</c:v>
                </c:pt>
                <c:pt idx="14">
                  <c:v>0.1102755676305065</c:v>
                </c:pt>
                <c:pt idx="15">
                  <c:v>0.11035072711719418</c:v>
                </c:pt>
                <c:pt idx="16">
                  <c:v>0.13699869140173968</c:v>
                </c:pt>
                <c:pt idx="17">
                  <c:v>0.14132879956642141</c:v>
                </c:pt>
                <c:pt idx="18">
                  <c:v>0.14596244219355564</c:v>
                </c:pt>
                <c:pt idx="19">
                  <c:v>0.16807472073594293</c:v>
                </c:pt>
              </c:numCache>
            </c:numRef>
          </c:val>
          <c:extLst>
            <c:ext xmlns:c15="http://schemas.microsoft.com/office/drawing/2012/chart" uri="{02D57815-91ED-43cb-92C2-25804820EDAC}">
              <c15:datalabelsRange>
                <c15:f>'11ListaEspera'!$N$13:$N$32</c15:f>
                <c15:dlblRangeCache>
                  <c:ptCount val="20"/>
                  <c:pt idx="0">
                    <c:v>180</c:v>
                  </c:pt>
                  <c:pt idx="1">
                    <c:v>90</c:v>
                  </c:pt>
                  <c:pt idx="2">
                    <c:v>452</c:v>
                  </c:pt>
                  <c:pt idx="3">
                    <c:v>1.235</c:v>
                  </c:pt>
                  <c:pt idx="4">
                    <c:v>361</c:v>
                  </c:pt>
                  <c:pt idx="5">
                    <c:v>453</c:v>
                  </c:pt>
                  <c:pt idx="6">
                    <c:v>2.364</c:v>
                  </c:pt>
                  <c:pt idx="7">
                    <c:v>57</c:v>
                  </c:pt>
                  <c:pt idx="8">
                    <c:v>8.366</c:v>
                  </c:pt>
                  <c:pt idx="9">
                    <c:v>16.773</c:v>
                  </c:pt>
                  <c:pt idx="10">
                    <c:v>122.585</c:v>
                  </c:pt>
                  <c:pt idx="11">
                    <c:v>15.458</c:v>
                  </c:pt>
                  <c:pt idx="12">
                    <c:v>3.569</c:v>
                  </c:pt>
                  <c:pt idx="13">
                    <c:v>1.112</c:v>
                  </c:pt>
                  <c:pt idx="14">
                    <c:v>4.546</c:v>
                  </c:pt>
                  <c:pt idx="15">
                    <c:v>258</c:v>
                  </c:pt>
                  <c:pt idx="16">
                    <c:v>7.119</c:v>
                  </c:pt>
                  <c:pt idx="17">
                    <c:v>38.072</c:v>
                  </c:pt>
                  <c:pt idx="18">
                    <c:v>7.796</c:v>
                  </c:pt>
                  <c:pt idx="19">
                    <c:v>14.324</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Asturias, Principado de</c:v>
                </c:pt>
                <c:pt idx="3">
                  <c:v>Galicia</c:v>
                </c:pt>
                <c:pt idx="4">
                  <c:v>Cantabria</c:v>
                </c:pt>
                <c:pt idx="5">
                  <c:v>Navarra, Comunidad Foral de</c:v>
                </c:pt>
                <c:pt idx="6">
                  <c:v>Castilla - La Mancha</c:v>
                </c:pt>
                <c:pt idx="7">
                  <c:v>Ceuta</c:v>
                </c:pt>
                <c:pt idx="8">
                  <c:v>Comunitat Valenciana</c:v>
                </c:pt>
                <c:pt idx="9">
                  <c:v>Andalucía</c:v>
                </c:pt>
                <c:pt idx="10">
                  <c:v>Media Nacional</c:v>
                </c:pt>
                <c:pt idx="11">
                  <c:v>Madrid, Comunidad de</c:v>
                </c:pt>
                <c:pt idx="12">
                  <c:v>Balears, Illes</c:v>
                </c:pt>
                <c:pt idx="13">
                  <c:v>Rioja, La</c:v>
                </c:pt>
                <c:pt idx="14">
                  <c:v>Extremadura</c:v>
                </c:pt>
                <c:pt idx="15">
                  <c:v>Melilla</c:v>
                </c:pt>
                <c:pt idx="16">
                  <c:v>Murcia, Región de</c:v>
                </c:pt>
                <c:pt idx="17">
                  <c:v>Cataluña</c:v>
                </c:pt>
                <c:pt idx="18">
                  <c:v>Canarias</c:v>
                </c:pt>
                <c:pt idx="19">
                  <c:v>País Vasco</c:v>
                </c:pt>
              </c:strCache>
            </c:strRef>
          </c:cat>
          <c:val>
            <c:numRef>
              <c:f>'11ListaEspera'!$Q$13:$Q$32</c:f>
              <c:numCache>
                <c:formatCode>0.00%</c:formatCode>
                <c:ptCount val="20"/>
                <c:pt idx="0">
                  <c:v>0.92543822567489398</c:v>
                </c:pt>
                <c:pt idx="1">
                  <c:v>0.92543822567489398</c:v>
                </c:pt>
                <c:pt idx="2">
                  <c:v>0.92543822567489398</c:v>
                </c:pt>
                <c:pt idx="3">
                  <c:v>0.92543822567489398</c:v>
                </c:pt>
                <c:pt idx="4">
                  <c:v>0.92543822567489398</c:v>
                </c:pt>
                <c:pt idx="5">
                  <c:v>0.92543822567489398</c:v>
                </c:pt>
                <c:pt idx="6">
                  <c:v>0.92543822567489398</c:v>
                </c:pt>
                <c:pt idx="7">
                  <c:v>0.92543822567489398</c:v>
                </c:pt>
                <c:pt idx="8">
                  <c:v>0.92543822567489398</c:v>
                </c:pt>
                <c:pt idx="9">
                  <c:v>0.92543822567489398</c:v>
                </c:pt>
                <c:pt idx="10">
                  <c:v>0.92543822567489398</c:v>
                </c:pt>
                <c:pt idx="11">
                  <c:v>0.92543822567489398</c:v>
                </c:pt>
                <c:pt idx="12">
                  <c:v>0.92543822567489398</c:v>
                </c:pt>
                <c:pt idx="13">
                  <c:v>0.92543822567489398</c:v>
                </c:pt>
                <c:pt idx="14">
                  <c:v>0.92543822567489398</c:v>
                </c:pt>
                <c:pt idx="15">
                  <c:v>0.92543822567489398</c:v>
                </c:pt>
                <c:pt idx="16">
                  <c:v>0.92543822567489398</c:v>
                </c:pt>
                <c:pt idx="17">
                  <c:v>0.92543822567489398</c:v>
                </c:pt>
                <c:pt idx="18">
                  <c:v>0.92543822567489398</c:v>
                </c:pt>
                <c:pt idx="19">
                  <c:v>0.92543822567489398</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8"/>
            <c:invertIfNegative val="0"/>
            <c:bubble3D val="0"/>
            <c:spPr>
              <a:solidFill>
                <a:schemeClr val="accent1"/>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Pt>
            <c:idx val="13"/>
            <c:invertIfNegative val="0"/>
            <c:bubble3D val="0"/>
            <c:spPr>
              <a:solidFill>
                <a:schemeClr val="accent1"/>
              </a:solidFill>
              <a:ln>
                <a:noFill/>
              </a:ln>
              <a:effectLst/>
            </c:spPr>
            <c:extLst>
              <c:ext xmlns:c16="http://schemas.microsoft.com/office/drawing/2014/chart" uri="{C3380CC4-5D6E-409C-BE32-E72D297353CC}">
                <c16:uniqueId val="{0000000F-C55D-4E29-9CD8-90CA83D3C1E4}"/>
              </c:ext>
            </c:extLst>
          </c:dPt>
          <c:dLbls>
            <c:dLbl>
              <c:idx val="0"/>
              <c:layout>
                <c:manualLayout>
                  <c:x val="0"/>
                  <c:y val="-3.0478894636931943E-3"/>
                </c:manualLayout>
              </c:layout>
              <c:tx>
                <c:rich>
                  <a:bodyPr/>
                  <a:lstStyle/>
                  <a:p>
                    <a:fld id="{70D1C189-CA26-417C-BD78-D680A7B6B3E1}" type="CELLRANGE">
                      <a:rPr lang="en-US" baseline="0"/>
                      <a:pPr/>
                      <a:t>[CELLRANGE]</a:t>
                    </a:fld>
                    <a:r>
                      <a:rPr lang="en-US" baseline="0"/>
                      <a:t>
</a:t>
                    </a:r>
                    <a:fld id="{6ECA5BE8-F5E6-48F7-B5A8-3071FAE405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9325100D-4BFB-4A08-86CC-4D68EB09D6C7}" type="CELLRANGE">
                      <a:rPr lang="en-US" baseline="0"/>
                      <a:pPr/>
                      <a:t>[CELLRANGE]</a:t>
                    </a:fld>
                    <a:r>
                      <a:rPr lang="en-US" baseline="0"/>
                      <a:t>
</a:t>
                    </a:r>
                    <a:fld id="{623543CA-B609-4876-A1D6-BA9953BFFB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CED7E9D9-5F91-43D9-B484-62235CB17B86}" type="CELLRANGE">
                      <a:rPr lang="en-US" baseline="0"/>
                      <a:pPr/>
                      <a:t>[CELLRANGE]</a:t>
                    </a:fld>
                    <a:r>
                      <a:rPr lang="en-US" baseline="0"/>
                      <a:t>
</a:t>
                    </a:r>
                    <a:fld id="{2CF76FB9-4340-440A-A1EC-C0CC7A54D0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03955DF1-8CFC-4968-9901-0B32CCF8AF79}" type="CELLRANGE">
                      <a:rPr lang="en-US" baseline="0"/>
                      <a:pPr/>
                      <a:t>[CELLRANGE]</a:t>
                    </a:fld>
                    <a:r>
                      <a:rPr lang="en-US" baseline="0"/>
                      <a:t>
</a:t>
                    </a:r>
                    <a:fld id="{3E0AA093-6DBE-4BCE-A451-FA9ECBBA1F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F734F0D3-E0C5-4322-BCD4-CD789E632421}" type="CELLRANGE">
                      <a:rPr lang="en-US" baseline="0"/>
                      <a:pPr/>
                      <a:t>[CELLRANGE]</a:t>
                    </a:fld>
                    <a:r>
                      <a:rPr lang="en-US" baseline="0"/>
                      <a:t>
</a:t>
                    </a:r>
                    <a:fld id="{CC3A7416-C7C3-47BD-B2D9-4CDB06958ED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8E47EB0C-4036-42ED-8776-38C50058E3F9}" type="CELLRANGE">
                      <a:rPr lang="en-US" baseline="0"/>
                      <a:pPr/>
                      <a:t>[CELLRANGE]</a:t>
                    </a:fld>
                    <a:r>
                      <a:rPr lang="en-US" baseline="0"/>
                      <a:t>
</a:t>
                    </a:r>
                    <a:fld id="{96E997D1-84BC-419C-AFB8-741B744FE5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C5589BFC-DA6B-4EBD-B45A-B5AFEED91B36}" type="CELLRANGE">
                      <a:rPr lang="en-US" baseline="0"/>
                      <a:pPr/>
                      <a:t>[CELLRANGE]</a:t>
                    </a:fld>
                    <a:r>
                      <a:rPr lang="en-US" baseline="0"/>
                      <a:t>
</a:t>
                    </a:r>
                    <a:fld id="{2D51AAB9-9E17-4A13-B36F-0B53407C5E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E53AFDEC-B792-4C38-8C33-9558406C0079}" type="CELLRANGE">
                      <a:rPr lang="en-US" baseline="0"/>
                      <a:pPr/>
                      <a:t>[CELLRANGE]</a:t>
                    </a:fld>
                    <a:r>
                      <a:rPr lang="en-US" baseline="0"/>
                      <a:t>
</a:t>
                    </a:r>
                    <a:fld id="{1353CE7E-B542-4A17-A981-CF15FB115A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6D28BB35-AEF2-4FEF-9259-4E38249A820E}" type="CELLRANGE">
                      <a:rPr lang="en-US" baseline="0">
                        <a:solidFill>
                          <a:sysClr val="windowText" lastClr="000000"/>
                        </a:solidFill>
                      </a:rPr>
                      <a:pPr/>
                      <a:t>[CELLRANGE]</a:t>
                    </a:fld>
                    <a:r>
                      <a:rPr lang="en-US" baseline="0">
                        <a:solidFill>
                          <a:sysClr val="windowText" lastClr="000000"/>
                        </a:solidFill>
                      </a:rPr>
                      <a:t>
</a:t>
                    </a:r>
                    <a:fld id="{4846AFF8-3DD1-4B6D-842A-A7701C3E354A}"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52F082E1-143B-4D82-B8E3-0E7CFF46DCDB}" type="CELLRANGE">
                      <a:rPr lang="en-US" baseline="0">
                        <a:solidFill>
                          <a:sysClr val="windowText" lastClr="000000"/>
                        </a:solidFill>
                      </a:rPr>
                      <a:pPr/>
                      <a:t>[CELLRANGE]</a:t>
                    </a:fld>
                    <a:r>
                      <a:rPr lang="en-US" baseline="0">
                        <a:solidFill>
                          <a:sysClr val="windowText" lastClr="000000"/>
                        </a:solidFill>
                      </a:rPr>
                      <a:t>
</a:t>
                    </a:r>
                    <a:fld id="{A3D9F4AE-FA60-40C9-B347-5EA97E29A4C4}"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16F542F4-96EB-4133-A7AD-AAB57F906E25}" type="CELLRANGE">
                      <a:rPr lang="en-US" baseline="0">
                        <a:solidFill>
                          <a:sysClr val="windowText" lastClr="000000"/>
                        </a:solidFill>
                      </a:rPr>
                      <a:pPr/>
                      <a:t>[CELLRANGE]</a:t>
                    </a:fld>
                    <a:r>
                      <a:rPr lang="en-US" baseline="0">
                        <a:solidFill>
                          <a:sysClr val="windowText" lastClr="000000"/>
                        </a:solidFill>
                      </a:rPr>
                      <a:t>
</a:t>
                    </a:r>
                    <a:fld id="{7DBEECF3-8CCC-49C5-8F2A-EFE2A5F4AE59}"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700E6862-1738-45FB-B322-E1D744513B03}" type="CELLRANGE">
                      <a:rPr lang="en-US" baseline="0">
                        <a:solidFill>
                          <a:schemeClr val="bg1"/>
                        </a:solidFill>
                      </a:rPr>
                      <a:pPr>
                        <a:defRPr b="1">
                          <a:solidFill>
                            <a:schemeClr val="bg1"/>
                          </a:solidFill>
                        </a:defRPr>
                      </a:pPr>
                      <a:t>[CELLRANGE]</a:t>
                    </a:fld>
                    <a:r>
                      <a:rPr lang="en-US" baseline="0">
                        <a:solidFill>
                          <a:schemeClr val="bg1"/>
                        </a:solidFill>
                      </a:rPr>
                      <a:t>
</a:t>
                    </a:r>
                    <a:fld id="{D5D4DF30-D67A-446F-B9F3-32F5D3E3E48A}"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BEF9FB93-400F-44B7-8F6D-173722C6052A}" type="CELLRANGE">
                      <a:rPr lang="en-US" baseline="0"/>
                      <a:pPr/>
                      <a:t>[CELLRANGE]</a:t>
                    </a:fld>
                    <a:r>
                      <a:rPr lang="en-US" baseline="0"/>
                      <a:t>
</a:t>
                    </a:r>
                    <a:fld id="{0B4C1B84-3A7B-41E0-90CE-3850D70DCB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6BC433E3-6E4F-4671-89DD-03DF21DDE2FA}" type="CELLRANGE">
                      <a:rPr lang="en-US" baseline="0">
                        <a:solidFill>
                          <a:schemeClr val="tx1"/>
                        </a:solidFill>
                      </a:rPr>
                      <a:pPr>
                        <a:defRPr b="1">
                          <a:solidFill>
                            <a:schemeClr val="tx1"/>
                          </a:solidFill>
                        </a:defRPr>
                      </a:pPr>
                      <a:t>[CELLRANGE]</a:t>
                    </a:fld>
                    <a:r>
                      <a:rPr lang="en-US" baseline="0">
                        <a:solidFill>
                          <a:schemeClr val="tx1"/>
                        </a:solidFill>
                      </a:rPr>
                      <a:t>
</a:t>
                    </a:r>
                    <a:fld id="{C7E2F179-98B2-468D-8DA9-8E3A03AD001D}"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48AEF26F-7044-4D01-B530-4C914FBAFB40}" type="CELLRANGE">
                      <a:rPr lang="en-US" baseline="0"/>
                      <a:pPr/>
                      <a:t>[CELLRANGE]</a:t>
                    </a:fld>
                    <a:r>
                      <a:rPr lang="en-US" baseline="0"/>
                      <a:t>
</a:t>
                    </a:r>
                    <a:fld id="{C04BDB4B-D09C-471C-8500-4C50328F9ED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FFFC1626-7628-45B2-BAFC-72CBBDA8325E}" type="CELLRANGE">
                      <a:rPr lang="en-US" baseline="0"/>
                      <a:pPr/>
                      <a:t>[CELLRANGE]</a:t>
                    </a:fld>
                    <a:r>
                      <a:rPr lang="en-US" baseline="0"/>
                      <a:t>
</a:t>
                    </a:r>
                    <a:fld id="{FA6E34A8-BA3A-4998-9CCF-4E9725AE5C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35CC61DA-59C8-4AC5-8B1E-6F0F46B0A52D}" type="CELLRANGE">
                      <a:rPr lang="en-US" baseline="0"/>
                      <a:pPr/>
                      <a:t>[CELLRANGE]</a:t>
                    </a:fld>
                    <a:r>
                      <a:rPr lang="en-US" baseline="0"/>
                      <a:t>
</a:t>
                    </a:r>
                    <a:fld id="{FF28122E-2959-44DC-86FE-7E07A163DD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25A36D46-145E-4328-AFDA-DA61344A7867}" type="CELLRANGE">
                      <a:rPr lang="en-US" baseline="0"/>
                      <a:pPr/>
                      <a:t>[CELLRANGE]</a:t>
                    </a:fld>
                    <a:r>
                      <a:rPr lang="en-US" baseline="0"/>
                      <a:t>
</a:t>
                    </a:r>
                    <a:fld id="{50E01DB2-5041-496C-A523-88F2BBBCDF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D98CFA4B-64F2-4010-B51E-426BCD3C53B1}" type="CELLRANGE">
                      <a:rPr lang="en-US" baseline="0"/>
                      <a:pPr/>
                      <a:t>[CELLRANGE]</a:t>
                    </a:fld>
                    <a:r>
                      <a:rPr lang="en-US" baseline="0"/>
                      <a:t>
</a:t>
                    </a:r>
                    <a:fld id="{BA2C5B9F-8AEF-4754-80DE-11A849F1DA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85B9BE47-87D0-44B8-9C4B-FFADDCC09D0A}" type="CELLRANGE">
                      <a:rPr lang="en-US" baseline="0"/>
                      <a:pPr/>
                      <a:t>[CELLRANGE]</a:t>
                    </a:fld>
                    <a:r>
                      <a:rPr lang="en-US" baseline="0"/>
                      <a:t>
</a:t>
                    </a:r>
                    <a:fld id="{6005A3B8-D544-4AC0-AC8B-9334F98CDFA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Aragón</c:v>
                </c:pt>
                <c:pt idx="1">
                  <c:v>Castilla y León</c:v>
                </c:pt>
                <c:pt idx="2">
                  <c:v>Galicia</c:v>
                </c:pt>
                <c:pt idx="3">
                  <c:v>Asturias, Principado de</c:v>
                </c:pt>
                <c:pt idx="4">
                  <c:v>Cantabria</c:v>
                </c:pt>
                <c:pt idx="5">
                  <c:v>Castilla - La Mancha</c:v>
                </c:pt>
                <c:pt idx="6">
                  <c:v>Ceuta</c:v>
                </c:pt>
                <c:pt idx="7">
                  <c:v>Andalucía</c:v>
                </c:pt>
                <c:pt idx="8">
                  <c:v>Navarra, Comunidad Foral de</c:v>
                </c:pt>
                <c:pt idx="9">
                  <c:v>Madrid, Comunidad de</c:v>
                </c:pt>
                <c:pt idx="10">
                  <c:v>Comunitat Valenciana</c:v>
                </c:pt>
                <c:pt idx="11">
                  <c:v>Media Nacional</c:v>
                </c:pt>
                <c:pt idx="12">
                  <c:v>Rioja, La</c:v>
                </c:pt>
                <c:pt idx="13">
                  <c:v>Extremadura</c:v>
                </c:pt>
                <c:pt idx="14">
                  <c:v>Balears, Illes</c:v>
                </c:pt>
                <c:pt idx="15">
                  <c:v>Melilla</c:v>
                </c:pt>
                <c:pt idx="16">
                  <c:v>Cataluña</c:v>
                </c:pt>
                <c:pt idx="17">
                  <c:v>Murcia, Región de</c:v>
                </c:pt>
                <c:pt idx="18">
                  <c:v>Canarias</c:v>
                </c:pt>
                <c:pt idx="19">
                  <c:v>País Vasco</c:v>
                </c:pt>
              </c:strCache>
            </c:strRef>
          </c:cat>
          <c:val>
            <c:numRef>
              <c:f>'11ListaEsperaGIII'!$O$13:$O$32</c:f>
              <c:numCache>
                <c:formatCode>0.00%</c:formatCode>
                <c:ptCount val="20"/>
                <c:pt idx="0">
                  <c:v>0.99917787742899855</c:v>
                </c:pt>
                <c:pt idx="1">
                  <c:v>0.99891064415331254</c:v>
                </c:pt>
                <c:pt idx="2">
                  <c:v>0.99709113177938535</c:v>
                </c:pt>
                <c:pt idx="3">
                  <c:v>0.99021943573667714</c:v>
                </c:pt>
                <c:pt idx="4">
                  <c:v>0.98807044120431742</c:v>
                </c:pt>
                <c:pt idx="5">
                  <c:v>0.98277884857118913</c:v>
                </c:pt>
                <c:pt idx="6">
                  <c:v>0.97368421052631582</c:v>
                </c:pt>
                <c:pt idx="7">
                  <c:v>0.97263655462184873</c:v>
                </c:pt>
                <c:pt idx="8">
                  <c:v>0.96722254169062682</c:v>
                </c:pt>
                <c:pt idx="9">
                  <c:v>0.96674697316126257</c:v>
                </c:pt>
                <c:pt idx="10">
                  <c:v>0.96175330359748223</c:v>
                </c:pt>
                <c:pt idx="11">
                  <c:v>0.95700740205478818</c:v>
                </c:pt>
                <c:pt idx="12">
                  <c:v>0.93995098039215685</c:v>
                </c:pt>
                <c:pt idx="13">
                  <c:v>0.93455971049457176</c:v>
                </c:pt>
                <c:pt idx="14">
                  <c:v>0.93417781460873683</c:v>
                </c:pt>
                <c:pt idx="15">
                  <c:v>0.92665036674816625</c:v>
                </c:pt>
                <c:pt idx="16">
                  <c:v>0.92577698743078851</c:v>
                </c:pt>
                <c:pt idx="17">
                  <c:v>0.89766702014846234</c:v>
                </c:pt>
                <c:pt idx="18">
                  <c:v>0.87351375835126255</c:v>
                </c:pt>
                <c:pt idx="19">
                  <c:v>0.86934394840270079</c:v>
                </c:pt>
              </c:numCache>
            </c:numRef>
          </c:val>
          <c:extLst>
            <c:ext xmlns:c15="http://schemas.microsoft.com/office/drawing/2012/chart" uri="{02D57815-91ED-43cb-92C2-25804820EDAC}">
              <c15:datalabelsRange>
                <c15:f>'11ListaEsperaGIII'!$M$13:$M$32</c15:f>
                <c15:dlblRangeCache>
                  <c:ptCount val="20"/>
                  <c:pt idx="0">
                    <c:v>13.369</c:v>
                  </c:pt>
                  <c:pt idx="1">
                    <c:v>34.845</c:v>
                  </c:pt>
                  <c:pt idx="2">
                    <c:v>26.051</c:v>
                  </c:pt>
                  <c:pt idx="3">
                    <c:v>7.897</c:v>
                  </c:pt>
                  <c:pt idx="4">
                    <c:v>5.218</c:v>
                  </c:pt>
                  <c:pt idx="5">
                    <c:v>23.455</c:v>
                  </c:pt>
                  <c:pt idx="6">
                    <c:v>407</c:v>
                  </c:pt>
                  <c:pt idx="7">
                    <c:v>74.076</c:v>
                  </c:pt>
                  <c:pt idx="8">
                    <c:v>3.364</c:v>
                  </c:pt>
                  <c:pt idx="9">
                    <c:v>63.000</c:v>
                  </c:pt>
                  <c:pt idx="10">
                    <c:v>46.143</c:v>
                  </c:pt>
                  <c:pt idx="11">
                    <c:v>413.209</c:v>
                  </c:pt>
                  <c:pt idx="12">
                    <c:v>2.301</c:v>
                  </c:pt>
                  <c:pt idx="13">
                    <c:v>12.396</c:v>
                  </c:pt>
                  <c:pt idx="14">
                    <c:v>7.891</c:v>
                  </c:pt>
                  <c:pt idx="15">
                    <c:v>758</c:v>
                  </c:pt>
                  <c:pt idx="16">
                    <c:v>45.813</c:v>
                  </c:pt>
                  <c:pt idx="17">
                    <c:v>13.544</c:v>
                  </c:pt>
                  <c:pt idx="18">
                    <c:v>15.428</c:v>
                  </c:pt>
                  <c:pt idx="19">
                    <c:v>17.253</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a:ln>
              <a:noFill/>
            </a:ln>
            <a:effectLst/>
          </c:spPr>
          <c:invertIfNegative val="0"/>
          <c:dPt>
            <c:idx val="8"/>
            <c:invertIfNegative val="0"/>
            <c:bubble3D val="0"/>
            <c:spPr>
              <a:solidFill>
                <a:schemeClr val="accent2"/>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C-C55D-4E29-9CD8-90CA83D3C1E4}"/>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26-C55D-4E29-9CD8-90CA83D3C1E4}"/>
              </c:ext>
            </c:extLst>
          </c:dPt>
          <c:dLbls>
            <c:dLbl>
              <c:idx val="0"/>
              <c:layout>
                <c:manualLayout>
                  <c:x val="0"/>
                  <c:y val="2.3297274756543279E-2"/>
                </c:manualLayout>
              </c:layout>
              <c:tx>
                <c:rich>
                  <a:bodyPr/>
                  <a:lstStyle/>
                  <a:p>
                    <a:fld id="{11620E16-14BF-4A9F-98D2-A07B138BA06D}" type="CELLRANGE">
                      <a:rPr lang="en-US" baseline="0"/>
                      <a:pPr/>
                      <a:t>[CELLRANGE]</a:t>
                    </a:fld>
                    <a:r>
                      <a:rPr lang="en-US" baseline="0"/>
                      <a:t>
</a:t>
                    </a:r>
                    <a:fld id="{6DDC0F8D-244D-415C-B083-B7B40B2FEC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36C647DF-EEA7-4CFB-BC84-AAFAB4095CDD}" type="CELLRANGE">
                      <a:rPr lang="en-US" baseline="0"/>
                      <a:pPr/>
                      <a:t>[CELLRANGE]</a:t>
                    </a:fld>
                    <a:r>
                      <a:rPr lang="en-US" baseline="0"/>
                      <a:t>
</a:t>
                    </a:r>
                    <a:fld id="{EB38FDCA-04BC-41B1-8D37-7AA08160511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C9C2FDFD-03D9-4658-A8F4-4D2EEF942729}" type="CELLRANGE">
                      <a:rPr lang="en-US" baseline="0"/>
                      <a:pPr/>
                      <a:t>[CELLRANGE]</a:t>
                    </a:fld>
                    <a:r>
                      <a:rPr lang="en-US" baseline="0"/>
                      <a:t>
</a:t>
                    </a:r>
                    <a:fld id="{BD3B04E3-2C96-42F0-817A-BBD41C8C5FD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426BAD82-F48B-4655-B1F4-B286AC70721F}" type="CELLRANGE">
                      <a:rPr lang="en-US" baseline="0"/>
                      <a:pPr/>
                      <a:t>[CELLRANGE]</a:t>
                    </a:fld>
                    <a:r>
                      <a:rPr lang="en-US" baseline="0"/>
                      <a:t>
</a:t>
                    </a:r>
                    <a:fld id="{C54772B4-88F9-4512-9860-3927EC00A3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81953133-A7B7-4552-BA0C-EA185F3E9AD2}" type="CELLRANGE">
                      <a:rPr lang="en-US" baseline="0"/>
                      <a:pPr/>
                      <a:t>[CELLRANGE]</a:t>
                    </a:fld>
                    <a:r>
                      <a:rPr lang="en-US" baseline="0"/>
                      <a:t>
</a:t>
                    </a:r>
                    <a:fld id="{2CAB686B-2A36-424B-B1E0-AED5B6A35C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F047EA23-234B-47B9-ABDB-A9E1CED64AC5}" type="CELLRANGE">
                      <a:rPr lang="en-US" baseline="0"/>
                      <a:pPr/>
                      <a:t>[CELLRANGE]</a:t>
                    </a:fld>
                    <a:r>
                      <a:rPr lang="en-US" baseline="0"/>
                      <a:t>
</a:t>
                    </a:r>
                    <a:fld id="{EA995402-E3C4-4227-A439-A972982547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C402DEF3-EA25-4C66-A7BC-AC2274C3F999}" type="CELLRANGE">
                      <a:rPr lang="en-US" baseline="0"/>
                      <a:pPr/>
                      <a:t>[CELLRANGE]</a:t>
                    </a:fld>
                    <a:r>
                      <a:rPr lang="en-US" baseline="0"/>
                      <a:t>
</a:t>
                    </a:r>
                    <a:fld id="{8815F6E4-572A-4878-B051-D83F24297A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6D719740-5C31-4213-AF66-EBC6DE9D1171}" type="CELLRANGE">
                      <a:rPr lang="en-US" baseline="0"/>
                      <a:pPr/>
                      <a:t>[CELLRANGE]</a:t>
                    </a:fld>
                    <a:r>
                      <a:rPr lang="en-US" baseline="0"/>
                      <a:t>
</a:t>
                    </a:r>
                    <a:fld id="{5CFEE676-C37F-470D-B65C-CB0FEA925A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a:lstStyle/>
                  <a:p>
                    <a:fld id="{42760B19-61BE-4C82-BD6F-00AB7DC758F9}" type="CELLRANGE">
                      <a:rPr lang="en-US" sz="600" baseline="0">
                        <a:solidFill>
                          <a:sysClr val="windowText" lastClr="000000"/>
                        </a:solidFill>
                      </a:rPr>
                      <a:pPr/>
                      <a:t>[CELLRANGE]</a:t>
                    </a:fld>
                    <a:r>
                      <a:rPr lang="en-US" sz="600" baseline="0">
                        <a:solidFill>
                          <a:sysClr val="windowText" lastClr="000000"/>
                        </a:solidFill>
                      </a:rPr>
                      <a:t>
</a:t>
                    </a:r>
                    <a:fld id="{1CAE3196-DFA7-4EE2-9959-B50BE87435D6}"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a:lstStyle/>
                  <a:p>
                    <a:fld id="{15EE7569-429C-4C73-9090-C574AADBEACD}" type="CELLRANGE">
                      <a:rPr lang="en-US" sz="600" baseline="0">
                        <a:solidFill>
                          <a:sysClr val="windowText" lastClr="000000"/>
                        </a:solidFill>
                      </a:rPr>
                      <a:pPr/>
                      <a:t>[CELLRANGE]</a:t>
                    </a:fld>
                    <a:r>
                      <a:rPr lang="en-US" sz="600" baseline="0">
                        <a:solidFill>
                          <a:sysClr val="windowText" lastClr="000000"/>
                        </a:solidFill>
                      </a:rPr>
                      <a:t>
</a:t>
                    </a:r>
                    <a:fld id="{AE0D3F26-9428-4023-8D25-726BE796982E}"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a:lstStyle/>
                  <a:p>
                    <a:fld id="{8BF10F6E-55DD-4CE0-A5FA-6B1EC544C363}" type="CELLRANGE">
                      <a:rPr lang="en-US" sz="600" baseline="0">
                        <a:solidFill>
                          <a:sysClr val="windowText" lastClr="000000"/>
                        </a:solidFill>
                      </a:rPr>
                      <a:pPr/>
                      <a:t>[CELLRANGE]</a:t>
                    </a:fld>
                    <a:r>
                      <a:rPr lang="en-US" sz="600" baseline="0">
                        <a:solidFill>
                          <a:sysClr val="windowText" lastClr="000000"/>
                        </a:solidFill>
                      </a:rPr>
                      <a:t>
</a:t>
                    </a:r>
                    <a:fld id="{6F434102-D3E7-4BE2-B137-836F25F7A9CA}"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fld id="{61225646-708F-4AB4-B975-7831EAA58CAA}" type="CELLRANGE">
                      <a:rPr lang="en-US" sz="600" baseline="0">
                        <a:solidFill>
                          <a:schemeClr val="bg1"/>
                        </a:solidFill>
                      </a:rPr>
                      <a:pPr>
                        <a:defRPr sz="600" b="1">
                          <a:solidFill>
                            <a:schemeClr val="bg1"/>
                          </a:solidFill>
                        </a:defRPr>
                      </a:pPr>
                      <a:t>[CELLRANGE]</a:t>
                    </a:fld>
                    <a:r>
                      <a:rPr lang="en-US" sz="600" baseline="0">
                        <a:solidFill>
                          <a:schemeClr val="bg1"/>
                        </a:solidFill>
                      </a:rPr>
                      <a:t>
</a:t>
                    </a:r>
                    <a:fld id="{EC45FD9A-E7F6-4088-892E-FF7BDA51AB4F}" type="VALUE">
                      <a:rPr lang="en-US" sz="600" baseline="0">
                        <a:solidFill>
                          <a:schemeClr val="bg1"/>
                        </a:solidFill>
                      </a:rPr>
                      <a:pPr>
                        <a:defRPr sz="600" b="1">
                          <a:solidFill>
                            <a:schemeClr val="bg1"/>
                          </a:solidFill>
                        </a:defRPr>
                      </a:pPr>
                      <a:t>[VALOR]</a:t>
                    </a:fld>
                    <a:endParaRPr lang="en-US" sz="6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2A258DC9-DD82-4476-B488-CB67A0D674A0}" type="CELLRANGE">
                      <a:rPr lang="en-US" baseline="0"/>
                      <a:pPr/>
                      <a:t>[CELLRANGE]</a:t>
                    </a:fld>
                    <a:r>
                      <a:rPr lang="en-US" baseline="0"/>
                      <a:t>
</a:t>
                    </a:r>
                    <a:fld id="{8A01F966-96A2-4594-881C-884BCD56908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5.9258326974862409E-5"/>
                  <c:y val="7.2157889354739751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09FDAA3F-33C6-4B1C-BE63-CBD67D5614AE}" type="CELLRANGE">
                      <a:rPr lang="en-US" baseline="0">
                        <a:solidFill>
                          <a:schemeClr val="tx1"/>
                        </a:solidFill>
                      </a:rPr>
                      <a:pPr>
                        <a:defRPr b="1">
                          <a:solidFill>
                            <a:schemeClr val="tx1"/>
                          </a:solidFill>
                        </a:defRPr>
                      </a:pPr>
                      <a:t>[CELLRANGE]</a:t>
                    </a:fld>
                    <a:r>
                      <a:rPr lang="en-US" baseline="0">
                        <a:solidFill>
                          <a:schemeClr val="tx1"/>
                        </a:solidFill>
                      </a:rPr>
                      <a:t>
</a:t>
                    </a:r>
                    <a:fld id="{31987668-9747-4D4B-8409-C201B3062870}"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BF3E933A-51D2-49AD-8D71-1C9A0DAA52AC}" type="CELLRANGE">
                      <a:rPr lang="en-US" baseline="0"/>
                      <a:pPr/>
                      <a:t>[CELLRANGE]</a:t>
                    </a:fld>
                    <a:r>
                      <a:rPr lang="en-US" baseline="0"/>
                      <a:t>
</a:t>
                    </a:r>
                    <a:fld id="{01D560AC-FE7A-4E0B-BA00-3456D10C9F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B868606F-2D40-4C68-91A0-169A349E2A8B}" type="CELLRANGE">
                      <a:rPr lang="en-US" baseline="0"/>
                      <a:pPr/>
                      <a:t>[CELLRANGE]</a:t>
                    </a:fld>
                    <a:r>
                      <a:rPr lang="en-US" baseline="0"/>
                      <a:t>
</a:t>
                    </a:r>
                    <a:fld id="{9BE7CCA3-4513-418A-B58D-BC5C3F5C61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5B732DE4-6A97-4996-B922-5EEC48C7380D}" type="CELLRANGE">
                      <a:rPr lang="en-US" baseline="0"/>
                      <a:pPr/>
                      <a:t>[CELLRANGE]</a:t>
                    </a:fld>
                    <a:r>
                      <a:rPr lang="en-US" baseline="0"/>
                      <a:t>
</a:t>
                    </a:r>
                    <a:fld id="{CF688EB1-EFB9-4242-8B34-845B92124D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0018BB9B-CE49-46FF-9E72-3BD663F8229F}" type="CELLRANGE">
                      <a:rPr lang="en-US" baseline="0"/>
                      <a:pPr/>
                      <a:t>[CELLRANGE]</a:t>
                    </a:fld>
                    <a:r>
                      <a:rPr lang="en-US" baseline="0"/>
                      <a:t>
</a:t>
                    </a:r>
                    <a:fld id="{6394514F-84AD-4174-BB52-F37195121A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33B90004-965A-44D4-BC2A-B6A8E2FD89B5}" type="CELLRANGE">
                      <a:rPr lang="en-US" baseline="0"/>
                      <a:pPr/>
                      <a:t>[CELLRANGE]</a:t>
                    </a:fld>
                    <a:r>
                      <a:rPr lang="en-US" baseline="0"/>
                      <a:t>
</a:t>
                    </a:r>
                    <a:fld id="{63314A97-B324-4097-82FA-1FFF961B1F5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6D2DA926-0795-470B-81DC-1E9C9280685F}" type="CELLRANGE">
                      <a:rPr lang="en-US" baseline="0"/>
                      <a:pPr/>
                      <a:t>[CELLRANGE]</a:t>
                    </a:fld>
                    <a:r>
                      <a:rPr lang="en-US" baseline="0"/>
                      <a:t>
</a:t>
                    </a:r>
                    <a:fld id="{FA7EB2D2-52E8-4AA5-A833-E5C3B19A0D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Aragón</c:v>
                </c:pt>
                <c:pt idx="1">
                  <c:v>Castilla y León</c:v>
                </c:pt>
                <c:pt idx="2">
                  <c:v>Galicia</c:v>
                </c:pt>
                <c:pt idx="3">
                  <c:v>Asturias, Principado de</c:v>
                </c:pt>
                <c:pt idx="4">
                  <c:v>Cantabria</c:v>
                </c:pt>
                <c:pt idx="5">
                  <c:v>Castilla - La Mancha</c:v>
                </c:pt>
                <c:pt idx="6">
                  <c:v>Ceuta</c:v>
                </c:pt>
                <c:pt idx="7">
                  <c:v>Andalucía</c:v>
                </c:pt>
                <c:pt idx="8">
                  <c:v>Navarra, Comunidad Foral de</c:v>
                </c:pt>
                <c:pt idx="9">
                  <c:v>Madrid, Comunidad de</c:v>
                </c:pt>
                <c:pt idx="10">
                  <c:v>Comunitat Valenciana</c:v>
                </c:pt>
                <c:pt idx="11">
                  <c:v>Media Nacional</c:v>
                </c:pt>
                <c:pt idx="12">
                  <c:v>Rioja, La</c:v>
                </c:pt>
                <c:pt idx="13">
                  <c:v>Extremadura</c:v>
                </c:pt>
                <c:pt idx="14">
                  <c:v>Balears, Illes</c:v>
                </c:pt>
                <c:pt idx="15">
                  <c:v>Melilla</c:v>
                </c:pt>
                <c:pt idx="16">
                  <c:v>Cataluña</c:v>
                </c:pt>
                <c:pt idx="17">
                  <c:v>Murcia, Región de</c:v>
                </c:pt>
                <c:pt idx="18">
                  <c:v>Canarias</c:v>
                </c:pt>
                <c:pt idx="19">
                  <c:v>País Vasco</c:v>
                </c:pt>
              </c:strCache>
            </c:strRef>
          </c:cat>
          <c:val>
            <c:numRef>
              <c:f>'11ListaEsperaGIII'!$P$13:$P$32</c:f>
              <c:numCache>
                <c:formatCode>0.00%</c:formatCode>
                <c:ptCount val="20"/>
                <c:pt idx="0">
                  <c:v>8.2212257100149479E-4</c:v>
                </c:pt>
                <c:pt idx="1">
                  <c:v>1.0893558466874983E-3</c:v>
                </c:pt>
                <c:pt idx="2">
                  <c:v>2.9088682206146899E-3</c:v>
                </c:pt>
                <c:pt idx="3">
                  <c:v>9.7805642633228846E-3</c:v>
                </c:pt>
                <c:pt idx="4">
                  <c:v>1.1929558795682636E-2</c:v>
                </c:pt>
                <c:pt idx="5">
                  <c:v>1.7221151428810862E-2</c:v>
                </c:pt>
                <c:pt idx="6">
                  <c:v>2.6315789473684209E-2</c:v>
                </c:pt>
                <c:pt idx="7">
                  <c:v>2.736344537815126E-2</c:v>
                </c:pt>
                <c:pt idx="8">
                  <c:v>3.2777458309373203E-2</c:v>
                </c:pt>
                <c:pt idx="9">
                  <c:v>3.3253026838737397E-2</c:v>
                </c:pt>
                <c:pt idx="10">
                  <c:v>3.8246696402517821E-2</c:v>
                </c:pt>
                <c:pt idx="11">
                  <c:v>4.2992597945211826E-2</c:v>
                </c:pt>
                <c:pt idx="12">
                  <c:v>6.0049019607843139E-2</c:v>
                </c:pt>
                <c:pt idx="13">
                  <c:v>6.5440289505428226E-2</c:v>
                </c:pt>
                <c:pt idx="14">
                  <c:v>6.5822185391263166E-2</c:v>
                </c:pt>
                <c:pt idx="15">
                  <c:v>7.3349633251833746E-2</c:v>
                </c:pt>
                <c:pt idx="16">
                  <c:v>7.4223012569211488E-2</c:v>
                </c:pt>
                <c:pt idx="17">
                  <c:v>0.10233297985153765</c:v>
                </c:pt>
                <c:pt idx="18">
                  <c:v>0.1264862416487374</c:v>
                </c:pt>
                <c:pt idx="19">
                  <c:v>0.13065605159729921</c:v>
                </c:pt>
              </c:numCache>
            </c:numRef>
          </c:val>
          <c:extLst>
            <c:ext xmlns:c15="http://schemas.microsoft.com/office/drawing/2012/chart" uri="{02D57815-91ED-43cb-92C2-25804820EDAC}">
              <c15:datalabelsRange>
                <c15:f>'11ListaEsperaGIII'!$N$13:$N$32</c15:f>
                <c15:dlblRangeCache>
                  <c:ptCount val="20"/>
                  <c:pt idx="0">
                    <c:v>11</c:v>
                  </c:pt>
                  <c:pt idx="1">
                    <c:v>38</c:v>
                  </c:pt>
                  <c:pt idx="2">
                    <c:v>76</c:v>
                  </c:pt>
                  <c:pt idx="3">
                    <c:v>78</c:v>
                  </c:pt>
                  <c:pt idx="4">
                    <c:v>63</c:v>
                  </c:pt>
                  <c:pt idx="5">
                    <c:v>411</c:v>
                  </c:pt>
                  <c:pt idx="6">
                    <c:v>11</c:v>
                  </c:pt>
                  <c:pt idx="7">
                    <c:v>2.084</c:v>
                  </c:pt>
                  <c:pt idx="8">
                    <c:v>114</c:v>
                  </c:pt>
                  <c:pt idx="9">
                    <c:v>2.167</c:v>
                  </c:pt>
                  <c:pt idx="10">
                    <c:v>1.835</c:v>
                  </c:pt>
                  <c:pt idx="11">
                    <c:v>18.563</c:v>
                  </c:pt>
                  <c:pt idx="12">
                    <c:v>147</c:v>
                  </c:pt>
                  <c:pt idx="13">
                    <c:v>868</c:v>
                  </c:pt>
                  <c:pt idx="14">
                    <c:v>556</c:v>
                  </c:pt>
                  <c:pt idx="15">
                    <c:v>60</c:v>
                  </c:pt>
                  <c:pt idx="16">
                    <c:v>3.673</c:v>
                  </c:pt>
                  <c:pt idx="17">
                    <c:v>1.544</c:v>
                  </c:pt>
                  <c:pt idx="18">
                    <c:v>2.234</c:v>
                  </c:pt>
                  <c:pt idx="19">
                    <c:v>2.593</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Aragón</c:v>
                </c:pt>
                <c:pt idx="1">
                  <c:v>Castilla y León</c:v>
                </c:pt>
                <c:pt idx="2">
                  <c:v>Galicia</c:v>
                </c:pt>
                <c:pt idx="3">
                  <c:v>Asturias, Principado de</c:v>
                </c:pt>
                <c:pt idx="4">
                  <c:v>Cantabria</c:v>
                </c:pt>
                <c:pt idx="5">
                  <c:v>Castilla - La Mancha</c:v>
                </c:pt>
                <c:pt idx="6">
                  <c:v>Ceuta</c:v>
                </c:pt>
                <c:pt idx="7">
                  <c:v>Andalucía</c:v>
                </c:pt>
                <c:pt idx="8">
                  <c:v>Navarra, Comunidad Foral de</c:v>
                </c:pt>
                <c:pt idx="9">
                  <c:v>Madrid, Comunidad de</c:v>
                </c:pt>
                <c:pt idx="10">
                  <c:v>Comunitat Valenciana</c:v>
                </c:pt>
                <c:pt idx="11">
                  <c:v>Media Nacional</c:v>
                </c:pt>
                <c:pt idx="12">
                  <c:v>Rioja, La</c:v>
                </c:pt>
                <c:pt idx="13">
                  <c:v>Extremadura</c:v>
                </c:pt>
                <c:pt idx="14">
                  <c:v>Balears, Illes</c:v>
                </c:pt>
                <c:pt idx="15">
                  <c:v>Melilla</c:v>
                </c:pt>
                <c:pt idx="16">
                  <c:v>Cataluña</c:v>
                </c:pt>
                <c:pt idx="17">
                  <c:v>Murcia, Región de</c:v>
                </c:pt>
                <c:pt idx="18">
                  <c:v>Canarias</c:v>
                </c:pt>
                <c:pt idx="19">
                  <c:v>País Vasco</c:v>
                </c:pt>
              </c:strCache>
            </c:strRef>
          </c:cat>
          <c:val>
            <c:numRef>
              <c:f>'11ListaEsperaGIII'!$Q$13:$Q$32</c:f>
              <c:numCache>
                <c:formatCode>0.00%</c:formatCode>
                <c:ptCount val="20"/>
                <c:pt idx="0">
                  <c:v>0.95700740205478818</c:v>
                </c:pt>
                <c:pt idx="1">
                  <c:v>0.95700740205478818</c:v>
                </c:pt>
                <c:pt idx="2">
                  <c:v>0.95700740205478818</c:v>
                </c:pt>
                <c:pt idx="3">
                  <c:v>0.95700740205478818</c:v>
                </c:pt>
                <c:pt idx="4">
                  <c:v>0.95700740205478818</c:v>
                </c:pt>
                <c:pt idx="5">
                  <c:v>0.95700740205478818</c:v>
                </c:pt>
                <c:pt idx="6">
                  <c:v>0.95700740205478818</c:v>
                </c:pt>
                <c:pt idx="7">
                  <c:v>0.95700740205478818</c:v>
                </c:pt>
                <c:pt idx="8">
                  <c:v>0.95700740205478818</c:v>
                </c:pt>
                <c:pt idx="9">
                  <c:v>0.95700740205478818</c:v>
                </c:pt>
                <c:pt idx="10">
                  <c:v>0.95700740205478818</c:v>
                </c:pt>
                <c:pt idx="11">
                  <c:v>0.95700740205478818</c:v>
                </c:pt>
                <c:pt idx="12">
                  <c:v>0.95700740205478818</c:v>
                </c:pt>
                <c:pt idx="13">
                  <c:v>0.95700740205478818</c:v>
                </c:pt>
                <c:pt idx="14">
                  <c:v>0.95700740205478818</c:v>
                </c:pt>
                <c:pt idx="15">
                  <c:v>0.95700740205478818</c:v>
                </c:pt>
                <c:pt idx="16">
                  <c:v>0.95700740205478818</c:v>
                </c:pt>
                <c:pt idx="17">
                  <c:v>0.95700740205478818</c:v>
                </c:pt>
                <c:pt idx="18">
                  <c:v>0.95700740205478818</c:v>
                </c:pt>
                <c:pt idx="19">
                  <c:v>0.95700740205478818</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chemeClr val="accent1"/>
              </a:solidFill>
              <a:ln>
                <a:noFill/>
              </a:ln>
              <a:effectLst/>
            </c:spPr>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6FFEF5CB-637F-4F72-A5F4-00DB761EB615}" type="CELLRANGE">
                      <a:rPr lang="en-US" baseline="0"/>
                      <a:pPr/>
                      <a:t>[CELLRANGE]</a:t>
                    </a:fld>
                    <a:r>
                      <a:rPr lang="en-US" baseline="0"/>
                      <a:t>
</a:t>
                    </a:r>
                    <a:fld id="{F780466F-EFE5-49E4-B940-3501C59414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797090F1-C3C0-4D48-8B1C-CC340FB950DA}" type="CELLRANGE">
                      <a:rPr lang="en-US" baseline="0"/>
                      <a:pPr/>
                      <a:t>[CELLRANGE]</a:t>
                    </a:fld>
                    <a:r>
                      <a:rPr lang="en-US" baseline="0"/>
                      <a:t>
</a:t>
                    </a:r>
                    <a:fld id="{6407C15B-A09A-4C0D-8574-E02F182E0EE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EB8C927C-466E-41F6-9D4F-9457CA7CA801}" type="CELLRANGE">
                      <a:rPr lang="en-US" baseline="0"/>
                      <a:pPr/>
                      <a:t>[CELLRANGE]</a:t>
                    </a:fld>
                    <a:r>
                      <a:rPr lang="en-US" baseline="0"/>
                      <a:t>
</a:t>
                    </a:r>
                    <a:fld id="{8A42E212-4B75-4F89-8F39-DBAF9CB1E12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55B886EC-19B4-40B3-8A96-28A8783D1E7C}" type="CELLRANGE">
                      <a:rPr lang="en-US" baseline="0"/>
                      <a:pPr/>
                      <a:t>[CELLRANGE]</a:t>
                    </a:fld>
                    <a:r>
                      <a:rPr lang="en-US" baseline="0"/>
                      <a:t>
</a:t>
                    </a:r>
                    <a:fld id="{4E2901F4-3F9B-42C5-9397-AAE1587362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562E901B-E3BB-44D0-AB5D-61BD05387118}" type="CELLRANGE">
                      <a:rPr lang="en-US" baseline="0"/>
                      <a:pPr/>
                      <a:t>[CELLRANGE]</a:t>
                    </a:fld>
                    <a:r>
                      <a:rPr lang="en-US" baseline="0"/>
                      <a:t>
</a:t>
                    </a:r>
                    <a:fld id="{CA84E0B3-4A60-4505-8724-F8659147F6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AAEEF1BC-E975-43D8-A9B0-02E21C0F8AD8}" type="CELLRANGE">
                      <a:rPr lang="en-US" baseline="0"/>
                      <a:pPr/>
                      <a:t>[CELLRANGE]</a:t>
                    </a:fld>
                    <a:r>
                      <a:rPr lang="en-US" baseline="0"/>
                      <a:t>
</a:t>
                    </a:r>
                    <a:fld id="{DC6BAE7B-72B8-4F1F-909E-0B28971267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91059D53-5AB5-4BE3-9166-A4B6AD7CEF8A}" type="CELLRANGE">
                      <a:rPr lang="en-US" baseline="0"/>
                      <a:pPr/>
                      <a:t>[CELLRANGE]</a:t>
                    </a:fld>
                    <a:r>
                      <a:rPr lang="en-US" baseline="0"/>
                      <a:t>
</a:t>
                    </a:r>
                    <a:fld id="{731DB058-D939-4AF8-8BA6-2280C8F2796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5F6FE77C-9E7A-4B0D-A13E-9C13277648A1}" type="CELLRANGE">
                      <a:rPr lang="en-US" baseline="0"/>
                      <a:pPr/>
                      <a:t>[CELLRANGE]</a:t>
                    </a:fld>
                    <a:r>
                      <a:rPr lang="en-US" baseline="0"/>
                      <a:t>
</a:t>
                    </a:r>
                    <a:fld id="{AD510155-87E4-4788-A2AF-8270A776DA6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511F659E-8327-49A7-A548-5319C17E48F9}" type="CELLRANGE">
                      <a:rPr lang="en-US" baseline="0"/>
                      <a:pPr/>
                      <a:t>[CELLRANGE]</a:t>
                    </a:fld>
                    <a:r>
                      <a:rPr lang="en-US" baseline="0"/>
                      <a:t>
</a:t>
                    </a:r>
                    <a:fld id="{E0B21717-2A08-4CA2-B88E-20B57B0091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C89EAA91-7F0C-443A-9C2B-0F1F050561E4}" type="CELLRANGE">
                      <a:rPr lang="en-US" baseline="0"/>
                      <a:pPr/>
                      <a:t>[CELLRANGE]</a:t>
                    </a:fld>
                    <a:r>
                      <a:rPr lang="en-US" baseline="0"/>
                      <a:t>
</a:t>
                    </a:r>
                    <a:fld id="{5C878E47-F524-4A5C-9AC5-6EB911145F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0F35B228-5009-420D-AB4F-BF11DE2BD9D3}" type="CELLRANGE">
                      <a:rPr lang="en-US" baseline="0">
                        <a:solidFill>
                          <a:schemeClr val="bg1"/>
                        </a:solidFill>
                      </a:rPr>
                      <a:pPr>
                        <a:defRPr b="1">
                          <a:solidFill>
                            <a:schemeClr val="tx1"/>
                          </a:solidFill>
                        </a:defRPr>
                      </a:pPr>
                      <a:t>[CELLRANGE]</a:t>
                    </a:fld>
                    <a:r>
                      <a:rPr lang="en-US" baseline="0">
                        <a:solidFill>
                          <a:schemeClr val="tx1"/>
                        </a:solidFill>
                      </a:rPr>
                      <a:t>
</a:t>
                    </a:r>
                    <a:fld id="{7A4A8C92-C282-4091-B752-E17BE52A30C1}" type="VALUE">
                      <a:rPr lang="en-US" baseline="0">
                        <a:solidFill>
                          <a:schemeClr val="bg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094538FF-2C98-4F5E-9B7E-BB455F75177F}" type="CELLRANGE">
                      <a:rPr lang="en-US" baseline="0">
                        <a:solidFill>
                          <a:sysClr val="windowText" lastClr="000000"/>
                        </a:solidFill>
                      </a:rPr>
                      <a:pPr>
                        <a:defRPr b="1">
                          <a:solidFill>
                            <a:schemeClr val="bg1"/>
                          </a:solidFill>
                        </a:defRPr>
                      </a:pPr>
                      <a:t>[CELLRANGE]</a:t>
                    </a:fld>
                    <a:r>
                      <a:rPr lang="en-US" baseline="0">
                        <a:solidFill>
                          <a:schemeClr val="bg1"/>
                        </a:solidFill>
                      </a:rPr>
                      <a:t>
</a:t>
                    </a:r>
                    <a:fld id="{864C1486-9436-4F0B-8300-0F9F9E5EEFE6}" type="VALUE">
                      <a:rPr lang="en-US" baseline="0">
                        <a:solidFill>
                          <a:sysClr val="windowText" lastClr="000000"/>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CDF633D2-2705-4DA6-B619-6D561C51737C}" type="CELLRANGE">
                      <a:rPr lang="en-US" baseline="0"/>
                      <a:pPr/>
                      <a:t>[CELLRANGE]</a:t>
                    </a:fld>
                    <a:r>
                      <a:rPr lang="en-US" baseline="0"/>
                      <a:t>
</a:t>
                    </a:r>
                    <a:fld id="{645E684A-3237-42F6-9D97-D5577D43C3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CB15BCF9-9E6A-42FF-8168-9B459D125891}" type="CELLRANGE">
                      <a:rPr lang="en-US" baseline="0"/>
                      <a:pPr/>
                      <a:t>[CELLRANGE]</a:t>
                    </a:fld>
                    <a:r>
                      <a:rPr lang="en-US" baseline="0"/>
                      <a:t>
</a:t>
                    </a:r>
                    <a:fld id="{F2B2CFD7-9822-4479-9B33-0978C88C5DA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CBEE5850-B75A-44DF-B043-7FDD20B9CC76}" type="CELLRANGE">
                      <a:rPr lang="en-US" baseline="0"/>
                      <a:pPr/>
                      <a:t>[CELLRANGE]</a:t>
                    </a:fld>
                    <a:r>
                      <a:rPr lang="en-US" baseline="0"/>
                      <a:t>
</a:t>
                    </a:r>
                    <a:fld id="{93319630-6584-4D9D-9C88-411F2B4350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3EDDC9AC-ED17-4DE7-B683-A1524205AB4D}" type="CELLRANGE">
                      <a:rPr lang="en-US" baseline="0"/>
                      <a:pPr/>
                      <a:t>[CELLRANGE]</a:t>
                    </a:fld>
                    <a:r>
                      <a:rPr lang="en-US" baseline="0"/>
                      <a:t>
</a:t>
                    </a:r>
                    <a:fld id="{8E126516-5BE1-41F3-B82E-EEDAB51DFF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43DE4F9F-FDD8-4CD9-9A23-577F27B00678}" type="CELLRANGE">
                      <a:rPr lang="en-US" baseline="0"/>
                      <a:pPr/>
                      <a:t>[CELLRANGE]</a:t>
                    </a:fld>
                    <a:r>
                      <a:rPr lang="en-US" baseline="0"/>
                      <a:t>
</a:t>
                    </a:r>
                    <a:fld id="{1730B387-55CD-4AB0-9D1A-0F886C36C3C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A871AEA3-F1A3-4E8E-AB38-C9DC7620C83D}" type="CELLRANGE">
                      <a:rPr lang="en-US" baseline="0"/>
                      <a:pPr/>
                      <a:t>[CELLRANGE]</a:t>
                    </a:fld>
                    <a:r>
                      <a:rPr lang="en-US" baseline="0"/>
                      <a:t>
</a:t>
                    </a:r>
                    <a:fld id="{7B708675-EB13-4318-BF90-CFB16B49EF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7A4D1B12-9C15-4DB6-9A94-3397523832BD}" type="CELLRANGE">
                      <a:rPr lang="en-US" baseline="0"/>
                      <a:pPr/>
                      <a:t>[CELLRANGE]</a:t>
                    </a:fld>
                    <a:r>
                      <a:rPr lang="en-US" baseline="0"/>
                      <a:t>
</a:t>
                    </a:r>
                    <a:fld id="{F813AF16-AC0A-404F-B3BD-89376D48DF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C63CF96E-94AF-4EB6-9C9B-80EF50C865DF}" type="CELLRANGE">
                      <a:rPr lang="en-US" baseline="0"/>
                      <a:pPr/>
                      <a:t>[CELLRANGE]</a:t>
                    </a:fld>
                    <a:r>
                      <a:rPr lang="en-US" baseline="0"/>
                      <a:t>
</a:t>
                    </a:r>
                    <a:fld id="{0C127367-233C-4F11-9E10-55DAF47000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Aragón</c:v>
                </c:pt>
                <c:pt idx="1">
                  <c:v>Castilla y León</c:v>
                </c:pt>
                <c:pt idx="2">
                  <c:v>Galicia</c:v>
                </c:pt>
                <c:pt idx="3">
                  <c:v>Navarra, Comunidad Foral de</c:v>
                </c:pt>
                <c:pt idx="4">
                  <c:v>Asturias, Principado de</c:v>
                </c:pt>
                <c:pt idx="5">
                  <c:v>Cantabria</c:v>
                </c:pt>
                <c:pt idx="6">
                  <c:v>Castilla - La Mancha</c:v>
                </c:pt>
                <c:pt idx="7">
                  <c:v>Ceuta</c:v>
                </c:pt>
                <c:pt idx="8">
                  <c:v>Andalucía</c:v>
                </c:pt>
                <c:pt idx="9">
                  <c:v>Comunitat Valenciana</c:v>
                </c:pt>
                <c:pt idx="10">
                  <c:v>Media Nacional</c:v>
                </c:pt>
                <c:pt idx="11">
                  <c:v>Madrid, Comunidad de</c:v>
                </c:pt>
                <c:pt idx="12">
                  <c:v>Rioja, La</c:v>
                </c:pt>
                <c:pt idx="13">
                  <c:v>Balears, Illes</c:v>
                </c:pt>
                <c:pt idx="14">
                  <c:v>Extremadura</c:v>
                </c:pt>
                <c:pt idx="15">
                  <c:v>Cataluña</c:v>
                </c:pt>
                <c:pt idx="16">
                  <c:v>Murcia, Región de</c:v>
                </c:pt>
                <c:pt idx="17">
                  <c:v>Melilla</c:v>
                </c:pt>
                <c:pt idx="18">
                  <c:v>País Vasco</c:v>
                </c:pt>
                <c:pt idx="19">
                  <c:v>Canarias</c:v>
                </c:pt>
              </c:strCache>
            </c:strRef>
          </c:cat>
          <c:val>
            <c:numRef>
              <c:f>'11ListaEsperaGII'!$O$13:$O$32</c:f>
              <c:numCache>
                <c:formatCode>0.00%</c:formatCode>
                <c:ptCount val="20"/>
                <c:pt idx="0">
                  <c:v>0.99870689655172418</c:v>
                </c:pt>
                <c:pt idx="1">
                  <c:v>0.99824007329009856</c:v>
                </c:pt>
                <c:pt idx="2">
                  <c:v>0.99287358028357209</c:v>
                </c:pt>
                <c:pt idx="3">
                  <c:v>0.98758600059826507</c:v>
                </c:pt>
                <c:pt idx="4">
                  <c:v>0.9873708381171068</c:v>
                </c:pt>
                <c:pt idx="5">
                  <c:v>0.98368740515933228</c:v>
                </c:pt>
                <c:pt idx="6">
                  <c:v>0.97218633634774676</c:v>
                </c:pt>
                <c:pt idx="7">
                  <c:v>0.96994991652754592</c:v>
                </c:pt>
                <c:pt idx="8">
                  <c:v>0.95970908247975317</c:v>
                </c:pt>
                <c:pt idx="9">
                  <c:v>0.95368869541054968</c:v>
                </c:pt>
                <c:pt idx="10">
                  <c:v>0.94115905438029113</c:v>
                </c:pt>
                <c:pt idx="11">
                  <c:v>0.93544051052501076</c:v>
                </c:pt>
                <c:pt idx="12">
                  <c:v>0.93142597638510449</c:v>
                </c:pt>
                <c:pt idx="13">
                  <c:v>0.91634581729086451</c:v>
                </c:pt>
                <c:pt idx="14">
                  <c:v>0.90086396251281298</c:v>
                </c:pt>
                <c:pt idx="15">
                  <c:v>0.8975562802027266</c:v>
                </c:pt>
                <c:pt idx="16">
                  <c:v>0.89398060245291733</c:v>
                </c:pt>
                <c:pt idx="17">
                  <c:v>0.89373601789709167</c:v>
                </c:pt>
                <c:pt idx="18">
                  <c:v>0.87590272660280033</c:v>
                </c:pt>
                <c:pt idx="19">
                  <c:v>0.85748231069806735</c:v>
                </c:pt>
              </c:numCache>
            </c:numRef>
          </c:val>
          <c:extLst>
            <c:ext xmlns:c15="http://schemas.microsoft.com/office/drawing/2012/chart" uri="{02D57815-91ED-43cb-92C2-25804820EDAC}">
              <c15:datalabelsRange>
                <c15:f>'11ListaEsperaGII'!$M$13:$M$32</c15:f>
                <c15:dlblRangeCache>
                  <c:ptCount val="20"/>
                  <c:pt idx="0">
                    <c:v>16.219</c:v>
                  </c:pt>
                  <c:pt idx="1">
                    <c:v>41.406</c:v>
                  </c:pt>
                  <c:pt idx="2">
                    <c:v>26.750</c:v>
                  </c:pt>
                  <c:pt idx="3">
                    <c:v>6.603</c:v>
                  </c:pt>
                  <c:pt idx="4">
                    <c:v>11.180</c:v>
                  </c:pt>
                  <c:pt idx="5">
                    <c:v>7.779</c:v>
                  </c:pt>
                  <c:pt idx="6">
                    <c:v>25.586</c:v>
                  </c:pt>
                  <c:pt idx="7">
                    <c:v>581</c:v>
                  </c:pt>
                  <c:pt idx="8">
                    <c:v>132.484</c:v>
                  </c:pt>
                  <c:pt idx="9">
                    <c:v>61.779</c:v>
                  </c:pt>
                  <c:pt idx="10">
                    <c:v>578.538</c:v>
                  </c:pt>
                  <c:pt idx="11">
                    <c:v>71.680</c:v>
                  </c:pt>
                  <c:pt idx="12">
                    <c:v>4.102</c:v>
                  </c:pt>
                  <c:pt idx="13">
                    <c:v>10.472</c:v>
                  </c:pt>
                  <c:pt idx="14">
                    <c:v>12.304</c:v>
                  </c:pt>
                  <c:pt idx="15">
                    <c:v>91.382</c:v>
                  </c:pt>
                  <c:pt idx="16">
                    <c:v>17.421</c:v>
                  </c:pt>
                  <c:pt idx="17">
                    <c:v>799</c:v>
                  </c:pt>
                  <c:pt idx="18">
                    <c:v>23.772</c:v>
                  </c:pt>
                  <c:pt idx="19">
                    <c:v>16.239</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054BE565-4358-4E82-9957-53687628CF8A}" type="CELLRANGE">
                      <a:rPr lang="en-US" baseline="0"/>
                      <a:pPr/>
                      <a:t>[CELLRANGE]</a:t>
                    </a:fld>
                    <a:r>
                      <a:rPr lang="en-US" baseline="0"/>
                      <a:t>
</a:t>
                    </a:r>
                    <a:fld id="{C0127577-A026-4DA8-A220-EE7BB7F73AF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237E4631-B8F5-4387-8528-0DAF5BC24D5E}" type="CELLRANGE">
                      <a:rPr lang="en-US" baseline="0"/>
                      <a:pPr/>
                      <a:t>[CELLRANGE]</a:t>
                    </a:fld>
                    <a:r>
                      <a:rPr lang="en-US" baseline="0"/>
                      <a:t>
</a:t>
                    </a:r>
                    <a:fld id="{3D26CC16-085D-478B-95C0-6119255AFD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16364292-27D7-4A0F-A268-69BB0A2605EF}" type="CELLRANGE">
                      <a:rPr lang="en-US" baseline="0"/>
                      <a:pPr/>
                      <a:t>[CELLRANGE]</a:t>
                    </a:fld>
                    <a:r>
                      <a:rPr lang="en-US" baseline="0"/>
                      <a:t>
</a:t>
                    </a:r>
                    <a:fld id="{895E0495-63BC-4427-8945-C3B87793860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247D55B1-C0B3-43FA-BEDA-93BD8175608C}" type="CELLRANGE">
                      <a:rPr lang="en-US" baseline="0"/>
                      <a:pPr/>
                      <a:t>[CELLRANGE]</a:t>
                    </a:fld>
                    <a:r>
                      <a:rPr lang="en-US" baseline="0"/>
                      <a:t>
</a:t>
                    </a:r>
                    <a:fld id="{7B556456-5452-4C00-B593-0E3F337C87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E0C298C1-53AF-41E2-8F25-4859746BDD09}" type="CELLRANGE">
                      <a:rPr lang="en-US" baseline="0"/>
                      <a:pPr/>
                      <a:t>[CELLRANGE]</a:t>
                    </a:fld>
                    <a:r>
                      <a:rPr lang="en-US" baseline="0"/>
                      <a:t>
</a:t>
                    </a:r>
                    <a:fld id="{4E7850C1-6E14-489F-96E5-B37C60A111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FC82458D-D8EC-4A86-B68B-4C0CF45D533E}" type="CELLRANGE">
                      <a:rPr lang="en-US" baseline="0"/>
                      <a:pPr/>
                      <a:t>[CELLRANGE]</a:t>
                    </a:fld>
                    <a:r>
                      <a:rPr lang="en-US" baseline="0"/>
                      <a:t>
</a:t>
                    </a:r>
                    <a:fld id="{902225C0-AF26-4696-8F5A-A25A521FFE7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4A94B2B5-C019-4470-8A5C-41FC2784F9CF}" type="CELLRANGE">
                      <a:rPr lang="en-US" baseline="0"/>
                      <a:pPr/>
                      <a:t>[CELLRANGE]</a:t>
                    </a:fld>
                    <a:r>
                      <a:rPr lang="en-US" baseline="0"/>
                      <a:t>
</a:t>
                    </a:r>
                    <a:fld id="{3D272A52-C91C-4419-8A99-A96D8E1389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4CC750DA-4E04-421D-9422-09626DCEA2E4}" type="CELLRANGE">
                      <a:rPr lang="en-US" baseline="0"/>
                      <a:pPr/>
                      <a:t>[CELLRANGE]</a:t>
                    </a:fld>
                    <a:r>
                      <a:rPr lang="en-US" baseline="0"/>
                      <a:t>
</a:t>
                    </a:r>
                    <a:fld id="{2843F83D-21E4-47EA-8B43-11C9BF383C0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921A7265-012B-4244-A49D-02F3DC83E464}" type="CELLRANGE">
                      <a:rPr lang="en-US" baseline="0"/>
                      <a:pPr/>
                      <a:t>[CELLRANGE]</a:t>
                    </a:fld>
                    <a:r>
                      <a:rPr lang="en-US" baseline="0"/>
                      <a:t>
</a:t>
                    </a:r>
                    <a:fld id="{50397A7C-9F2B-4CF4-BEB1-000A621BF5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17A49A4E-7B4F-41EC-9EC8-D61F80A50BA9}" type="CELLRANGE">
                      <a:rPr lang="en-US" baseline="0"/>
                      <a:pPr/>
                      <a:t>[CELLRANGE]</a:t>
                    </a:fld>
                    <a:r>
                      <a:rPr lang="en-US" baseline="0"/>
                      <a:t>
</a:t>
                    </a:r>
                    <a:fld id="{96E84155-17BA-489D-9B1F-2364801CA6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tx1"/>
                        </a:solidFill>
                        <a:latin typeface="+mn-lt"/>
                        <a:ea typeface="+mn-ea"/>
                        <a:cs typeface="+mn-cs"/>
                      </a:defRPr>
                    </a:pPr>
                    <a:fld id="{D5CA6E86-BEF9-4B31-9423-673F8D4FCD1C}" type="CELLRANGE">
                      <a:rPr lang="en-US" sz="800" baseline="0">
                        <a:solidFill>
                          <a:schemeClr val="bg1"/>
                        </a:solidFill>
                      </a:rPr>
                      <a:pPr>
                        <a:defRPr sz="800" b="1">
                          <a:solidFill>
                            <a:schemeClr val="tx1"/>
                          </a:solidFill>
                        </a:defRPr>
                      </a:pPr>
                      <a:t>[CELLRANGE]</a:t>
                    </a:fld>
                    <a:r>
                      <a:rPr lang="en-US" sz="800" baseline="0">
                        <a:solidFill>
                          <a:schemeClr val="tx1"/>
                        </a:solidFill>
                      </a:rPr>
                      <a:t>
</a:t>
                    </a:r>
                    <a:fld id="{660D736B-23AE-47CD-9895-E80C2B7C2EC6}" type="VALUE">
                      <a:rPr lang="en-US" sz="800" baseline="0">
                        <a:solidFill>
                          <a:schemeClr val="bg1"/>
                        </a:solidFill>
                      </a:rPr>
                      <a:pPr>
                        <a:defRPr sz="800" b="1">
                          <a:solidFill>
                            <a:schemeClr val="tx1"/>
                          </a:solidFill>
                        </a:defRPr>
                      </a:pPr>
                      <a:t>[VALOR]</a:t>
                    </a:fld>
                    <a:endParaRPr lang="en-US" sz="800"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0F39D775-A004-4E05-A50D-E92CB4BC5E11}" type="CELLRANGE">
                      <a:rPr lang="en-US" sz="800" baseline="0">
                        <a:solidFill>
                          <a:sysClr val="windowText" lastClr="000000"/>
                        </a:solidFill>
                      </a:rPr>
                      <a:pPr>
                        <a:defRPr sz="800" b="1">
                          <a:solidFill>
                            <a:schemeClr val="bg1"/>
                          </a:solidFill>
                        </a:defRPr>
                      </a:pPr>
                      <a:t>[CELLRANGE]</a:t>
                    </a:fld>
                    <a:r>
                      <a:rPr lang="en-US" sz="800" baseline="0">
                        <a:solidFill>
                          <a:schemeClr val="bg1"/>
                        </a:solidFill>
                      </a:rPr>
                      <a:t>
</a:t>
                    </a:r>
                    <a:fld id="{CD55209A-D653-45CB-A14E-6145261E6238}" type="VALUE">
                      <a:rPr lang="en-US" sz="800" baseline="0">
                        <a:solidFill>
                          <a:sysClr val="windowText" lastClr="000000"/>
                        </a:solidFill>
                      </a:rPr>
                      <a:pPr>
                        <a:defRPr sz="800" b="1">
                          <a:solidFill>
                            <a:schemeClr val="bg1"/>
                          </a:solidFill>
                        </a:defRPr>
                      </a:pPr>
                      <a:t>[VALOR]</a:t>
                    </a:fld>
                    <a:endParaRPr lang="en-US" sz="8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E8C6C862-453E-4992-808C-24B503672AE7}" type="CELLRANGE">
                      <a:rPr lang="en-US" baseline="0"/>
                      <a:pPr/>
                      <a:t>[CELLRANGE]</a:t>
                    </a:fld>
                    <a:r>
                      <a:rPr lang="en-US" baseline="0"/>
                      <a:t>
</a:t>
                    </a:r>
                    <a:fld id="{EA57AE20-7927-4AF3-A3F1-D1A3EA47023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88A62264-19E7-45A3-9FAD-7D3827CEEDE8}" type="CELLRANGE">
                      <a:rPr lang="en-US" baseline="0"/>
                      <a:pPr/>
                      <a:t>[CELLRANGE]</a:t>
                    </a:fld>
                    <a:r>
                      <a:rPr lang="en-US" baseline="0"/>
                      <a:t>
</a:t>
                    </a:r>
                    <a:fld id="{4310CA60-DEAC-4ABA-A088-72DD9F8C98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4AC5F2C8-713B-45AB-97E9-FE0A528E39CE}" type="CELLRANGE">
                      <a:rPr lang="en-US" baseline="0"/>
                      <a:pPr/>
                      <a:t>[CELLRANGE]</a:t>
                    </a:fld>
                    <a:r>
                      <a:rPr lang="en-US" baseline="0"/>
                      <a:t>
</a:t>
                    </a:r>
                    <a:fld id="{4018F6AE-84C2-4064-B3FC-58E9C880F3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581EA417-FDF2-4DA2-BCDE-5A5A7CC9FE5E}" type="CELLRANGE">
                      <a:rPr lang="en-US" baseline="0"/>
                      <a:pPr/>
                      <a:t>[CELLRANGE]</a:t>
                    </a:fld>
                    <a:r>
                      <a:rPr lang="en-US" baseline="0"/>
                      <a:t>
</a:t>
                    </a:r>
                    <a:fld id="{FB81A90D-D734-48B0-B476-B19463725F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AC08DEE6-28D9-4F58-842F-F750C959AE38}" type="CELLRANGE">
                      <a:rPr lang="en-US" baseline="0"/>
                      <a:pPr/>
                      <a:t>[CELLRANGE]</a:t>
                    </a:fld>
                    <a:r>
                      <a:rPr lang="en-US" baseline="0"/>
                      <a:t>
</a:t>
                    </a:r>
                    <a:fld id="{BFAB1BCA-3687-4301-B461-DB2FC37052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959FE197-D5A7-46F3-BD9B-87042F66D212}" type="CELLRANGE">
                      <a:rPr lang="en-US" baseline="0"/>
                      <a:pPr/>
                      <a:t>[CELLRANGE]</a:t>
                    </a:fld>
                    <a:r>
                      <a:rPr lang="en-US" baseline="0"/>
                      <a:t>
</a:t>
                    </a:r>
                    <a:fld id="{12908C37-BD71-4E7D-A3FE-488A866C888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70C6D110-B895-48B7-90ED-0EDF34E1CC0E}" type="CELLRANGE">
                      <a:rPr lang="en-US" baseline="0"/>
                      <a:pPr/>
                      <a:t>[CELLRANGE]</a:t>
                    </a:fld>
                    <a:r>
                      <a:rPr lang="en-US" baseline="0"/>
                      <a:t>
</a:t>
                    </a:r>
                    <a:fld id="{186D0E05-8685-4F43-A59C-AE296D17D83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71C22F99-DC06-41B2-AD65-659ABB9A04F2}" type="CELLRANGE">
                      <a:rPr lang="en-US" baseline="0"/>
                      <a:pPr/>
                      <a:t>[CELLRANGE]</a:t>
                    </a:fld>
                    <a:r>
                      <a:rPr lang="en-US" baseline="0"/>
                      <a:t>
</a:t>
                    </a:r>
                    <a:fld id="{D455E6BB-1658-4BAA-A208-B31EFECAA5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Aragón</c:v>
                </c:pt>
                <c:pt idx="1">
                  <c:v>Castilla y León</c:v>
                </c:pt>
                <c:pt idx="2">
                  <c:v>Galicia</c:v>
                </c:pt>
                <c:pt idx="3">
                  <c:v>Navarra, Comunidad Foral de</c:v>
                </c:pt>
                <c:pt idx="4">
                  <c:v>Asturias, Principado de</c:v>
                </c:pt>
                <c:pt idx="5">
                  <c:v>Cantabria</c:v>
                </c:pt>
                <c:pt idx="6">
                  <c:v>Castilla - La Mancha</c:v>
                </c:pt>
                <c:pt idx="7">
                  <c:v>Ceuta</c:v>
                </c:pt>
                <c:pt idx="8">
                  <c:v>Andalucía</c:v>
                </c:pt>
                <c:pt idx="9">
                  <c:v>Comunitat Valenciana</c:v>
                </c:pt>
                <c:pt idx="10">
                  <c:v>Media Nacional</c:v>
                </c:pt>
                <c:pt idx="11">
                  <c:v>Madrid, Comunidad de</c:v>
                </c:pt>
                <c:pt idx="12">
                  <c:v>Rioja, La</c:v>
                </c:pt>
                <c:pt idx="13">
                  <c:v>Balears, Illes</c:v>
                </c:pt>
                <c:pt idx="14">
                  <c:v>Extremadura</c:v>
                </c:pt>
                <c:pt idx="15">
                  <c:v>Cataluña</c:v>
                </c:pt>
                <c:pt idx="16">
                  <c:v>Murcia, Región de</c:v>
                </c:pt>
                <c:pt idx="17">
                  <c:v>Melilla</c:v>
                </c:pt>
                <c:pt idx="18">
                  <c:v>País Vasco</c:v>
                </c:pt>
                <c:pt idx="19">
                  <c:v>Canarias</c:v>
                </c:pt>
              </c:strCache>
            </c:strRef>
          </c:cat>
          <c:val>
            <c:numRef>
              <c:f>'11ListaEsperaGII'!$P$13:$P$32</c:f>
              <c:numCache>
                <c:formatCode>0.00%</c:formatCode>
                <c:ptCount val="20"/>
                <c:pt idx="0">
                  <c:v>1.2931034482758621E-3</c:v>
                </c:pt>
                <c:pt idx="1">
                  <c:v>1.7599267099013959E-3</c:v>
                </c:pt>
                <c:pt idx="2">
                  <c:v>7.1264197164278825E-3</c:v>
                </c:pt>
                <c:pt idx="3">
                  <c:v>1.2413999401734968E-2</c:v>
                </c:pt>
                <c:pt idx="4">
                  <c:v>1.2629161882893225E-2</c:v>
                </c:pt>
                <c:pt idx="5">
                  <c:v>1.6312594840667678E-2</c:v>
                </c:pt>
                <c:pt idx="6">
                  <c:v>2.7813663652253212E-2</c:v>
                </c:pt>
                <c:pt idx="7">
                  <c:v>3.0050083472454091E-2</c:v>
                </c:pt>
                <c:pt idx="8">
                  <c:v>4.0290917520246876E-2</c:v>
                </c:pt>
                <c:pt idx="9">
                  <c:v>4.6311304589450285E-2</c:v>
                </c:pt>
                <c:pt idx="10">
                  <c:v>5.8840945619708873E-2</c:v>
                </c:pt>
                <c:pt idx="11">
                  <c:v>6.455948947498924E-2</c:v>
                </c:pt>
                <c:pt idx="12">
                  <c:v>6.8574023614895549E-2</c:v>
                </c:pt>
                <c:pt idx="13">
                  <c:v>8.3654182709135452E-2</c:v>
                </c:pt>
                <c:pt idx="14">
                  <c:v>9.9136037487186995E-2</c:v>
                </c:pt>
                <c:pt idx="15">
                  <c:v>0.1024437197972734</c:v>
                </c:pt>
                <c:pt idx="16">
                  <c:v>0.10601939754708267</c:v>
                </c:pt>
                <c:pt idx="17">
                  <c:v>0.10626398210290827</c:v>
                </c:pt>
                <c:pt idx="18">
                  <c:v>0.12409727339719971</c:v>
                </c:pt>
                <c:pt idx="19">
                  <c:v>0.14251768930193262</c:v>
                </c:pt>
              </c:numCache>
            </c:numRef>
          </c:val>
          <c:extLst>
            <c:ext xmlns:c15="http://schemas.microsoft.com/office/drawing/2012/chart" uri="{02D57815-91ED-43cb-92C2-25804820EDAC}">
              <c15:datalabelsRange>
                <c15:f>'11ListaEsperaGII'!$N$13:$N$32</c15:f>
                <c15:dlblRangeCache>
                  <c:ptCount val="20"/>
                  <c:pt idx="0">
                    <c:v>21</c:v>
                  </c:pt>
                  <c:pt idx="1">
                    <c:v>73</c:v>
                  </c:pt>
                  <c:pt idx="2">
                    <c:v>192</c:v>
                  </c:pt>
                  <c:pt idx="3">
                    <c:v>83</c:v>
                  </c:pt>
                  <c:pt idx="4">
                    <c:v>143</c:v>
                  </c:pt>
                  <c:pt idx="5">
                    <c:v>129</c:v>
                  </c:pt>
                  <c:pt idx="6">
                    <c:v>732</c:v>
                  </c:pt>
                  <c:pt idx="7">
                    <c:v>18</c:v>
                  </c:pt>
                  <c:pt idx="8">
                    <c:v>5.562</c:v>
                  </c:pt>
                  <c:pt idx="9">
                    <c:v>3.000</c:v>
                  </c:pt>
                  <c:pt idx="10">
                    <c:v>36.170</c:v>
                  </c:pt>
                  <c:pt idx="11">
                    <c:v>4.947</c:v>
                  </c:pt>
                  <c:pt idx="12">
                    <c:v>302</c:v>
                  </c:pt>
                  <c:pt idx="13">
                    <c:v>956</c:v>
                  </c:pt>
                  <c:pt idx="14">
                    <c:v>1.354</c:v>
                  </c:pt>
                  <c:pt idx="15">
                    <c:v>10.430</c:v>
                  </c:pt>
                  <c:pt idx="16">
                    <c:v>2.066</c:v>
                  </c:pt>
                  <c:pt idx="17">
                    <c:v>95</c:v>
                  </c:pt>
                  <c:pt idx="18">
                    <c:v>3.368</c:v>
                  </c:pt>
                  <c:pt idx="19">
                    <c:v>2.699</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Aragón</c:v>
                </c:pt>
                <c:pt idx="1">
                  <c:v>Castilla y León</c:v>
                </c:pt>
                <c:pt idx="2">
                  <c:v>Galicia</c:v>
                </c:pt>
                <c:pt idx="3">
                  <c:v>Navarra, Comunidad Foral de</c:v>
                </c:pt>
                <c:pt idx="4">
                  <c:v>Asturias, Principado de</c:v>
                </c:pt>
                <c:pt idx="5">
                  <c:v>Cantabria</c:v>
                </c:pt>
                <c:pt idx="6">
                  <c:v>Castilla - La Mancha</c:v>
                </c:pt>
                <c:pt idx="7">
                  <c:v>Ceuta</c:v>
                </c:pt>
                <c:pt idx="8">
                  <c:v>Andalucía</c:v>
                </c:pt>
                <c:pt idx="9">
                  <c:v>Comunitat Valenciana</c:v>
                </c:pt>
                <c:pt idx="10">
                  <c:v>Media Nacional</c:v>
                </c:pt>
                <c:pt idx="11">
                  <c:v>Madrid, Comunidad de</c:v>
                </c:pt>
                <c:pt idx="12">
                  <c:v>Rioja, La</c:v>
                </c:pt>
                <c:pt idx="13">
                  <c:v>Balears, Illes</c:v>
                </c:pt>
                <c:pt idx="14">
                  <c:v>Extremadura</c:v>
                </c:pt>
                <c:pt idx="15">
                  <c:v>Cataluña</c:v>
                </c:pt>
                <c:pt idx="16">
                  <c:v>Murcia, Región de</c:v>
                </c:pt>
                <c:pt idx="17">
                  <c:v>Melilla</c:v>
                </c:pt>
                <c:pt idx="18">
                  <c:v>País Vasco</c:v>
                </c:pt>
                <c:pt idx="19">
                  <c:v>Canarias</c:v>
                </c:pt>
              </c:strCache>
            </c:strRef>
          </c:cat>
          <c:val>
            <c:numRef>
              <c:f>'11ListaEsperaGII'!$Q$13:$Q$32</c:f>
              <c:numCache>
                <c:formatCode>0.00%</c:formatCode>
                <c:ptCount val="20"/>
                <c:pt idx="0">
                  <c:v>0.94115905438029113</c:v>
                </c:pt>
                <c:pt idx="1">
                  <c:v>0.94115905438029113</c:v>
                </c:pt>
                <c:pt idx="2">
                  <c:v>0.94115905438029113</c:v>
                </c:pt>
                <c:pt idx="3">
                  <c:v>0.94115905438029113</c:v>
                </c:pt>
                <c:pt idx="4">
                  <c:v>0.94115905438029113</c:v>
                </c:pt>
                <c:pt idx="5">
                  <c:v>0.94115905438029113</c:v>
                </c:pt>
                <c:pt idx="6">
                  <c:v>0.94115905438029113</c:v>
                </c:pt>
                <c:pt idx="7">
                  <c:v>0.94115905438029113</c:v>
                </c:pt>
                <c:pt idx="8">
                  <c:v>0.94115905438029113</c:v>
                </c:pt>
                <c:pt idx="9">
                  <c:v>0.94115905438029113</c:v>
                </c:pt>
                <c:pt idx="10">
                  <c:v>0.94115905438029113</c:v>
                </c:pt>
                <c:pt idx="11">
                  <c:v>0.94115905438029113</c:v>
                </c:pt>
                <c:pt idx="12">
                  <c:v>0.94115905438029113</c:v>
                </c:pt>
                <c:pt idx="13">
                  <c:v>0.94115905438029113</c:v>
                </c:pt>
                <c:pt idx="14">
                  <c:v>0.94115905438029113</c:v>
                </c:pt>
                <c:pt idx="15">
                  <c:v>0.94115905438029113</c:v>
                </c:pt>
                <c:pt idx="16">
                  <c:v>0.94115905438029113</c:v>
                </c:pt>
                <c:pt idx="17">
                  <c:v>0.94115905438029113</c:v>
                </c:pt>
                <c:pt idx="18">
                  <c:v>0.94115905438029113</c:v>
                </c:pt>
                <c:pt idx="19">
                  <c:v>0.94115905438029113</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E6BD-407D-8DB5-88274B443806}"/>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chemeClr val="accent1"/>
              </a:solidFill>
              <a:ln>
                <a:noFill/>
              </a:ln>
              <a:effectLst/>
            </c:spPr>
            <c:extLst>
              <c:ext xmlns:c16="http://schemas.microsoft.com/office/drawing/2014/chart" uri="{C3380CC4-5D6E-409C-BE32-E72D297353CC}">
                <c16:uniqueId val="{00000001-E6BD-407D-8DB5-88274B443806}"/>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D068933C-1A59-4E38-8077-C37B5560F3B4}" type="CELLRANGE">
                      <a:rPr lang="en-US" baseline="0"/>
                      <a:pPr/>
                      <a:t>[CELLRANGE]</a:t>
                    </a:fld>
                    <a:r>
                      <a:rPr lang="en-US" baseline="0"/>
                      <a:t>
</a:t>
                    </a:r>
                    <a:fld id="{853E97CA-DCB5-4BF6-96D2-2DBB2075B1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0FB14AF5-CC4A-4AE9-90F3-95C2800C9969}" type="CELLRANGE">
                      <a:rPr lang="en-US" baseline="0"/>
                      <a:pPr/>
                      <a:t>[CELLRANGE]</a:t>
                    </a:fld>
                    <a:r>
                      <a:rPr lang="en-US" baseline="0"/>
                      <a:t>
</a:t>
                    </a:r>
                    <a:fld id="{FD898DB7-938E-4CFF-A2E5-71E51F2D02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16BBF739-3043-4CEF-BE16-E8E8B40DA3CB}" type="CELLRANGE">
                      <a:rPr lang="en-US" baseline="0"/>
                      <a:pPr/>
                      <a:t>[CELLRANGE]</a:t>
                    </a:fld>
                    <a:r>
                      <a:rPr lang="en-US" baseline="0"/>
                      <a:t>
</a:t>
                    </a:r>
                    <a:fld id="{152AD0B5-9297-436A-BD92-0B60FF1A0B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BD245E1D-BF38-4842-AA72-F90924E8A804}" type="CELLRANGE">
                      <a:rPr lang="en-US" baseline="0"/>
                      <a:pPr/>
                      <a:t>[CELLRANGE]</a:t>
                    </a:fld>
                    <a:r>
                      <a:rPr lang="en-US" baseline="0"/>
                      <a:t>
</a:t>
                    </a:r>
                    <a:fld id="{22F5900A-F5E0-431B-9AD9-1699DABE892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FE33856B-6560-46CE-9CA8-315979CA1CA8}" type="CELLRANGE">
                      <a:rPr lang="en-US" baseline="0"/>
                      <a:pPr/>
                      <a:t>[CELLRANGE]</a:t>
                    </a:fld>
                    <a:r>
                      <a:rPr lang="en-US" baseline="0"/>
                      <a:t>
</a:t>
                    </a:r>
                    <a:fld id="{F6387EE6-2364-4A37-B0FF-F32819C732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524158F1-DF89-4451-93FF-F37DBADDB114}" type="CELLRANGE">
                      <a:rPr lang="en-US" baseline="0"/>
                      <a:pPr/>
                      <a:t>[CELLRANGE]</a:t>
                    </a:fld>
                    <a:r>
                      <a:rPr lang="en-US" baseline="0"/>
                      <a:t>
</a:t>
                    </a:r>
                    <a:fld id="{5FE78335-B92C-46FF-87EB-AF1CE57D7A8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DBD906A7-F211-419F-A562-9E8FB426CA32}" type="CELLRANGE">
                      <a:rPr lang="en-US" baseline="0"/>
                      <a:pPr/>
                      <a:t>[CELLRANGE]</a:t>
                    </a:fld>
                    <a:r>
                      <a:rPr lang="en-US" baseline="0"/>
                      <a:t>
</a:t>
                    </a:r>
                    <a:fld id="{91119CA1-962E-479E-9607-84AD5A614C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CD220BEF-EFEC-4660-9FD6-3EB07F90A886}" type="CELLRANGE">
                      <a:rPr lang="en-US" baseline="0"/>
                      <a:pPr/>
                      <a:t>[CELLRANGE]</a:t>
                    </a:fld>
                    <a:r>
                      <a:rPr lang="en-US" baseline="0"/>
                      <a:t>
</a:t>
                    </a:r>
                    <a:fld id="{5004B8DB-C4BB-4852-999E-077BF604C73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0FE85DA2-2177-489E-93C9-0389EE5CC194}" type="CELLRANGE">
                      <a:rPr lang="en-US" baseline="0"/>
                      <a:pPr/>
                      <a:t>[CELLRANGE]</a:t>
                    </a:fld>
                    <a:r>
                      <a:rPr lang="en-US" baseline="0"/>
                      <a:t>
</a:t>
                    </a:r>
                    <a:fld id="{C3C44C3A-8409-4DCC-9A1D-E056E2F52A9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0CD870FD-CBA2-42CA-A6EF-EB3CF7E612DE}" type="CELLRANGE">
                      <a:rPr lang="en-US" baseline="0"/>
                      <a:pPr/>
                      <a:t>[CELLRANGE]</a:t>
                    </a:fld>
                    <a:r>
                      <a:rPr lang="en-US" baseline="0"/>
                      <a:t>
</a:t>
                    </a:r>
                    <a:fld id="{745E3F5A-E354-4BA5-B8E9-085641DA89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DB3B6C43-F7B1-40FE-BF48-74F62A63EC07}" type="CELLRANGE">
                      <a:rPr lang="en-US" baseline="0">
                        <a:solidFill>
                          <a:schemeClr val="bg1"/>
                        </a:solidFill>
                      </a:rPr>
                      <a:pPr>
                        <a:defRPr b="1">
                          <a:solidFill>
                            <a:schemeClr val="tx1"/>
                          </a:solidFill>
                        </a:defRPr>
                      </a:pPr>
                      <a:t>[CELLRANGE]</a:t>
                    </a:fld>
                    <a:r>
                      <a:rPr lang="en-US" baseline="0">
                        <a:solidFill>
                          <a:schemeClr val="tx1"/>
                        </a:solidFill>
                      </a:rPr>
                      <a:t>
</a:t>
                    </a:r>
                    <a:fld id="{4B8AD47C-2936-45A8-8D9D-1FD536FCFB88}" type="VALUE">
                      <a:rPr lang="en-US" baseline="0">
                        <a:solidFill>
                          <a:schemeClr val="bg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D5A3A98A-FA0C-4FFD-ABD9-94F0C943BF1A}" type="CELLRANGE">
                      <a:rPr lang="en-US" baseline="0">
                        <a:solidFill>
                          <a:sysClr val="windowText" lastClr="000000"/>
                        </a:solidFill>
                      </a:rPr>
                      <a:pPr>
                        <a:defRPr b="1">
                          <a:solidFill>
                            <a:schemeClr val="bg1"/>
                          </a:solidFill>
                        </a:defRPr>
                      </a:pPr>
                      <a:t>[CELLRANGE]</a:t>
                    </a:fld>
                    <a:r>
                      <a:rPr lang="en-US" baseline="0">
                        <a:solidFill>
                          <a:schemeClr val="bg1"/>
                        </a:solidFill>
                      </a:rPr>
                      <a:t>
</a:t>
                    </a:r>
                    <a:fld id="{9A9B1951-423C-4C29-BEC2-8C8AA402628F}" type="VALUE">
                      <a:rPr lang="en-US" baseline="0">
                        <a:solidFill>
                          <a:sysClr val="windowText" lastClr="000000"/>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399CBA79-C38F-454A-9CF0-7B1A36A7E219}" type="CELLRANGE">
                      <a:rPr lang="en-US" baseline="0">
                        <a:solidFill>
                          <a:schemeClr val="tx1"/>
                        </a:solidFill>
                      </a:rPr>
                      <a:pPr>
                        <a:defRPr b="1">
                          <a:solidFill>
                            <a:schemeClr val="tx1"/>
                          </a:solidFill>
                        </a:defRPr>
                      </a:pPr>
                      <a:t>[CELLRANGE]</a:t>
                    </a:fld>
                    <a:r>
                      <a:rPr lang="en-US" baseline="0">
                        <a:solidFill>
                          <a:schemeClr val="tx1"/>
                        </a:solidFill>
                      </a:rPr>
                      <a:t>
</a:t>
                    </a:r>
                    <a:fld id="{84934D44-C2A6-46B4-9E2A-E83C178D9FA6}"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638F4AE9-5E15-43E9-B1FB-AA4E9C87895E}" type="CELLRANGE">
                      <a:rPr lang="en-US" baseline="0"/>
                      <a:pPr/>
                      <a:t>[CELLRANGE]</a:t>
                    </a:fld>
                    <a:r>
                      <a:rPr lang="en-US" baseline="0"/>
                      <a:t>
</a:t>
                    </a:r>
                    <a:fld id="{B68D38B6-31B4-4B66-BD92-9D691D05AC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5310B50F-E848-463F-9FCB-AF3ED6AD3D92}" type="CELLRANGE">
                      <a:rPr lang="en-US" baseline="0"/>
                      <a:pPr/>
                      <a:t>[CELLRANGE]</a:t>
                    </a:fld>
                    <a:r>
                      <a:rPr lang="en-US" baseline="0"/>
                      <a:t>
</a:t>
                    </a:r>
                    <a:fld id="{46D1DF7B-DA37-40D4-AF1F-683DDC5724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B39BC1AC-8EC4-42FF-B154-E97C2ABF8671}" type="CELLRANGE">
                      <a:rPr lang="en-US" baseline="0"/>
                      <a:pPr/>
                      <a:t>[CELLRANGE]</a:t>
                    </a:fld>
                    <a:r>
                      <a:rPr lang="en-US" baseline="0"/>
                      <a:t>
</a:t>
                    </a:r>
                    <a:fld id="{225019F3-BC29-48C9-9A31-D381D06E46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A4EB9069-4616-4ED5-8A2B-56C17D04E89E}" type="CELLRANGE">
                      <a:rPr lang="en-US" baseline="0"/>
                      <a:pPr/>
                      <a:t>[CELLRANGE]</a:t>
                    </a:fld>
                    <a:r>
                      <a:rPr lang="en-US" baseline="0"/>
                      <a:t>
</a:t>
                    </a:r>
                    <a:fld id="{F8C19B19-9D01-4D3F-8E4C-E51119F9A4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F1A2BD24-302C-42A0-B715-7DFBE1AEF61A}" type="CELLRANGE">
                      <a:rPr lang="en-US" baseline="0"/>
                      <a:pPr/>
                      <a:t>[CELLRANGE]</a:t>
                    </a:fld>
                    <a:r>
                      <a:rPr lang="en-US" baseline="0"/>
                      <a:t>
</a:t>
                    </a:r>
                    <a:fld id="{9E20C882-4181-45E0-B2D9-832ECD1F3A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364D681C-6E1C-4DFC-ACA4-5AFBDF8CC716}" type="CELLRANGE">
                      <a:rPr lang="en-US" baseline="0"/>
                      <a:pPr/>
                      <a:t>[CELLRANGE]</a:t>
                    </a:fld>
                    <a:r>
                      <a:rPr lang="en-US" baseline="0"/>
                      <a:t>
</a:t>
                    </a:r>
                    <a:fld id="{EB39C3F0-4663-4371-8C76-15D399C83E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D6BBCFF1-E40D-43D5-BBC9-C84E6904DE58}" type="CELLRANGE">
                      <a:rPr lang="en-US" baseline="0"/>
                      <a:pPr/>
                      <a:t>[CELLRANGE]</a:t>
                    </a:fld>
                    <a:r>
                      <a:rPr lang="en-US" baseline="0"/>
                      <a:t>
</a:t>
                    </a:r>
                    <a:fld id="{758C0179-0B8F-4AB7-83A6-02B6A14FE1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Cantabria</c:v>
                </c:pt>
                <c:pt idx="4">
                  <c:v>Galicia</c:v>
                </c:pt>
                <c:pt idx="5">
                  <c:v>Navarra, Comunidad Foral de</c:v>
                </c:pt>
                <c:pt idx="6">
                  <c:v>Castilla - La Mancha</c:v>
                </c:pt>
                <c:pt idx="7">
                  <c:v>Ceuta</c:v>
                </c:pt>
                <c:pt idx="8">
                  <c:v>Comunitat Valenciana</c:v>
                </c:pt>
                <c:pt idx="9">
                  <c:v>Andalucía</c:v>
                </c:pt>
                <c:pt idx="10">
                  <c:v>Media Nacional</c:v>
                </c:pt>
                <c:pt idx="11">
                  <c:v>Madrid, Comunidad de</c:v>
                </c:pt>
                <c:pt idx="12">
                  <c:v>Balears, Illes</c:v>
                </c:pt>
                <c:pt idx="13">
                  <c:v>Extremadura</c:v>
                </c:pt>
                <c:pt idx="14">
                  <c:v>Melilla</c:v>
                </c:pt>
                <c:pt idx="15">
                  <c:v>Canarias</c:v>
                </c:pt>
                <c:pt idx="16">
                  <c:v>Rioja, La</c:v>
                </c:pt>
                <c:pt idx="17">
                  <c:v>Murcia, Región de</c:v>
                </c:pt>
                <c:pt idx="18">
                  <c:v>Cataluña</c:v>
                </c:pt>
                <c:pt idx="19">
                  <c:v>País Vasco</c:v>
                </c:pt>
              </c:strCache>
            </c:strRef>
          </c:cat>
          <c:val>
            <c:numRef>
              <c:f>'11ListaEsperaGI'!$O$13:$O$32</c:f>
              <c:numCache>
                <c:formatCode>0.00%</c:formatCode>
                <c:ptCount val="20"/>
                <c:pt idx="0">
                  <c:v>0.9986170681845512</c:v>
                </c:pt>
                <c:pt idx="1">
                  <c:v>0.99636272419415528</c:v>
                </c:pt>
                <c:pt idx="2">
                  <c:v>0.98431345918783109</c:v>
                </c:pt>
                <c:pt idx="3">
                  <c:v>0.96839349167757616</c:v>
                </c:pt>
                <c:pt idx="4">
                  <c:v>0.9626640926640927</c:v>
                </c:pt>
                <c:pt idx="5">
                  <c:v>0.96127666011193469</c:v>
                </c:pt>
                <c:pt idx="6">
                  <c:v>0.9588971924863664</c:v>
                </c:pt>
                <c:pt idx="7">
                  <c:v>0.95712098009188362</c:v>
                </c:pt>
                <c:pt idx="8">
                  <c:v>0.94133674469605089</c:v>
                </c:pt>
                <c:pt idx="9">
                  <c:v>0.90879019846901044</c:v>
                </c:pt>
                <c:pt idx="10">
                  <c:v>0.88645784003494021</c:v>
                </c:pt>
                <c:pt idx="11">
                  <c:v>0.86948224620678871</c:v>
                </c:pt>
                <c:pt idx="12">
                  <c:v>0.86784452296819792</c:v>
                </c:pt>
                <c:pt idx="13">
                  <c:v>0.83750524402181514</c:v>
                </c:pt>
                <c:pt idx="14">
                  <c:v>0.83546325878594252</c:v>
                </c:pt>
                <c:pt idx="15">
                  <c:v>0.82969484266254234</c:v>
                </c:pt>
                <c:pt idx="16">
                  <c:v>0.81603773584905659</c:v>
                </c:pt>
                <c:pt idx="17">
                  <c:v>0.79820576226349993</c:v>
                </c:pt>
                <c:pt idx="18">
                  <c:v>0.79702425309938352</c:v>
                </c:pt>
                <c:pt idx="19">
                  <c:v>0.78129086249280821</c:v>
                </c:pt>
              </c:numCache>
            </c:numRef>
          </c:val>
          <c:extLst>
            <c:ext xmlns:c15="http://schemas.microsoft.com/office/drawing/2012/chart" uri="{02D57815-91ED-43cb-92C2-25804820EDAC}">
              <c15:datalabelsRange>
                <c15:f>'11ListaEsperaGI'!$M$13:$M$32</c15:f>
                <c15:dlblRangeCache>
                  <c:ptCount val="20"/>
                  <c:pt idx="0">
                    <c:v>49.825</c:v>
                  </c:pt>
                  <c:pt idx="1">
                    <c:v>15.888</c:v>
                  </c:pt>
                  <c:pt idx="2">
                    <c:v>14.495</c:v>
                  </c:pt>
                  <c:pt idx="3">
                    <c:v>5.178</c:v>
                  </c:pt>
                  <c:pt idx="4">
                    <c:v>24.933</c:v>
                  </c:pt>
                  <c:pt idx="5">
                    <c:v>6.355</c:v>
                  </c:pt>
                  <c:pt idx="6">
                    <c:v>28.485</c:v>
                  </c:pt>
                  <c:pt idx="7">
                    <c:v>625</c:v>
                  </c:pt>
                  <c:pt idx="8">
                    <c:v>56.660</c:v>
                  </c:pt>
                  <c:pt idx="9">
                    <c:v>90.939</c:v>
                  </c:pt>
                  <c:pt idx="10">
                    <c:v>529.741</c:v>
                  </c:pt>
                  <c:pt idx="11">
                    <c:v>55.586</c:v>
                  </c:pt>
                  <c:pt idx="12">
                    <c:v>13.508</c:v>
                  </c:pt>
                  <c:pt idx="13">
                    <c:v>11.978</c:v>
                  </c:pt>
                  <c:pt idx="14">
                    <c:v>523</c:v>
                  </c:pt>
                  <c:pt idx="15">
                    <c:v>13.948</c:v>
                  </c:pt>
                  <c:pt idx="16">
                    <c:v>2.941</c:v>
                  </c:pt>
                  <c:pt idx="17">
                    <c:v>13.880</c:v>
                  </c:pt>
                  <c:pt idx="18">
                    <c:v>94.119</c:v>
                  </c:pt>
                  <c:pt idx="19">
                    <c:v>29.875</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17-E6BD-407D-8DB5-88274B443806}"/>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23A9F572-5C55-4928-BBE2-EC2C75063779}" type="CELLRANGE">
                      <a:rPr lang="en-US" baseline="0"/>
                      <a:pPr/>
                      <a:t>[CELLRANGE]</a:t>
                    </a:fld>
                    <a:r>
                      <a:rPr lang="en-US" baseline="0"/>
                      <a:t>
</a:t>
                    </a:r>
                    <a:fld id="{5808A731-FBC8-44A0-AF31-5F7314F50A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14C7F995-2F13-4900-80D8-C66DC21D5F1A}" type="CELLRANGE">
                      <a:rPr lang="en-US" baseline="0"/>
                      <a:pPr/>
                      <a:t>[CELLRANGE]</a:t>
                    </a:fld>
                    <a:r>
                      <a:rPr lang="en-US" baseline="0"/>
                      <a:t>
</a:t>
                    </a:r>
                    <a:fld id="{9E63B5DC-611D-4DCB-9696-EE413E9400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C2D5774D-5B60-4ED3-BD87-32C374461262}" type="CELLRANGE">
                      <a:rPr lang="en-US" baseline="0"/>
                      <a:pPr/>
                      <a:t>[CELLRANGE]</a:t>
                    </a:fld>
                    <a:r>
                      <a:rPr lang="en-US" baseline="0"/>
                      <a:t>
</a:t>
                    </a:r>
                    <a:fld id="{4B0AF64B-07FB-4314-9A6E-21CBFBE7FDF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7EA8E735-87C7-4143-86A6-C4FE4C1BBC15}" type="CELLRANGE">
                      <a:rPr lang="en-US" baseline="0"/>
                      <a:pPr/>
                      <a:t>[CELLRANGE]</a:t>
                    </a:fld>
                    <a:r>
                      <a:rPr lang="en-US" baseline="0"/>
                      <a:t>
</a:t>
                    </a:r>
                    <a:fld id="{6BAA14AE-F854-4AEB-AA14-A02B700E1B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A0C4DEA6-C219-439D-B61D-8ABA8CE30BC7}" type="CELLRANGE">
                      <a:rPr lang="en-US" baseline="0"/>
                      <a:pPr/>
                      <a:t>[CELLRANGE]</a:t>
                    </a:fld>
                    <a:r>
                      <a:rPr lang="en-US" baseline="0"/>
                      <a:t>
</a:t>
                    </a:r>
                    <a:fld id="{02FD00F6-F32E-43DD-B16D-7638843FB4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A420C7F8-D751-44E0-83D0-23E03E4CE31B}" type="CELLRANGE">
                      <a:rPr lang="en-US" baseline="0"/>
                      <a:pPr/>
                      <a:t>[CELLRANGE]</a:t>
                    </a:fld>
                    <a:r>
                      <a:rPr lang="en-US" baseline="0"/>
                      <a:t>
</a:t>
                    </a:r>
                    <a:fld id="{B6850F41-ECF7-40EA-BA4C-2E14ACFB28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C9C65728-14E3-48BE-9B26-ECFAABAA8893}" type="CELLRANGE">
                      <a:rPr lang="en-US" baseline="0"/>
                      <a:pPr/>
                      <a:t>[CELLRANGE]</a:t>
                    </a:fld>
                    <a:r>
                      <a:rPr lang="en-US" baseline="0"/>
                      <a:t>
</a:t>
                    </a:r>
                    <a:fld id="{9B9D682C-7F97-4C2B-9D0A-7332ECC62B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D311122B-B1AC-431F-891F-5B81232DFCBA}" type="CELLRANGE">
                      <a:rPr lang="en-US" baseline="0"/>
                      <a:pPr/>
                      <a:t>[CELLRANGE]</a:t>
                    </a:fld>
                    <a:r>
                      <a:rPr lang="en-US" baseline="0"/>
                      <a:t>
</a:t>
                    </a:r>
                    <a:fld id="{61BF7CA5-9386-4C2C-8BDB-9BE2BDCDC4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5F3886F1-48FD-4C1E-AA1B-015A46560F50}" type="CELLRANGE">
                      <a:rPr lang="en-US" baseline="0"/>
                      <a:pPr/>
                      <a:t>[CELLRANGE]</a:t>
                    </a:fld>
                    <a:r>
                      <a:rPr lang="en-US" baseline="0"/>
                      <a:t>
</a:t>
                    </a:r>
                    <a:fld id="{12DD6EF1-CB73-4EEA-A905-B26ECDE4DE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FC54ABA6-3719-434F-870D-4599660E9C08}" type="CELLRANGE">
                      <a:rPr lang="en-US" baseline="0"/>
                      <a:pPr/>
                      <a:t>[CELLRANGE]</a:t>
                    </a:fld>
                    <a:r>
                      <a:rPr lang="en-US" baseline="0"/>
                      <a:t>
</a:t>
                    </a:r>
                    <a:fld id="{AE7C64CF-6039-4BD4-9026-99A7272753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5548C20B-5341-43F8-AAA0-38D19EEE56A0}" type="CELLRANGE">
                      <a:rPr lang="en-US" baseline="0">
                        <a:solidFill>
                          <a:schemeClr val="bg1"/>
                        </a:solidFill>
                      </a:rPr>
                      <a:pPr>
                        <a:defRPr b="1">
                          <a:solidFill>
                            <a:schemeClr val="tx1"/>
                          </a:solidFill>
                        </a:defRPr>
                      </a:pPr>
                      <a:t>[CELLRANGE]</a:t>
                    </a:fld>
                    <a:r>
                      <a:rPr lang="en-US" baseline="0">
                        <a:solidFill>
                          <a:schemeClr val="tx1"/>
                        </a:solidFill>
                      </a:rPr>
                      <a:t>
</a:t>
                    </a:r>
                    <a:fld id="{05540125-9EC9-4A43-8226-1828BDBBB89F}" type="VALUE">
                      <a:rPr lang="en-US" baseline="0">
                        <a:solidFill>
                          <a:schemeClr val="bg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83768037-2B1A-4C6C-A661-9DE5DF78C1CC}" type="CELLRANGE">
                      <a:rPr lang="en-US" baseline="0">
                        <a:solidFill>
                          <a:sysClr val="windowText" lastClr="000000"/>
                        </a:solidFill>
                      </a:rPr>
                      <a:pPr>
                        <a:defRPr b="1">
                          <a:solidFill>
                            <a:schemeClr val="bg1"/>
                          </a:solidFill>
                        </a:defRPr>
                      </a:pPr>
                      <a:t>[CELLRANGE]</a:t>
                    </a:fld>
                    <a:r>
                      <a:rPr lang="en-US" baseline="0">
                        <a:solidFill>
                          <a:schemeClr val="bg1"/>
                        </a:solidFill>
                      </a:rPr>
                      <a:t>
</a:t>
                    </a:r>
                    <a:fld id="{A25CA021-B55B-4644-B82F-30F062BEB05F}" type="VALUE">
                      <a:rPr lang="en-US" baseline="0">
                        <a:solidFill>
                          <a:sysClr val="windowText" lastClr="000000"/>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91F79EF2-2C55-49FF-8A52-8B889D001051}" type="CELLRANGE">
                      <a:rPr lang="en-US" baseline="0">
                        <a:solidFill>
                          <a:schemeClr val="tx1"/>
                        </a:solidFill>
                      </a:rPr>
                      <a:pPr>
                        <a:defRPr b="1">
                          <a:solidFill>
                            <a:schemeClr val="tx1"/>
                          </a:solidFill>
                        </a:defRPr>
                      </a:pPr>
                      <a:t>[CELLRANGE]</a:t>
                    </a:fld>
                    <a:r>
                      <a:rPr lang="en-US" baseline="0">
                        <a:solidFill>
                          <a:schemeClr val="tx1"/>
                        </a:solidFill>
                      </a:rPr>
                      <a:t>
</a:t>
                    </a:r>
                    <a:fld id="{BB10C317-0E45-4DEB-928E-68DF491B7447}"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E4896C61-EE36-4FF9-90DF-A0762E9DB616}" type="CELLRANGE">
                      <a:rPr lang="en-US" baseline="0"/>
                      <a:pPr/>
                      <a:t>[CELLRANGE]</a:t>
                    </a:fld>
                    <a:r>
                      <a:rPr lang="en-US" baseline="0"/>
                      <a:t>
</a:t>
                    </a:r>
                    <a:fld id="{1B8A6933-E609-45EA-B102-A707B8C87B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07CD130F-31C3-4D73-AB14-45A65E23965C}" type="CELLRANGE">
                      <a:rPr lang="en-US" baseline="0"/>
                      <a:pPr/>
                      <a:t>[CELLRANGE]</a:t>
                    </a:fld>
                    <a:r>
                      <a:rPr lang="en-US" baseline="0"/>
                      <a:t>
</a:t>
                    </a:r>
                    <a:fld id="{00E98915-F5DE-4E2E-B3CD-D941DD8F96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22BF3526-818E-4FBD-A45D-2DD1F991676B}" type="CELLRANGE">
                      <a:rPr lang="en-US" baseline="0"/>
                      <a:pPr/>
                      <a:t>[CELLRANGE]</a:t>
                    </a:fld>
                    <a:r>
                      <a:rPr lang="en-US" baseline="0"/>
                      <a:t>
</a:t>
                    </a:r>
                    <a:fld id="{A7567589-48D7-45ED-B339-660793E75F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454F6DEE-423D-485F-9F65-3F67FD1620D6}" type="CELLRANGE">
                      <a:rPr lang="en-US" baseline="0"/>
                      <a:pPr/>
                      <a:t>[CELLRANGE]</a:t>
                    </a:fld>
                    <a:r>
                      <a:rPr lang="en-US" baseline="0"/>
                      <a:t>
</a:t>
                    </a:r>
                    <a:fld id="{EA424600-D91F-423A-97EF-C070DBA480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BB25680F-6BFD-4656-9DC8-29900895871F}" type="CELLRANGE">
                      <a:rPr lang="en-US" baseline="0"/>
                      <a:pPr/>
                      <a:t>[CELLRANGE]</a:t>
                    </a:fld>
                    <a:r>
                      <a:rPr lang="en-US" baseline="0"/>
                      <a:t>
</a:t>
                    </a:r>
                    <a:fld id="{C552B390-084A-4C1E-8F43-F00FFC0EF60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a:lstStyle/>
                  <a:p>
                    <a:fld id="{453D900A-9E08-4E14-87BE-5B22804373A6}" type="CELLRANGE">
                      <a:rPr lang="en-US" baseline="0"/>
                      <a:pPr/>
                      <a:t>[CELLRANGE]</a:t>
                    </a:fld>
                    <a:r>
                      <a:rPr lang="en-US" baseline="0"/>
                      <a:t>
</a:t>
                    </a:r>
                    <a:fld id="{432C8DB9-41EE-4CAD-826A-CDBB3A9536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a:lstStyle/>
                  <a:p>
                    <a:fld id="{DEE1C209-357A-456E-AA62-D76D415441F5}" type="CELLRANGE">
                      <a:rPr lang="en-US" baseline="0"/>
                      <a:pPr/>
                      <a:t>[CELLRANGE]</a:t>
                    </a:fld>
                    <a:r>
                      <a:rPr lang="en-US" baseline="0"/>
                      <a:t>
</a:t>
                    </a:r>
                    <a:fld id="{AAE926F0-6ECE-4743-8156-AC38CA0CD8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Cantabria</c:v>
                </c:pt>
                <c:pt idx="4">
                  <c:v>Galicia</c:v>
                </c:pt>
                <c:pt idx="5">
                  <c:v>Navarra, Comunidad Foral de</c:v>
                </c:pt>
                <c:pt idx="6">
                  <c:v>Castilla - La Mancha</c:v>
                </c:pt>
                <c:pt idx="7">
                  <c:v>Ceuta</c:v>
                </c:pt>
                <c:pt idx="8">
                  <c:v>Comunitat Valenciana</c:v>
                </c:pt>
                <c:pt idx="9">
                  <c:v>Andalucía</c:v>
                </c:pt>
                <c:pt idx="10">
                  <c:v>Media Nacional</c:v>
                </c:pt>
                <c:pt idx="11">
                  <c:v>Madrid, Comunidad de</c:v>
                </c:pt>
                <c:pt idx="12">
                  <c:v>Balears, Illes</c:v>
                </c:pt>
                <c:pt idx="13">
                  <c:v>Extremadura</c:v>
                </c:pt>
                <c:pt idx="14">
                  <c:v>Melilla</c:v>
                </c:pt>
                <c:pt idx="15">
                  <c:v>Canarias</c:v>
                </c:pt>
                <c:pt idx="16">
                  <c:v>Rioja, La</c:v>
                </c:pt>
                <c:pt idx="17">
                  <c:v>Murcia, Región de</c:v>
                </c:pt>
                <c:pt idx="18">
                  <c:v>Cataluña</c:v>
                </c:pt>
                <c:pt idx="19">
                  <c:v>País Vasco</c:v>
                </c:pt>
              </c:strCache>
            </c:strRef>
          </c:cat>
          <c:val>
            <c:numRef>
              <c:f>'11ListaEsperaGI'!$P$13:$P$32</c:f>
              <c:numCache>
                <c:formatCode>0.00%</c:formatCode>
                <c:ptCount val="20"/>
                <c:pt idx="0">
                  <c:v>1.3829318154487513E-3</c:v>
                </c:pt>
                <c:pt idx="1">
                  <c:v>3.6372758058447262E-3</c:v>
                </c:pt>
                <c:pt idx="2">
                  <c:v>1.5686540812168952E-2</c:v>
                </c:pt>
                <c:pt idx="3">
                  <c:v>3.1606508322423787E-2</c:v>
                </c:pt>
                <c:pt idx="4">
                  <c:v>3.7335907335907338E-2</c:v>
                </c:pt>
                <c:pt idx="5">
                  <c:v>3.8723339888065346E-2</c:v>
                </c:pt>
                <c:pt idx="6">
                  <c:v>4.1102807513633606E-2</c:v>
                </c:pt>
                <c:pt idx="7">
                  <c:v>4.2879019908116385E-2</c:v>
                </c:pt>
                <c:pt idx="8">
                  <c:v>5.8663255303949093E-2</c:v>
                </c:pt>
                <c:pt idx="9">
                  <c:v>9.1209801530989551E-2</c:v>
                </c:pt>
                <c:pt idx="10">
                  <c:v>0.11354215996505983</c:v>
                </c:pt>
                <c:pt idx="11">
                  <c:v>0.13051775379321132</c:v>
                </c:pt>
                <c:pt idx="12">
                  <c:v>0.13215547703180211</c:v>
                </c:pt>
                <c:pt idx="13">
                  <c:v>0.16249475597818486</c:v>
                </c:pt>
                <c:pt idx="14">
                  <c:v>0.16453674121405751</c:v>
                </c:pt>
                <c:pt idx="15">
                  <c:v>0.17030515733745763</c:v>
                </c:pt>
                <c:pt idx="16">
                  <c:v>0.18396226415094338</c:v>
                </c:pt>
                <c:pt idx="17">
                  <c:v>0.2017942377365001</c:v>
                </c:pt>
                <c:pt idx="18">
                  <c:v>0.20297574690061648</c:v>
                </c:pt>
                <c:pt idx="19">
                  <c:v>0.21870913750719179</c:v>
                </c:pt>
              </c:numCache>
            </c:numRef>
          </c:val>
          <c:extLst>
            <c:ext xmlns:c15="http://schemas.microsoft.com/office/drawing/2012/chart" uri="{02D57815-91ED-43cb-92C2-25804820EDAC}">
              <c15:datalabelsRange>
                <c15:f>'11ListaEsperaGI'!$N$13:$N$32</c15:f>
                <c15:dlblRangeCache>
                  <c:ptCount val="20"/>
                  <c:pt idx="0">
                    <c:v>69</c:v>
                  </c:pt>
                  <c:pt idx="1">
                    <c:v>58</c:v>
                  </c:pt>
                  <c:pt idx="2">
                    <c:v>231</c:v>
                  </c:pt>
                  <c:pt idx="3">
                    <c:v>169</c:v>
                  </c:pt>
                  <c:pt idx="4">
                    <c:v>967</c:v>
                  </c:pt>
                  <c:pt idx="5">
                    <c:v>256</c:v>
                  </c:pt>
                  <c:pt idx="6">
                    <c:v>1.221</c:v>
                  </c:pt>
                  <c:pt idx="7">
                    <c:v>28</c:v>
                  </c:pt>
                  <c:pt idx="8">
                    <c:v>3.531</c:v>
                  </c:pt>
                  <c:pt idx="9">
                    <c:v>9.127</c:v>
                  </c:pt>
                  <c:pt idx="10">
                    <c:v>67.852</c:v>
                  </c:pt>
                  <c:pt idx="11">
                    <c:v>8.344</c:v>
                  </c:pt>
                  <c:pt idx="12">
                    <c:v>2.057</c:v>
                  </c:pt>
                  <c:pt idx="13">
                    <c:v>2.324</c:v>
                  </c:pt>
                  <c:pt idx="14">
                    <c:v>103</c:v>
                  </c:pt>
                  <c:pt idx="15">
                    <c:v>2.863</c:v>
                  </c:pt>
                  <c:pt idx="16">
                    <c:v>663</c:v>
                  </c:pt>
                  <c:pt idx="17">
                    <c:v>3.509</c:v>
                  </c:pt>
                  <c:pt idx="18">
                    <c:v>23.969</c:v>
                  </c:pt>
                  <c:pt idx="19">
                    <c:v>8.363</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Cantabria</c:v>
                </c:pt>
                <c:pt idx="4">
                  <c:v>Galicia</c:v>
                </c:pt>
                <c:pt idx="5">
                  <c:v>Navarra, Comunidad Foral de</c:v>
                </c:pt>
                <c:pt idx="6">
                  <c:v>Castilla - La Mancha</c:v>
                </c:pt>
                <c:pt idx="7">
                  <c:v>Ceuta</c:v>
                </c:pt>
                <c:pt idx="8">
                  <c:v>Comunitat Valenciana</c:v>
                </c:pt>
                <c:pt idx="9">
                  <c:v>Andalucía</c:v>
                </c:pt>
                <c:pt idx="10">
                  <c:v>Media Nacional</c:v>
                </c:pt>
                <c:pt idx="11">
                  <c:v>Madrid, Comunidad de</c:v>
                </c:pt>
                <c:pt idx="12">
                  <c:v>Balears, Illes</c:v>
                </c:pt>
                <c:pt idx="13">
                  <c:v>Extremadura</c:v>
                </c:pt>
                <c:pt idx="14">
                  <c:v>Melilla</c:v>
                </c:pt>
                <c:pt idx="15">
                  <c:v>Canarias</c:v>
                </c:pt>
                <c:pt idx="16">
                  <c:v>Rioja, La</c:v>
                </c:pt>
                <c:pt idx="17">
                  <c:v>Murcia, Región de</c:v>
                </c:pt>
                <c:pt idx="18">
                  <c:v>Cataluña</c:v>
                </c:pt>
                <c:pt idx="19">
                  <c:v>País Vasco</c:v>
                </c:pt>
              </c:strCache>
            </c:strRef>
          </c:cat>
          <c:val>
            <c:numRef>
              <c:f>'11ListaEsperaGI'!$Q$13:$Q$32</c:f>
              <c:numCache>
                <c:formatCode>0.00%</c:formatCode>
                <c:ptCount val="20"/>
                <c:pt idx="0">
                  <c:v>0.88645784003494021</c:v>
                </c:pt>
                <c:pt idx="1">
                  <c:v>0.88645784003494021</c:v>
                </c:pt>
                <c:pt idx="2">
                  <c:v>0.88645784003494021</c:v>
                </c:pt>
                <c:pt idx="3">
                  <c:v>0.88645784003494021</c:v>
                </c:pt>
                <c:pt idx="4">
                  <c:v>0.88645784003494021</c:v>
                </c:pt>
                <c:pt idx="5">
                  <c:v>0.88645784003494021</c:v>
                </c:pt>
                <c:pt idx="6">
                  <c:v>0.88645784003494021</c:v>
                </c:pt>
                <c:pt idx="7">
                  <c:v>0.88645784003494021</c:v>
                </c:pt>
                <c:pt idx="8">
                  <c:v>0.88645784003494021</c:v>
                </c:pt>
                <c:pt idx="9">
                  <c:v>0.88645784003494021</c:v>
                </c:pt>
                <c:pt idx="10">
                  <c:v>0.88645784003494021</c:v>
                </c:pt>
                <c:pt idx="11">
                  <c:v>0.88645784003494021</c:v>
                </c:pt>
                <c:pt idx="12">
                  <c:v>0.88645784003494021</c:v>
                </c:pt>
                <c:pt idx="13">
                  <c:v>0.88645784003494021</c:v>
                </c:pt>
                <c:pt idx="14">
                  <c:v>0.88645784003494021</c:v>
                </c:pt>
                <c:pt idx="15">
                  <c:v>0.88645784003494021</c:v>
                </c:pt>
                <c:pt idx="16">
                  <c:v>0.88645784003494021</c:v>
                </c:pt>
                <c:pt idx="17">
                  <c:v>0.88645784003494021</c:v>
                </c:pt>
                <c:pt idx="18">
                  <c:v>0.88645784003494021</c:v>
                </c:pt>
                <c:pt idx="19">
                  <c:v>0.88645784003494021</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Cataluña</c:v>
                </c:pt>
                <c:pt idx="3">
                  <c:v>Extremadura</c:v>
                </c:pt>
                <c:pt idx="4">
                  <c:v>Balears, Illes</c:v>
                </c:pt>
                <c:pt idx="5">
                  <c:v>Castilla - La Mancha</c:v>
                </c:pt>
                <c:pt idx="6">
                  <c:v>Castilla y León</c:v>
                </c:pt>
                <c:pt idx="7">
                  <c:v>TOTAL</c:v>
                </c:pt>
                <c:pt idx="8">
                  <c:v>País Vasco</c:v>
                </c:pt>
                <c:pt idx="9">
                  <c:v>Ceuta y Melilla</c:v>
                </c:pt>
                <c:pt idx="10">
                  <c:v>Comunitat Valenciana</c:v>
                </c:pt>
                <c:pt idx="11">
                  <c:v>Canarias</c:v>
                </c:pt>
                <c:pt idx="12">
                  <c:v>Asturias, Principado de</c:v>
                </c:pt>
                <c:pt idx="13">
                  <c:v>Rioja, La</c:v>
                </c:pt>
                <c:pt idx="14">
                  <c:v>Madrid, Comunidad de</c:v>
                </c:pt>
                <c:pt idx="15">
                  <c:v>Aragón</c:v>
                </c:pt>
                <c:pt idx="16">
                  <c:v>Cantabria</c:v>
                </c:pt>
                <c:pt idx="17">
                  <c:v>Navarra, Comunidad Foral de</c:v>
                </c:pt>
                <c:pt idx="18">
                  <c:v>Galicia</c:v>
                </c:pt>
              </c:strCache>
            </c:strRef>
          </c:cat>
          <c:val>
            <c:numRef>
              <c:f>'24asolcasaad_pobl'!$AR$11:$AR$29</c:f>
              <c:numCache>
                <c:formatCode>0.00</c:formatCode>
                <c:ptCount val="19"/>
                <c:pt idx="0">
                  <c:v>8.7816339350910884</c:v>
                </c:pt>
                <c:pt idx="1">
                  <c:v>8.2824714133090751</c:v>
                </c:pt>
                <c:pt idx="2">
                  <c:v>8.0673032783532328</c:v>
                </c:pt>
                <c:pt idx="3">
                  <c:v>8.00327372833015</c:v>
                </c:pt>
                <c:pt idx="4">
                  <c:v>7.1717004276762921</c:v>
                </c:pt>
                <c:pt idx="5">
                  <c:v>7.0636672536521239</c:v>
                </c:pt>
                <c:pt idx="6">
                  <c:v>6.9239374131989706</c:v>
                </c:pt>
                <c:pt idx="7">
                  <c:v>6.7685220295864079</c:v>
                </c:pt>
                <c:pt idx="8">
                  <c:v>6.4377273938556749</c:v>
                </c:pt>
                <c:pt idx="9">
                  <c:v>6.2432204411232979</c:v>
                </c:pt>
                <c:pt idx="10">
                  <c:v>6.214012633408692</c:v>
                </c:pt>
                <c:pt idx="11">
                  <c:v>6.0795198092171301</c:v>
                </c:pt>
                <c:pt idx="12">
                  <c:v>6.0042855188973148</c:v>
                </c:pt>
                <c:pt idx="13">
                  <c:v>5.6753019642929763</c:v>
                </c:pt>
                <c:pt idx="14">
                  <c:v>5.5832369232926657</c:v>
                </c:pt>
                <c:pt idx="15">
                  <c:v>5.5655112634767283</c:v>
                </c:pt>
                <c:pt idx="16">
                  <c:v>5.0214195549105947</c:v>
                </c:pt>
                <c:pt idx="17">
                  <c:v>3.9567277677136747</c:v>
                </c:pt>
                <c:pt idx="18">
                  <c:v>3.1243406084890979</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Cataluña</c:v>
                </c:pt>
                <c:pt idx="4">
                  <c:v>Castilla - La Mancha</c:v>
                </c:pt>
                <c:pt idx="5">
                  <c:v>Balears, Illes</c:v>
                </c:pt>
                <c:pt idx="6">
                  <c:v>Murcia, Región de</c:v>
                </c:pt>
                <c:pt idx="7">
                  <c:v>País Vasco</c:v>
                </c:pt>
                <c:pt idx="8">
                  <c:v>TOTAL</c:v>
                </c:pt>
                <c:pt idx="9">
                  <c:v>Rioja, La</c:v>
                </c:pt>
                <c:pt idx="10">
                  <c:v>Madrid, Comunidad de</c:v>
                </c:pt>
                <c:pt idx="11">
                  <c:v>Comunitat Valenciana</c:v>
                </c:pt>
                <c:pt idx="12">
                  <c:v>Aragón</c:v>
                </c:pt>
                <c:pt idx="13">
                  <c:v>Asturias, Principado de</c:v>
                </c:pt>
                <c:pt idx="14">
                  <c:v>Ceuta y Melilla</c:v>
                </c:pt>
                <c:pt idx="15">
                  <c:v>Canarias</c:v>
                </c:pt>
                <c:pt idx="16">
                  <c:v>Cantabria</c:v>
                </c:pt>
                <c:pt idx="17">
                  <c:v>Navarra, Comunidad Foral de</c:v>
                </c:pt>
                <c:pt idx="18">
                  <c:v>Galicia</c:v>
                </c:pt>
              </c:strCache>
            </c:strRef>
          </c:cat>
          <c:val>
            <c:numRef>
              <c:f>'24asolcasaad_pobl'!$AX$11:$AX$29</c:f>
              <c:numCache>
                <c:formatCode>0.00</c:formatCode>
                <c:ptCount val="19"/>
                <c:pt idx="0">
                  <c:v>46.095012659502871</c:v>
                </c:pt>
                <c:pt idx="1">
                  <c:v>44.683143219264892</c:v>
                </c:pt>
                <c:pt idx="2">
                  <c:v>43.844165584111209</c:v>
                </c:pt>
                <c:pt idx="3">
                  <c:v>43.048927488649625</c:v>
                </c:pt>
                <c:pt idx="4">
                  <c:v>42.764922933559788</c:v>
                </c:pt>
                <c:pt idx="5">
                  <c:v>40.191273381427024</c:v>
                </c:pt>
                <c:pt idx="6">
                  <c:v>39.018698041815121</c:v>
                </c:pt>
                <c:pt idx="7">
                  <c:v>38.827735325192265</c:v>
                </c:pt>
                <c:pt idx="8">
                  <c:v>38.671531035773043</c:v>
                </c:pt>
                <c:pt idx="9">
                  <c:v>38.040678568256503</c:v>
                </c:pt>
                <c:pt idx="10">
                  <c:v>38.028100787546116</c:v>
                </c:pt>
                <c:pt idx="11">
                  <c:v>37.370658565203371</c:v>
                </c:pt>
                <c:pt idx="12">
                  <c:v>36.347282614282335</c:v>
                </c:pt>
                <c:pt idx="13">
                  <c:v>33.918163015887941</c:v>
                </c:pt>
                <c:pt idx="14">
                  <c:v>32.885359397271429</c:v>
                </c:pt>
                <c:pt idx="15">
                  <c:v>31.329145085373298</c:v>
                </c:pt>
                <c:pt idx="16">
                  <c:v>28.962529047250193</c:v>
                </c:pt>
                <c:pt idx="17">
                  <c:v>28.618405709221513</c:v>
                </c:pt>
                <c:pt idx="18">
                  <c:v>18.866227252000165</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'25solaltabaja'!$AA$11:$AA$57</c:f>
              <c:numCache>
                <c:formatCode>m/d/yyyy</c:formatCode>
                <c:ptCount val="4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numCache>
            </c:numRef>
          </c:cat>
          <c:val>
            <c:numRef>
              <c:f>'25solaltabaja'!$AB$11:$AB$57</c:f>
              <c:numCache>
                <c:formatCode>0</c:formatCode>
                <c:ptCount val="47"/>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pt idx="43">
                  <c:v>33448</c:v>
                </c:pt>
                <c:pt idx="44">
                  <c:v>38672</c:v>
                </c:pt>
                <c:pt idx="45">
                  <c:v>24521</c:v>
                </c:pt>
                <c:pt idx="46">
                  <c:v>34073</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'25solaltabaja'!$AA$11:$AA$57</c:f>
              <c:numCache>
                <c:formatCode>m/d/yyyy</c:formatCode>
                <c:ptCount val="4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numCache>
            </c:numRef>
          </c:cat>
          <c:val>
            <c:numRef>
              <c:f>'25solaltabaja'!$AC$11:$AC$57</c:f>
              <c:numCache>
                <c:formatCode>0</c:formatCode>
                <c:ptCount val="47"/>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pt idx="43">
                  <c:v>20199</c:v>
                </c:pt>
                <c:pt idx="44">
                  <c:v>23837</c:v>
                </c:pt>
                <c:pt idx="45">
                  <c:v>20029</c:v>
                </c:pt>
                <c:pt idx="46">
                  <c:v>22714</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5969</c:v>
                </c:pt>
                <c:pt idx="1">
                  <c:v>142601</c:v>
                </c:pt>
                <c:pt idx="2">
                  <c:v>71354</c:v>
                </c:pt>
                <c:pt idx="3">
                  <c:v>86509</c:v>
                </c:pt>
                <c:pt idx="4">
                  <c:v>97773</c:v>
                </c:pt>
                <c:pt idx="5">
                  <c:v>159520</c:v>
                </c:pt>
                <c:pt idx="6">
                  <c:v>472303</c:v>
                </c:pt>
                <c:pt idx="7">
                  <c:v>1140978</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5.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24.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7.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38.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522678</xdr:colOff>
      <xdr:row>19</xdr:row>
      <xdr:rowOff>22699</xdr:rowOff>
    </xdr:to>
    <xdr:pic>
      <xdr:nvPicPr>
        <xdr:cNvPr id="4" name="Imagen 3">
          <a:extLst>
            <a:ext uri="{FF2B5EF4-FFF2-40B4-BE49-F238E27FC236}">
              <a16:creationId xmlns:a16="http://schemas.microsoft.com/office/drawing/2014/main" id="{60144D61-E499-41ED-95BF-AF6F36CDA968}"/>
            </a:ext>
          </a:extLst>
        </xdr:cNvPr>
        <xdr:cNvPicPr>
          <a:picLocks noChangeAspect="1"/>
        </xdr:cNvPicPr>
      </xdr:nvPicPr>
      <xdr:blipFill>
        <a:blip xmlns:r="http://schemas.openxmlformats.org/officeDocument/2006/relationships" r:embed="rId3"/>
        <a:stretch>
          <a:fillRect/>
        </a:stretch>
      </xdr:blipFill>
      <xdr:spPr>
        <a:xfrm>
          <a:off x="0" y="0"/>
          <a:ext cx="10687214" cy="7778770"/>
        </a:xfrm>
        <a:prstGeom prst="rect">
          <a:avLst/>
        </a:prstGeom>
      </xdr:spPr>
    </xdr:pic>
    <xdr:clientData/>
  </xdr:twoCellAnchor>
  <xdr:twoCellAnchor>
    <xdr:from>
      <xdr:col>14</xdr:col>
      <xdr:colOff>123825</xdr:colOff>
      <xdr:row>8</xdr:row>
      <xdr:rowOff>116342</xdr:rowOff>
    </xdr:from>
    <xdr:to>
      <xdr:col>22</xdr:col>
      <xdr:colOff>568869</xdr:colOff>
      <xdr:row>13</xdr:row>
      <xdr:rowOff>63954</xdr:rowOff>
    </xdr:to>
    <xdr:sp macro="" textlink="">
      <xdr:nvSpPr>
        <xdr:cNvPr id="5" name="Cuadro de texto 2">
          <a:extLst>
            <a:ext uri="{FF2B5EF4-FFF2-40B4-BE49-F238E27FC236}">
              <a16:creationId xmlns:a16="http://schemas.microsoft.com/office/drawing/2014/main" id="{C5F630C3-AD20-414C-8056-1384861FF64B}"/>
            </a:ext>
          </a:extLst>
        </xdr:cNvPr>
        <xdr:cNvSpPr txBox="1"/>
      </xdr:nvSpPr>
      <xdr:spPr>
        <a:xfrm>
          <a:off x="6410325" y="4633913"/>
          <a:ext cx="4323080" cy="204311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xdr:from>
      <xdr:col>14</xdr:col>
      <xdr:colOff>190500</xdr:colOff>
      <xdr:row>13</xdr:row>
      <xdr:rowOff>149679</xdr:rowOff>
    </xdr:from>
    <xdr:to>
      <xdr:col>22</xdr:col>
      <xdr:colOff>315504</xdr:colOff>
      <xdr:row>15</xdr:row>
      <xdr:rowOff>94253</xdr:rowOff>
    </xdr:to>
    <xdr:sp macro="" textlink="">
      <xdr:nvSpPr>
        <xdr:cNvPr id="6" name="Cuadro de texto 2">
          <a:extLst>
            <a:ext uri="{FF2B5EF4-FFF2-40B4-BE49-F238E27FC236}">
              <a16:creationId xmlns:a16="http://schemas.microsoft.com/office/drawing/2014/main" id="{94A775AF-4905-47D2-9E49-84E1A5AA9172}"/>
            </a:ext>
          </a:extLst>
        </xdr:cNvPr>
        <xdr:cNvSpPr txBox="1"/>
      </xdr:nvSpPr>
      <xdr:spPr>
        <a:xfrm>
          <a:off x="6477000" y="6762750"/>
          <a:ext cx="4003040" cy="32557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31</a:t>
          </a:r>
          <a:r>
            <a:rPr lang="es-ES" sz="1500" b="1" kern="100" baseline="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de enero</a:t>
          </a: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del 2025</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26646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64029</xdr:colOff>
      <xdr:row>1</xdr:row>
      <xdr:rowOff>655296</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464796</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655296</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658471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655296</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47813</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278342</xdr:colOff>
      <xdr:row>3</xdr:row>
      <xdr:rowOff>45696</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6350</xdr:colOff>
      <xdr:row>1</xdr:row>
      <xdr:rowOff>674346</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349250</xdr:colOff>
      <xdr:row>3</xdr:row>
      <xdr:rowOff>48871</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273050</xdr:colOff>
      <xdr:row>3</xdr:row>
      <xdr:rowOff>10771</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6350</xdr:colOff>
      <xdr:row>1</xdr:row>
      <xdr:rowOff>655296</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677521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544841</xdr:colOff>
      <xdr:row>3</xdr:row>
      <xdr:rowOff>2183</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107766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618408</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86931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596900</xdr:colOff>
      <xdr:row>2</xdr:row>
      <xdr:rowOff>29821</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619365</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177801</xdr:colOff>
      <xdr:row>1</xdr:row>
      <xdr:rowOff>618710</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63818</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692842</xdr:colOff>
      <xdr:row>1</xdr:row>
      <xdr:rowOff>620350</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372102</xdr:colOff>
      <xdr:row>1</xdr:row>
      <xdr:rowOff>618730</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428714</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463550</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520700</xdr:colOff>
      <xdr:row>2</xdr:row>
      <xdr:rowOff>29017</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9059</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26646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501650</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11579</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7145</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27260</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7749</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602129</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447098</xdr:colOff>
      <xdr:row>1</xdr:row>
      <xdr:rowOff>597695</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6</xdr:row>
      <xdr:rowOff>3174</xdr:rowOff>
    </xdr:from>
    <xdr:to>
      <xdr:col>5</xdr:col>
      <xdr:colOff>682625</xdr:colOff>
      <xdr:row>20</xdr:row>
      <xdr:rowOff>165099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20</xdr:row>
      <xdr:rowOff>73026</xdr:rowOff>
    </xdr:from>
    <xdr:to>
      <xdr:col>4</xdr:col>
      <xdr:colOff>247650</xdr:colOff>
      <xdr:row>34</xdr:row>
      <xdr:rowOff>15876</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199356</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44768</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27,4%</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72,6%</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425768</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44768</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198531</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29821</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47943</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159068</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29821</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44768</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293812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70" zoomScaleNormal="7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6"/>
      <c r="H1"/>
    </row>
    <row r="2" spans="1:21" s="1334" customFormat="1" ht="93.75" customHeight="1" x14ac:dyDescent="0.2">
      <c r="A2" s="1335"/>
      <c r="B2" s="1368"/>
      <c r="C2" s="1368"/>
      <c r="D2" s="1368"/>
      <c r="E2" s="1368"/>
      <c r="F2" s="1368"/>
      <c r="G2" s="1368"/>
      <c r="H2" s="1368"/>
      <c r="I2" s="1368"/>
      <c r="J2" s="1368"/>
      <c r="K2" s="1368"/>
      <c r="L2" s="1368"/>
      <c r="M2" s="1368"/>
      <c r="N2" s="1368"/>
      <c r="O2" s="1368"/>
      <c r="P2" s="1368"/>
      <c r="Q2" s="1368"/>
      <c r="R2" s="1368"/>
      <c r="S2" s="1368"/>
      <c r="T2" s="1368"/>
      <c r="U2" s="1335"/>
    </row>
    <row r="3" spans="1:21" s="4" customFormat="1" ht="45.75" customHeight="1" x14ac:dyDescent="0.2">
      <c r="A3" s="5"/>
      <c r="B3" s="1369" t="s">
        <v>489</v>
      </c>
      <c r="C3" s="1369"/>
      <c r="D3" s="1369"/>
      <c r="E3" s="1369"/>
      <c r="F3" s="1369"/>
      <c r="G3" s="1369"/>
      <c r="H3" s="1369"/>
      <c r="I3" s="1369"/>
      <c r="J3" s="1369"/>
      <c r="K3" s="1369"/>
      <c r="L3" s="1369"/>
      <c r="M3" s="1369"/>
      <c r="N3" s="1369"/>
      <c r="O3" s="1369"/>
      <c r="P3" s="1369"/>
      <c r="Q3" s="1369"/>
      <c r="R3" s="1369"/>
      <c r="S3" s="1369"/>
      <c r="T3" s="1369"/>
      <c r="U3" s="5"/>
    </row>
    <row r="4" spans="1:21" s="4" customFormat="1" ht="45.75" customHeight="1" x14ac:dyDescent="0.2">
      <c r="A4" s="5"/>
      <c r="B4" s="1369" t="s">
        <v>488</v>
      </c>
      <c r="C4" s="1369"/>
      <c r="D4" s="1369"/>
      <c r="E4" s="1369"/>
      <c r="F4" s="1369"/>
      <c r="G4" s="1369"/>
      <c r="H4" s="1369"/>
      <c r="I4" s="1369"/>
      <c r="J4" s="1369"/>
      <c r="K4" s="1369"/>
      <c r="L4" s="1369"/>
      <c r="M4" s="1369"/>
      <c r="N4" s="1369"/>
      <c r="O4" s="1369"/>
      <c r="P4" s="1369"/>
      <c r="Q4" s="1369"/>
      <c r="R4" s="1369"/>
      <c r="S4" s="1369"/>
      <c r="T4" s="1369"/>
      <c r="U4" s="5"/>
    </row>
    <row r="5" spans="1:21" s="1331" customFormat="1" ht="9.75" customHeight="1" x14ac:dyDescent="0.2">
      <c r="A5" s="1332"/>
      <c r="B5" s="1333"/>
      <c r="C5" s="1333"/>
      <c r="D5" s="1333"/>
      <c r="E5" s="1333"/>
      <c r="F5" s="1333"/>
      <c r="G5" s="1333"/>
      <c r="H5" s="1333"/>
      <c r="I5" s="1333"/>
      <c r="J5" s="1333"/>
      <c r="K5" s="1333"/>
      <c r="L5" s="1333"/>
      <c r="M5" s="1333"/>
      <c r="N5" s="1333"/>
      <c r="O5" s="1333"/>
      <c r="P5" s="1333"/>
      <c r="Q5" s="1333"/>
      <c r="R5" s="1333"/>
      <c r="S5" s="1333"/>
      <c r="T5" s="1333"/>
      <c r="U5" s="1332"/>
    </row>
    <row r="6" spans="1:21" ht="23.25" customHeight="1" x14ac:dyDescent="0.2">
      <c r="B6" s="1370" t="s">
        <v>491</v>
      </c>
      <c r="C6" s="1370"/>
      <c r="D6" s="1370"/>
      <c r="E6" s="1370"/>
      <c r="F6" s="1370"/>
      <c r="G6" s="1370"/>
      <c r="H6" s="1370"/>
      <c r="I6" s="1370"/>
      <c r="J6" s="1370"/>
      <c r="K6" s="1370"/>
      <c r="L6" s="1370"/>
      <c r="M6" s="1370"/>
      <c r="N6" s="1370"/>
      <c r="O6" s="1370"/>
      <c r="P6" s="1370"/>
      <c r="Q6" s="1370"/>
      <c r="R6" s="1370"/>
      <c r="S6" s="1370"/>
      <c r="T6" s="1370"/>
      <c r="U6" s="1370"/>
    </row>
    <row r="7" spans="1:21" ht="74.099999999999994" customHeight="1" x14ac:dyDescent="0.25">
      <c r="B7" s="1371"/>
      <c r="C7" s="1371"/>
      <c r="D7" s="1371"/>
      <c r="E7" s="1371"/>
      <c r="F7" s="1371"/>
      <c r="G7" s="1371"/>
      <c r="H7" s="1371"/>
      <c r="I7" s="1371"/>
      <c r="J7" s="1371"/>
      <c r="K7" s="1371"/>
      <c r="L7" s="1371"/>
      <c r="M7" s="1371"/>
      <c r="N7" s="1371"/>
      <c r="O7" s="1371"/>
      <c r="P7" s="1371"/>
      <c r="Q7" s="1371"/>
      <c r="R7" s="1371"/>
      <c r="S7" s="1371"/>
      <c r="T7" s="1371"/>
      <c r="U7" s="1371"/>
    </row>
    <row r="8" spans="1:21" ht="48" customHeight="1" x14ac:dyDescent="0.25">
      <c r="B8" s="1330"/>
      <c r="C8" s="1330"/>
      <c r="D8" s="1330"/>
      <c r="E8" s="1330"/>
      <c r="F8" s="1330"/>
      <c r="G8" s="1330"/>
      <c r="H8" s="1330"/>
      <c r="I8" s="1330"/>
      <c r="J8" s="1330"/>
      <c r="K8" s="1330"/>
      <c r="L8" s="1330"/>
      <c r="M8" s="1330"/>
      <c r="N8" s="1330"/>
      <c r="O8" s="1330"/>
      <c r="P8" s="1330"/>
      <c r="Q8" s="1330"/>
      <c r="R8" s="1330"/>
      <c r="S8" s="1330"/>
      <c r="T8" s="1330"/>
      <c r="U8" s="1330"/>
    </row>
    <row r="9" spans="1:21" ht="15" customHeight="1" x14ac:dyDescent="0.2">
      <c r="B9" s="1372" t="s">
        <v>487</v>
      </c>
      <c r="C9" s="1372"/>
      <c r="D9" s="1372"/>
      <c r="E9" s="1372"/>
      <c r="F9" s="1372"/>
      <c r="G9" s="1372"/>
      <c r="H9" s="1372"/>
      <c r="I9" s="1372"/>
      <c r="J9" s="1372"/>
      <c r="K9" s="1372"/>
      <c r="L9" s="1372"/>
      <c r="M9" s="1372"/>
      <c r="N9" s="1372"/>
      <c r="O9" s="1372"/>
      <c r="P9" s="1372"/>
      <c r="Q9" s="1372"/>
      <c r="R9" s="1372"/>
      <c r="S9" s="1372"/>
    </row>
    <row r="10" spans="1:21" x14ac:dyDescent="0.2">
      <c r="B10" s="1372"/>
      <c r="C10" s="1372"/>
      <c r="D10" s="1372"/>
      <c r="E10" s="1372"/>
      <c r="F10" s="1372"/>
      <c r="G10" s="1372"/>
      <c r="H10" s="1372"/>
      <c r="I10" s="1372"/>
      <c r="J10" s="1372"/>
      <c r="K10" s="1372"/>
      <c r="L10" s="1372"/>
      <c r="M10" s="1372"/>
      <c r="N10" s="1372"/>
      <c r="O10" s="1372"/>
      <c r="P10" s="1372"/>
      <c r="Q10" s="1372"/>
      <c r="R10" s="1372"/>
      <c r="S10" s="1372"/>
    </row>
    <row r="11" spans="1:21" ht="42.6" customHeight="1" x14ac:dyDescent="0.2">
      <c r="B11" s="1329"/>
      <c r="C11" s="1329"/>
      <c r="D11" s="1329"/>
      <c r="E11" s="1329"/>
      <c r="F11" s="1329"/>
      <c r="G11" s="1329"/>
      <c r="H11" s="1329"/>
      <c r="I11" s="1329"/>
      <c r="J11" s="1329"/>
      <c r="K11" s="1329"/>
      <c r="L11" s="1329"/>
      <c r="M11" s="1329"/>
      <c r="N11" s="1329"/>
      <c r="O11" s="1329"/>
      <c r="P11" s="1329"/>
      <c r="Q11" s="1329"/>
      <c r="R11" s="1329"/>
      <c r="S11" s="1329"/>
    </row>
    <row r="12" spans="1:21" s="3" customFormat="1" ht="78" customHeight="1" x14ac:dyDescent="0.25">
      <c r="B12" s="1367" t="s">
        <v>486</v>
      </c>
      <c r="C12" s="1367"/>
      <c r="D12" s="1367"/>
      <c r="E12" s="1367"/>
      <c r="F12" s="1367"/>
      <c r="G12" s="1367"/>
      <c r="H12" s="1367"/>
      <c r="I12" s="1367"/>
      <c r="J12" s="1367"/>
      <c r="K12" s="1367"/>
      <c r="L12" s="1367"/>
      <c r="M12" s="1367"/>
      <c r="N12" s="1367"/>
      <c r="O12" s="1367"/>
      <c r="P12" s="1367"/>
      <c r="Q12" s="1367"/>
      <c r="R12" s="1367"/>
      <c r="S12" s="1367"/>
      <c r="T12" s="1367"/>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5" width="8.28515625" style="220" customWidth="1"/>
    <col min="26"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K1" s="221"/>
      <c r="L1" s="221"/>
    </row>
    <row r="2" spans="1:29" ht="48.75" customHeight="1" x14ac:dyDescent="0.25">
      <c r="A2" s="219"/>
      <c r="B2" s="219"/>
      <c r="K2" s="221"/>
      <c r="L2" s="221"/>
    </row>
    <row r="3" spans="1:29" ht="24" customHeight="1" x14ac:dyDescent="0.25">
      <c r="A3" s="219"/>
      <c r="B3" s="1391" t="s">
        <v>371</v>
      </c>
      <c r="C3" s="1391"/>
      <c r="D3" s="1391"/>
      <c r="E3" s="1391"/>
      <c r="F3" s="1391"/>
      <c r="G3" s="1391"/>
      <c r="H3" s="1391"/>
      <c r="I3" s="1391"/>
      <c r="J3" s="1391"/>
      <c r="K3" s="1391"/>
      <c r="L3" s="1391"/>
      <c r="M3" s="1391"/>
      <c r="N3" s="1391"/>
      <c r="O3" s="1391"/>
      <c r="P3" s="1391"/>
      <c r="Q3" s="1391"/>
      <c r="R3" s="1391"/>
      <c r="S3" s="1391"/>
      <c r="T3" s="1391"/>
      <c r="U3" s="1391"/>
      <c r="V3" s="1391"/>
      <c r="W3" s="1391"/>
      <c r="X3" s="1391"/>
      <c r="Y3" s="1391"/>
      <c r="Z3" s="1391"/>
    </row>
    <row r="5" spans="1:29" x14ac:dyDescent="0.25">
      <c r="B5" s="219"/>
      <c r="C5" s="219"/>
      <c r="D5" s="1397" t="s">
        <v>366</v>
      </c>
      <c r="E5" s="1397"/>
      <c r="F5" s="1397"/>
      <c r="G5" s="1397"/>
      <c r="H5" s="1397"/>
      <c r="I5" s="1397"/>
      <c r="J5" s="1397"/>
      <c r="K5" s="1397"/>
      <c r="L5" s="1397"/>
      <c r="M5" s="219"/>
      <c r="N5" s="1382" t="s">
        <v>340</v>
      </c>
      <c r="O5" s="1382"/>
      <c r="P5" s="1382"/>
      <c r="Q5" s="1382"/>
      <c r="R5" s="1382"/>
      <c r="S5" s="1382"/>
      <c r="T5" s="1382"/>
      <c r="U5" s="1382"/>
      <c r="V5" s="1382"/>
      <c r="W5" s="1382"/>
      <c r="X5" s="1382"/>
      <c r="Y5" s="1382"/>
      <c r="Z5" s="1382"/>
      <c r="AA5" s="1382"/>
    </row>
    <row r="6" spans="1:29" ht="21" customHeight="1" x14ac:dyDescent="0.25">
      <c r="B6" s="219"/>
      <c r="C6" s="219"/>
      <c r="D6" s="1398"/>
      <c r="E6" s="1398"/>
      <c r="F6" s="1398"/>
      <c r="G6" s="1398"/>
      <c r="H6" s="1398"/>
      <c r="I6" s="1398"/>
      <c r="J6" s="1398"/>
      <c r="K6" s="1398"/>
      <c r="L6" s="1398"/>
      <c r="M6" s="219"/>
      <c r="N6" s="1383">
        <v>43830</v>
      </c>
      <c r="O6" s="1384"/>
      <c r="P6" s="1385">
        <v>44196</v>
      </c>
      <c r="Q6" s="1386"/>
      <c r="R6" s="1385">
        <v>44561</v>
      </c>
      <c r="S6" s="1386"/>
      <c r="T6" s="1389">
        <v>44926</v>
      </c>
      <c r="U6" s="1390"/>
      <c r="V6" s="1387">
        <v>45291</v>
      </c>
      <c r="W6" s="1388"/>
      <c r="X6" s="1399">
        <v>45657</v>
      </c>
      <c r="Y6" s="1396"/>
      <c r="Z6" s="1387">
        <f>K7</f>
        <v>45688</v>
      </c>
      <c r="AA6" s="1392"/>
    </row>
    <row r="7" spans="1:29" x14ac:dyDescent="0.25">
      <c r="B7" s="225"/>
      <c r="C7" s="219"/>
      <c r="D7" s="226">
        <v>43465</v>
      </c>
      <c r="E7" s="227">
        <v>43830</v>
      </c>
      <c r="F7" s="228">
        <v>44196</v>
      </c>
      <c r="G7" s="228">
        <v>44561</v>
      </c>
      <c r="H7" s="228">
        <v>44926</v>
      </c>
      <c r="I7" s="228">
        <v>45291</v>
      </c>
      <c r="J7" s="228">
        <v>45657</v>
      </c>
      <c r="K7" s="228">
        <f>EVO!K7</f>
        <v>45688</v>
      </c>
      <c r="L7" s="229"/>
      <c r="M7" s="219"/>
      <c r="N7" s="230" t="s">
        <v>28</v>
      </c>
      <c r="O7" s="231" t="s">
        <v>341</v>
      </c>
      <c r="P7" s="232" t="s">
        <v>28</v>
      </c>
      <c r="Q7" s="233" t="s">
        <v>341</v>
      </c>
      <c r="R7" s="231" t="s">
        <v>28</v>
      </c>
      <c r="S7" s="232" t="s">
        <v>341</v>
      </c>
      <c r="T7" s="232" t="s">
        <v>28</v>
      </c>
      <c r="U7" s="232" t="s">
        <v>341</v>
      </c>
      <c r="V7" s="232" t="s">
        <v>28</v>
      </c>
      <c r="W7" s="227" t="s">
        <v>341</v>
      </c>
      <c r="X7" s="227" t="s">
        <v>28</v>
      </c>
      <c r="Y7" s="227" t="s">
        <v>341</v>
      </c>
      <c r="Z7" s="231" t="s">
        <v>28</v>
      </c>
      <c r="AA7" s="229" t="s">
        <v>341</v>
      </c>
    </row>
    <row r="8" spans="1:29" ht="8.25" customHeight="1" x14ac:dyDescent="0.25">
      <c r="B8" s="225"/>
      <c r="C8" s="219"/>
      <c r="D8" s="234"/>
      <c r="E8" s="234"/>
      <c r="F8" s="234"/>
      <c r="G8" s="297"/>
      <c r="H8" s="297"/>
      <c r="I8" s="297"/>
      <c r="J8" s="1360"/>
      <c r="K8" s="234"/>
      <c r="L8" s="234"/>
      <c r="M8" s="219"/>
    </row>
    <row r="9" spans="1:29" ht="15" customHeight="1" x14ac:dyDescent="0.25">
      <c r="B9" s="298" t="s">
        <v>8</v>
      </c>
      <c r="C9" s="219"/>
      <c r="D9" s="299">
        <v>279274</v>
      </c>
      <c r="E9" s="300">
        <v>293661</v>
      </c>
      <c r="F9" s="300">
        <v>310424</v>
      </c>
      <c r="G9" s="254">
        <v>359285</v>
      </c>
      <c r="H9" s="254">
        <v>390413</v>
      </c>
      <c r="I9" s="254">
        <v>421261</v>
      </c>
      <c r="J9" s="254">
        <v>442241</v>
      </c>
      <c r="K9" s="301">
        <v>444349</v>
      </c>
      <c r="L9" s="302"/>
      <c r="M9" s="222"/>
      <c r="N9" s="278">
        <v>5.1515715748691182E-2</v>
      </c>
      <c r="O9" s="279">
        <v>14387</v>
      </c>
      <c r="P9" s="280">
        <v>5.7082826796884811E-2</v>
      </c>
      <c r="Q9" s="279">
        <v>16763</v>
      </c>
      <c r="R9" s="280">
        <f t="shared" ref="R9:R27" si="0">G9/F9-1</f>
        <v>0.15740084529546694</v>
      </c>
      <c r="S9" s="279">
        <f t="shared" ref="S9:S27" si="1">G9-F9</f>
        <v>48861</v>
      </c>
      <c r="T9" s="280">
        <f t="shared" ref="T9:T27" si="2">H9/G9-1</f>
        <v>8.6638740832486683E-2</v>
      </c>
      <c r="U9" s="279">
        <f t="shared" ref="U9:U27" si="3">H9-G9</f>
        <v>31128</v>
      </c>
      <c r="V9" s="280">
        <f>I9/H9-1</f>
        <v>7.9013762349102068E-2</v>
      </c>
      <c r="W9" s="279">
        <f>I9-H9</f>
        <v>30848</v>
      </c>
      <c r="X9" s="280">
        <v>4.9802853812719539E-2</v>
      </c>
      <c r="Y9" s="276">
        <v>20980</v>
      </c>
      <c r="Z9" s="280">
        <v>5.5002219937651864E-2</v>
      </c>
      <c r="AA9" s="279">
        <v>23166</v>
      </c>
    </row>
    <row r="10" spans="1:29" x14ac:dyDescent="0.25">
      <c r="B10" s="303" t="s">
        <v>7</v>
      </c>
      <c r="C10" s="219"/>
      <c r="D10" s="253">
        <v>34548</v>
      </c>
      <c r="E10" s="254">
        <v>39164</v>
      </c>
      <c r="F10" s="254">
        <v>37313</v>
      </c>
      <c r="G10" s="254">
        <v>41449</v>
      </c>
      <c r="H10" s="254">
        <v>43712</v>
      </c>
      <c r="I10" s="254">
        <v>51888</v>
      </c>
      <c r="J10" s="254">
        <v>59918</v>
      </c>
      <c r="K10" s="257">
        <v>60146</v>
      </c>
      <c r="L10" s="304"/>
      <c r="M10" s="219"/>
      <c r="N10" s="256">
        <v>0.13361120759522982</v>
      </c>
      <c r="O10" s="257">
        <v>4616</v>
      </c>
      <c r="P10" s="258">
        <v>-4.726279236033093E-2</v>
      </c>
      <c r="Q10" s="257">
        <v>-1851</v>
      </c>
      <c r="R10" s="258">
        <f t="shared" si="0"/>
        <v>0.11084608581459543</v>
      </c>
      <c r="S10" s="257">
        <f t="shared" si="1"/>
        <v>4136</v>
      </c>
      <c r="T10" s="258">
        <f t="shared" si="2"/>
        <v>5.4597215855629821E-2</v>
      </c>
      <c r="U10" s="257">
        <f t="shared" si="3"/>
        <v>2263</v>
      </c>
      <c r="V10" s="258">
        <f t="shared" ref="V10:V26" si="4">I10/H10-1</f>
        <v>0.18704245973645683</v>
      </c>
      <c r="W10" s="257">
        <f t="shared" ref="W10:W26" si="5">I10-H10</f>
        <v>8176</v>
      </c>
      <c r="X10" s="258">
        <v>0.15475639839654631</v>
      </c>
      <c r="Y10" s="254">
        <v>8030</v>
      </c>
      <c r="Z10" s="258">
        <v>0.16210680887240136</v>
      </c>
      <c r="AA10" s="257">
        <v>8390</v>
      </c>
    </row>
    <row r="11" spans="1:29" x14ac:dyDescent="0.25">
      <c r="B11" s="303" t="s">
        <v>37</v>
      </c>
      <c r="C11" s="219"/>
      <c r="D11" s="253">
        <v>28413</v>
      </c>
      <c r="E11" s="254">
        <v>27579</v>
      </c>
      <c r="F11" s="254">
        <v>30931</v>
      </c>
      <c r="G11" s="254">
        <v>35120</v>
      </c>
      <c r="H11" s="254">
        <v>36982</v>
      </c>
      <c r="I11" s="254">
        <v>40207</v>
      </c>
      <c r="J11" s="254">
        <v>45532</v>
      </c>
      <c r="K11" s="257">
        <v>46375</v>
      </c>
      <c r="M11" s="222"/>
      <c r="N11" s="256">
        <v>-2.9352761060078114E-2</v>
      </c>
      <c r="O11" s="257">
        <v>-834</v>
      </c>
      <c r="P11" s="258">
        <v>0.12154175278291457</v>
      </c>
      <c r="Q11" s="257">
        <v>3352</v>
      </c>
      <c r="R11" s="258">
        <f t="shared" si="0"/>
        <v>0.13543047428146515</v>
      </c>
      <c r="S11" s="257">
        <f t="shared" si="1"/>
        <v>4189</v>
      </c>
      <c r="T11" s="258">
        <f t="shared" si="2"/>
        <v>5.3018223234624129E-2</v>
      </c>
      <c r="U11" s="257">
        <f t="shared" si="3"/>
        <v>1862</v>
      </c>
      <c r="V11" s="258">
        <f t="shared" si="4"/>
        <v>8.7204586014818064E-2</v>
      </c>
      <c r="W11" s="257">
        <f t="shared" si="5"/>
        <v>3225</v>
      </c>
      <c r="X11" s="258">
        <v>0.13243962494093076</v>
      </c>
      <c r="Y11" s="254">
        <v>5325</v>
      </c>
      <c r="Z11" s="258">
        <v>0.14917606244579362</v>
      </c>
      <c r="AA11" s="257">
        <v>6020</v>
      </c>
    </row>
    <row r="12" spans="1:29" x14ac:dyDescent="0.25">
      <c r="B12" s="303" t="s">
        <v>38</v>
      </c>
      <c r="C12" s="219"/>
      <c r="D12" s="253">
        <v>22115</v>
      </c>
      <c r="E12" s="254">
        <v>28653</v>
      </c>
      <c r="F12" s="254">
        <v>36929</v>
      </c>
      <c r="G12" s="254">
        <v>39491</v>
      </c>
      <c r="H12" s="254">
        <v>42042</v>
      </c>
      <c r="I12" s="254">
        <v>47979</v>
      </c>
      <c r="J12" s="254">
        <v>52870</v>
      </c>
      <c r="K12" s="257">
        <v>53167</v>
      </c>
      <c r="M12" s="222"/>
      <c r="N12" s="256">
        <v>0.29563644585123217</v>
      </c>
      <c r="O12" s="257">
        <v>6538</v>
      </c>
      <c r="P12" s="258">
        <v>0.28883537500436263</v>
      </c>
      <c r="Q12" s="257">
        <v>8276</v>
      </c>
      <c r="R12" s="258">
        <f t="shared" si="0"/>
        <v>6.9376370873839077E-2</v>
      </c>
      <c r="S12" s="257">
        <f t="shared" si="1"/>
        <v>2562</v>
      </c>
      <c r="T12" s="258">
        <f t="shared" si="2"/>
        <v>6.4596996784077376E-2</v>
      </c>
      <c r="U12" s="257">
        <f t="shared" si="3"/>
        <v>2551</v>
      </c>
      <c r="V12" s="258">
        <f t="shared" si="4"/>
        <v>0.14121592693021268</v>
      </c>
      <c r="W12" s="257">
        <f t="shared" si="5"/>
        <v>5937</v>
      </c>
      <c r="X12" s="258">
        <v>0.10194043227245264</v>
      </c>
      <c r="Y12" s="254">
        <v>4891</v>
      </c>
      <c r="Z12" s="258">
        <v>0.11005094371137458</v>
      </c>
      <c r="AA12" s="257">
        <v>5271</v>
      </c>
    </row>
    <row r="13" spans="1:29" x14ac:dyDescent="0.25">
      <c r="B13" s="303" t="s">
        <v>6</v>
      </c>
      <c r="C13" s="219"/>
      <c r="D13" s="253">
        <v>22532</v>
      </c>
      <c r="E13" s="254">
        <v>24418</v>
      </c>
      <c r="F13" s="254">
        <v>26624</v>
      </c>
      <c r="G13" s="254">
        <v>28747</v>
      </c>
      <c r="H13" s="254">
        <v>38665</v>
      </c>
      <c r="I13" s="254">
        <v>45957</v>
      </c>
      <c r="J13" s="254">
        <v>62165</v>
      </c>
      <c r="K13" s="257">
        <v>65078</v>
      </c>
      <c r="L13" s="304"/>
      <c r="M13" s="219"/>
      <c r="N13" s="256">
        <v>8.3703177702822762E-2</v>
      </c>
      <c r="O13" s="257">
        <v>1886</v>
      </c>
      <c r="P13" s="258">
        <v>9.0343189450405426E-2</v>
      </c>
      <c r="Q13" s="257">
        <v>2206</v>
      </c>
      <c r="R13" s="258">
        <f t="shared" si="0"/>
        <v>7.9740084134615419E-2</v>
      </c>
      <c r="S13" s="257">
        <f t="shared" si="1"/>
        <v>2123</v>
      </c>
      <c r="T13" s="258">
        <f t="shared" si="2"/>
        <v>0.34500991407799075</v>
      </c>
      <c r="U13" s="257">
        <f t="shared" si="3"/>
        <v>9918</v>
      </c>
      <c r="V13" s="258">
        <f t="shared" si="4"/>
        <v>0.1885943359627571</v>
      </c>
      <c r="W13" s="257">
        <f t="shared" si="5"/>
        <v>7292</v>
      </c>
      <c r="X13" s="258">
        <v>0.35267750288312993</v>
      </c>
      <c r="Y13" s="254">
        <v>16208</v>
      </c>
      <c r="Z13" s="258">
        <v>0.40730488938866416</v>
      </c>
      <c r="AA13" s="257">
        <v>18835</v>
      </c>
      <c r="AC13" s="224"/>
    </row>
    <row r="14" spans="1:29" x14ac:dyDescent="0.25">
      <c r="B14" s="303" t="s">
        <v>5</v>
      </c>
      <c r="C14" s="219"/>
      <c r="D14" s="253">
        <v>18016</v>
      </c>
      <c r="E14" s="254">
        <v>26271</v>
      </c>
      <c r="F14" s="254">
        <v>26136</v>
      </c>
      <c r="G14" s="254">
        <v>26969</v>
      </c>
      <c r="H14" s="254">
        <v>27567</v>
      </c>
      <c r="I14" s="254">
        <v>26847</v>
      </c>
      <c r="J14" s="254">
        <v>28654</v>
      </c>
      <c r="K14" s="257">
        <v>28644</v>
      </c>
      <c r="M14" s="222"/>
      <c r="N14" s="256">
        <v>0.45820381882770866</v>
      </c>
      <c r="O14" s="257">
        <v>8255</v>
      </c>
      <c r="P14" s="258">
        <v>-5.1387461459403427E-3</v>
      </c>
      <c r="Q14" s="257">
        <v>-135</v>
      </c>
      <c r="R14" s="258">
        <f t="shared" si="0"/>
        <v>3.1871747780838788E-2</v>
      </c>
      <c r="S14" s="257">
        <f t="shared" si="1"/>
        <v>833</v>
      </c>
      <c r="T14" s="258">
        <f t="shared" si="2"/>
        <v>2.2173606733657092E-2</v>
      </c>
      <c r="U14" s="257">
        <f t="shared" si="3"/>
        <v>598</v>
      </c>
      <c r="V14" s="258">
        <f t="shared" si="4"/>
        <v>-2.611818478615735E-2</v>
      </c>
      <c r="W14" s="257">
        <f t="shared" si="5"/>
        <v>-720</v>
      </c>
      <c r="X14" s="258">
        <v>6.7307334152791665E-2</v>
      </c>
      <c r="Y14" s="254">
        <v>1807</v>
      </c>
      <c r="Z14" s="258">
        <v>7.5386694698903689E-2</v>
      </c>
      <c r="AA14" s="257">
        <v>2008</v>
      </c>
      <c r="AC14" s="224"/>
    </row>
    <row r="15" spans="1:29" x14ac:dyDescent="0.25">
      <c r="B15" s="303" t="s">
        <v>4</v>
      </c>
      <c r="C15" s="219"/>
      <c r="D15" s="253">
        <v>125565</v>
      </c>
      <c r="E15" s="254">
        <v>139852</v>
      </c>
      <c r="F15" s="254">
        <v>141310</v>
      </c>
      <c r="G15" s="254">
        <v>148050</v>
      </c>
      <c r="H15" s="254">
        <v>153910</v>
      </c>
      <c r="I15" s="254">
        <v>168591</v>
      </c>
      <c r="J15" s="254">
        <v>177785</v>
      </c>
      <c r="K15" s="257">
        <v>177919</v>
      </c>
      <c r="M15" s="222"/>
      <c r="N15" s="256">
        <v>0.11378170668578025</v>
      </c>
      <c r="O15" s="257">
        <v>14287</v>
      </c>
      <c r="P15" s="258">
        <v>1.0425306752853025E-2</v>
      </c>
      <c r="Q15" s="257">
        <v>1458</v>
      </c>
      <c r="R15" s="258">
        <f t="shared" si="0"/>
        <v>4.7696553676314535E-2</v>
      </c>
      <c r="S15" s="257">
        <f t="shared" si="1"/>
        <v>6740</v>
      </c>
      <c r="T15" s="258">
        <f t="shared" si="2"/>
        <v>3.9581222559945894E-2</v>
      </c>
      <c r="U15" s="257">
        <f t="shared" si="3"/>
        <v>5860</v>
      </c>
      <c r="V15" s="258">
        <f t="shared" si="4"/>
        <v>9.5386914430511283E-2</v>
      </c>
      <c r="W15" s="257">
        <f t="shared" si="5"/>
        <v>14681</v>
      </c>
      <c r="X15" s="258">
        <v>5.4534346436049264E-2</v>
      </c>
      <c r="Y15" s="254">
        <v>9194</v>
      </c>
      <c r="Z15" s="258">
        <v>4.8413993859861115E-2</v>
      </c>
      <c r="AA15" s="257">
        <v>8216</v>
      </c>
      <c r="AC15" s="224"/>
    </row>
    <row r="16" spans="1:29" x14ac:dyDescent="0.25">
      <c r="B16" s="303" t="s">
        <v>40</v>
      </c>
      <c r="C16" s="219"/>
      <c r="D16" s="253">
        <v>69490</v>
      </c>
      <c r="E16" s="254">
        <v>75685</v>
      </c>
      <c r="F16" s="254">
        <v>73889</v>
      </c>
      <c r="G16" s="254">
        <v>80243</v>
      </c>
      <c r="H16" s="254">
        <v>85666</v>
      </c>
      <c r="I16" s="254">
        <v>97263</v>
      </c>
      <c r="J16" s="254">
        <v>106527</v>
      </c>
      <c r="K16" s="257">
        <v>106150</v>
      </c>
      <c r="M16" s="222"/>
      <c r="N16" s="256">
        <v>8.9149517916246923E-2</v>
      </c>
      <c r="O16" s="257">
        <v>6195</v>
      </c>
      <c r="P16" s="258">
        <v>-2.372993327607853E-2</v>
      </c>
      <c r="Q16" s="257">
        <v>-1796</v>
      </c>
      <c r="R16" s="258">
        <f t="shared" si="0"/>
        <v>8.5993855648337281E-2</v>
      </c>
      <c r="S16" s="257">
        <f t="shared" si="1"/>
        <v>6354</v>
      </c>
      <c r="T16" s="258">
        <f t="shared" si="2"/>
        <v>6.7582219009757916E-2</v>
      </c>
      <c r="U16" s="257">
        <f t="shared" si="3"/>
        <v>5423</v>
      </c>
      <c r="V16" s="258">
        <f t="shared" si="4"/>
        <v>0.13537459435481991</v>
      </c>
      <c r="W16" s="257">
        <f t="shared" si="5"/>
        <v>11597</v>
      </c>
      <c r="X16" s="258">
        <v>9.5246907868356878E-2</v>
      </c>
      <c r="Y16" s="254">
        <v>9264</v>
      </c>
      <c r="Z16" s="258">
        <v>9.5979515559502016E-2</v>
      </c>
      <c r="AA16" s="257">
        <v>9296</v>
      </c>
      <c r="AC16" s="224"/>
    </row>
    <row r="17" spans="2:31" x14ac:dyDescent="0.25">
      <c r="B17" s="303" t="s">
        <v>41</v>
      </c>
      <c r="C17" s="219"/>
      <c r="D17" s="253">
        <v>192995</v>
      </c>
      <c r="E17" s="254">
        <v>203003</v>
      </c>
      <c r="F17" s="254">
        <v>193486</v>
      </c>
      <c r="G17" s="254">
        <v>203102</v>
      </c>
      <c r="H17" s="254">
        <v>227045</v>
      </c>
      <c r="I17" s="254">
        <v>245461</v>
      </c>
      <c r="J17" s="254">
        <v>282812</v>
      </c>
      <c r="K17" s="257">
        <v>285708</v>
      </c>
      <c r="M17" s="222"/>
      <c r="N17" s="256">
        <v>5.1856265706365479E-2</v>
      </c>
      <c r="O17" s="257">
        <v>10008</v>
      </c>
      <c r="P17" s="258">
        <v>-4.6881080575163936E-2</v>
      </c>
      <c r="Q17" s="257">
        <v>-9517</v>
      </c>
      <c r="R17" s="258">
        <f t="shared" si="0"/>
        <v>4.9698686209854959E-2</v>
      </c>
      <c r="S17" s="257">
        <f t="shared" si="1"/>
        <v>9616</v>
      </c>
      <c r="T17" s="258">
        <f t="shared" si="2"/>
        <v>0.11788657915727074</v>
      </c>
      <c r="U17" s="257">
        <f t="shared" si="3"/>
        <v>23943</v>
      </c>
      <c r="V17" s="258">
        <f t="shared" si="4"/>
        <v>8.1111673897245051E-2</v>
      </c>
      <c r="W17" s="257">
        <f t="shared" si="5"/>
        <v>18416</v>
      </c>
      <c r="X17" s="258">
        <v>0.15216673931907709</v>
      </c>
      <c r="Y17" s="254">
        <v>37351</v>
      </c>
      <c r="Z17" s="258">
        <v>0.15832576543850552</v>
      </c>
      <c r="AA17" s="257">
        <v>39052</v>
      </c>
      <c r="AC17" s="224"/>
    </row>
    <row r="18" spans="2:31" x14ac:dyDescent="0.25">
      <c r="B18" s="303" t="s">
        <v>3</v>
      </c>
      <c r="C18" s="219"/>
      <c r="D18" s="253">
        <v>77342</v>
      </c>
      <c r="E18" s="254">
        <v>94194</v>
      </c>
      <c r="F18" s="254">
        <v>109857</v>
      </c>
      <c r="G18" s="254">
        <v>128089</v>
      </c>
      <c r="H18" s="254">
        <v>169532</v>
      </c>
      <c r="I18" s="254">
        <v>200429</v>
      </c>
      <c r="J18" s="254">
        <v>249660</v>
      </c>
      <c r="K18" s="257">
        <v>248616</v>
      </c>
      <c r="M18" s="222"/>
      <c r="N18" s="256">
        <v>0.21788937446665457</v>
      </c>
      <c r="O18" s="257">
        <v>16852</v>
      </c>
      <c r="P18" s="258">
        <v>0.1662844767182623</v>
      </c>
      <c r="Q18" s="257">
        <v>15663</v>
      </c>
      <c r="R18" s="258">
        <f t="shared" si="0"/>
        <v>0.16596120411079851</v>
      </c>
      <c r="S18" s="257">
        <f t="shared" si="1"/>
        <v>18232</v>
      </c>
      <c r="T18" s="258">
        <f t="shared" si="2"/>
        <v>0.32354847020431099</v>
      </c>
      <c r="U18" s="257">
        <f t="shared" si="3"/>
        <v>41443</v>
      </c>
      <c r="V18" s="258">
        <f t="shared" si="4"/>
        <v>0.18224877899157677</v>
      </c>
      <c r="W18" s="257">
        <f t="shared" si="5"/>
        <v>30897</v>
      </c>
      <c r="X18" s="258">
        <v>0.24562812766615605</v>
      </c>
      <c r="Y18" s="254">
        <v>49231</v>
      </c>
      <c r="Z18" s="258">
        <v>0.223937615690599</v>
      </c>
      <c r="AA18" s="257">
        <v>45488</v>
      </c>
      <c r="AC18" s="224"/>
    </row>
    <row r="19" spans="2:31" x14ac:dyDescent="0.25">
      <c r="B19" s="303" t="s">
        <v>2</v>
      </c>
      <c r="C19" s="219"/>
      <c r="D19" s="253">
        <v>31925</v>
      </c>
      <c r="E19" s="254">
        <v>31136</v>
      </c>
      <c r="F19" s="254">
        <v>31717</v>
      </c>
      <c r="G19" s="254">
        <v>33614</v>
      </c>
      <c r="H19" s="254">
        <v>36559</v>
      </c>
      <c r="I19" s="254">
        <v>40743</v>
      </c>
      <c r="J19" s="254">
        <v>44548</v>
      </c>
      <c r="K19" s="257">
        <v>43979</v>
      </c>
      <c r="L19" s="304"/>
      <c r="M19" s="219"/>
      <c r="N19" s="256">
        <v>-2.4714173844949117E-2</v>
      </c>
      <c r="O19" s="257">
        <v>-789</v>
      </c>
      <c r="P19" s="258">
        <v>1.8660071942446121E-2</v>
      </c>
      <c r="Q19" s="257">
        <v>581</v>
      </c>
      <c r="R19" s="258">
        <f t="shared" si="0"/>
        <v>5.9810196424630258E-2</v>
      </c>
      <c r="S19" s="257">
        <f t="shared" si="1"/>
        <v>1897</v>
      </c>
      <c r="T19" s="258">
        <f t="shared" si="2"/>
        <v>8.7612304396977425E-2</v>
      </c>
      <c r="U19" s="257">
        <f t="shared" si="3"/>
        <v>2945</v>
      </c>
      <c r="V19" s="258">
        <f t="shared" si="4"/>
        <v>0.11444514346672507</v>
      </c>
      <c r="W19" s="257">
        <f t="shared" si="5"/>
        <v>4184</v>
      </c>
      <c r="X19" s="258">
        <v>9.3390275630169661E-2</v>
      </c>
      <c r="Y19" s="254">
        <v>3805</v>
      </c>
      <c r="Z19" s="258">
        <v>8.7109133605240308E-2</v>
      </c>
      <c r="AA19" s="257">
        <v>3524</v>
      </c>
      <c r="AC19" s="224"/>
    </row>
    <row r="20" spans="2:31" x14ac:dyDescent="0.25">
      <c r="B20" s="303" t="s">
        <v>35</v>
      </c>
      <c r="C20" s="219"/>
      <c r="D20" s="253">
        <v>70220</v>
      </c>
      <c r="E20" s="254">
        <v>72627</v>
      </c>
      <c r="F20" s="254">
        <v>73730</v>
      </c>
      <c r="G20" s="254">
        <v>77158</v>
      </c>
      <c r="H20" s="254">
        <v>82694</v>
      </c>
      <c r="I20" s="254">
        <v>89704</v>
      </c>
      <c r="J20" s="254">
        <v>105321</v>
      </c>
      <c r="K20" s="257">
        <v>107056</v>
      </c>
      <c r="M20" s="222"/>
      <c r="N20" s="256">
        <v>3.4277983480489826E-2</v>
      </c>
      <c r="O20" s="257">
        <v>2407</v>
      </c>
      <c r="P20" s="258">
        <v>1.518718933729879E-2</v>
      </c>
      <c r="Q20" s="257">
        <v>1103</v>
      </c>
      <c r="R20" s="258">
        <f t="shared" si="0"/>
        <v>4.6493964464939586E-2</v>
      </c>
      <c r="S20" s="257">
        <f t="shared" si="1"/>
        <v>3428</v>
      </c>
      <c r="T20" s="258">
        <f t="shared" si="2"/>
        <v>7.1748878923766801E-2</v>
      </c>
      <c r="U20" s="257">
        <f t="shared" si="3"/>
        <v>5536</v>
      </c>
      <c r="V20" s="258">
        <f t="shared" si="4"/>
        <v>8.4770358188018369E-2</v>
      </c>
      <c r="W20" s="257">
        <f t="shared" si="5"/>
        <v>7010</v>
      </c>
      <c r="X20" s="258">
        <v>0.17409480067778471</v>
      </c>
      <c r="Y20" s="254">
        <v>15617</v>
      </c>
      <c r="Z20" s="258">
        <v>0.19079452298588473</v>
      </c>
      <c r="AA20" s="257">
        <v>17153</v>
      </c>
      <c r="AC20" s="224"/>
    </row>
    <row r="21" spans="2:31" x14ac:dyDescent="0.25">
      <c r="B21" s="303" t="s">
        <v>42</v>
      </c>
      <c r="C21" s="219"/>
      <c r="D21" s="253">
        <v>187101</v>
      </c>
      <c r="E21" s="254">
        <v>187165</v>
      </c>
      <c r="F21" s="254">
        <v>169910</v>
      </c>
      <c r="G21" s="254">
        <v>198080</v>
      </c>
      <c r="H21" s="254">
        <v>218173</v>
      </c>
      <c r="I21" s="254">
        <v>243836</v>
      </c>
      <c r="J21" s="254">
        <v>265876</v>
      </c>
      <c r="K21" s="257">
        <v>264332</v>
      </c>
      <c r="M21" s="222"/>
      <c r="N21" s="256">
        <v>3.4206123965141444E-4</v>
      </c>
      <c r="O21" s="257">
        <v>64</v>
      </c>
      <c r="P21" s="258">
        <v>-9.2191381935725181E-2</v>
      </c>
      <c r="Q21" s="257">
        <v>-17255</v>
      </c>
      <c r="R21" s="258">
        <f t="shared" si="0"/>
        <v>0.16579365546465774</v>
      </c>
      <c r="S21" s="257">
        <f t="shared" si="1"/>
        <v>28170</v>
      </c>
      <c r="T21" s="258">
        <f t="shared" si="2"/>
        <v>0.10143881260096932</v>
      </c>
      <c r="U21" s="257">
        <f t="shared" si="3"/>
        <v>20093</v>
      </c>
      <c r="V21" s="258">
        <f t="shared" si="4"/>
        <v>0.11762683741801228</v>
      </c>
      <c r="W21" s="257">
        <f t="shared" si="5"/>
        <v>25663</v>
      </c>
      <c r="X21" s="258">
        <v>9.0388621860594931E-2</v>
      </c>
      <c r="Y21" s="254">
        <v>22040</v>
      </c>
      <c r="Z21" s="258">
        <v>9.0631524223694804E-2</v>
      </c>
      <c r="AA21" s="257">
        <v>21966</v>
      </c>
      <c r="AC21" s="224"/>
    </row>
    <row r="22" spans="2:31" x14ac:dyDescent="0.25">
      <c r="B22" s="303" t="s">
        <v>43</v>
      </c>
      <c r="C22" s="219"/>
      <c r="D22" s="253">
        <v>43902</v>
      </c>
      <c r="E22" s="254">
        <v>44054</v>
      </c>
      <c r="F22" s="254">
        <v>44045</v>
      </c>
      <c r="G22" s="254">
        <v>46064</v>
      </c>
      <c r="H22" s="254">
        <v>47227</v>
      </c>
      <c r="I22" s="254">
        <v>50551</v>
      </c>
      <c r="J22" s="254">
        <v>57972</v>
      </c>
      <c r="K22" s="257">
        <v>58350</v>
      </c>
      <c r="M22" s="222"/>
      <c r="N22" s="256">
        <v>3.4622568447906232E-3</v>
      </c>
      <c r="O22" s="257">
        <v>152</v>
      </c>
      <c r="P22" s="258">
        <v>-2.0429472919603064E-4</v>
      </c>
      <c r="Q22" s="257">
        <v>-9</v>
      </c>
      <c r="R22" s="258">
        <f t="shared" si="0"/>
        <v>4.5839482347598937E-2</v>
      </c>
      <c r="S22" s="257">
        <f t="shared" si="1"/>
        <v>2019</v>
      </c>
      <c r="T22" s="258">
        <f t="shared" si="2"/>
        <v>2.5247481764501645E-2</v>
      </c>
      <c r="U22" s="257">
        <f t="shared" si="3"/>
        <v>1163</v>
      </c>
      <c r="V22" s="258">
        <f t="shared" si="4"/>
        <v>7.0383467084506712E-2</v>
      </c>
      <c r="W22" s="257">
        <f t="shared" si="5"/>
        <v>3324</v>
      </c>
      <c r="X22" s="258">
        <v>0.14680223932266423</v>
      </c>
      <c r="Y22" s="254">
        <v>7421</v>
      </c>
      <c r="Z22" s="258">
        <v>0.14490336505444912</v>
      </c>
      <c r="AA22" s="257">
        <v>7385</v>
      </c>
      <c r="AC22" s="224"/>
    </row>
    <row r="23" spans="2:31" x14ac:dyDescent="0.25">
      <c r="B23" s="303" t="s">
        <v>44</v>
      </c>
      <c r="C23" s="219"/>
      <c r="D23" s="253">
        <v>17706</v>
      </c>
      <c r="E23" s="254">
        <v>17755</v>
      </c>
      <c r="F23" s="254">
        <v>17268</v>
      </c>
      <c r="G23" s="254">
        <v>18123</v>
      </c>
      <c r="H23" s="254">
        <v>20187</v>
      </c>
      <c r="I23" s="254">
        <v>22154</v>
      </c>
      <c r="J23" s="254">
        <v>23151</v>
      </c>
      <c r="K23" s="257">
        <v>22923</v>
      </c>
      <c r="L23" s="304"/>
      <c r="M23" s="219"/>
      <c r="N23" s="256">
        <v>2.7674234722692148E-3</v>
      </c>
      <c r="O23" s="257">
        <v>49</v>
      </c>
      <c r="P23" s="258">
        <v>-2.7428893269501597E-2</v>
      </c>
      <c r="Q23" s="257">
        <v>-487</v>
      </c>
      <c r="R23" s="258">
        <f t="shared" si="0"/>
        <v>4.9513551077136952E-2</v>
      </c>
      <c r="S23" s="257">
        <f t="shared" si="1"/>
        <v>855</v>
      </c>
      <c r="T23" s="258">
        <f t="shared" si="2"/>
        <v>0.11388842906803509</v>
      </c>
      <c r="U23" s="257">
        <f t="shared" si="3"/>
        <v>2064</v>
      </c>
      <c r="V23" s="258">
        <f t="shared" si="4"/>
        <v>9.743894585624413E-2</v>
      </c>
      <c r="W23" s="257">
        <f t="shared" si="5"/>
        <v>1967</v>
      </c>
      <c r="X23" s="258">
        <v>4.5003159700279793E-2</v>
      </c>
      <c r="Y23" s="254">
        <v>997</v>
      </c>
      <c r="Z23" s="258">
        <v>2.6234498813627605E-2</v>
      </c>
      <c r="AA23" s="257">
        <v>586</v>
      </c>
      <c r="AC23" s="224"/>
    </row>
    <row r="24" spans="2:31" x14ac:dyDescent="0.25">
      <c r="B24" s="303" t="s">
        <v>45</v>
      </c>
      <c r="C24" s="219"/>
      <c r="D24" s="253">
        <v>84144</v>
      </c>
      <c r="E24" s="254">
        <v>89779</v>
      </c>
      <c r="F24" s="254">
        <v>88748</v>
      </c>
      <c r="G24" s="254">
        <v>89865</v>
      </c>
      <c r="H24" s="254">
        <v>89904</v>
      </c>
      <c r="I24" s="254">
        <v>94658</v>
      </c>
      <c r="J24" s="254">
        <v>100969</v>
      </c>
      <c r="K24" s="257">
        <v>101426</v>
      </c>
      <c r="M24" s="222"/>
      <c r="N24" s="256">
        <v>6.6968530138809657E-2</v>
      </c>
      <c r="O24" s="257">
        <v>5635</v>
      </c>
      <c r="P24" s="258">
        <v>-1.1483754552846448E-2</v>
      </c>
      <c r="Q24" s="257">
        <v>-1031</v>
      </c>
      <c r="R24" s="258">
        <f t="shared" si="0"/>
        <v>1.2586199125614206E-2</v>
      </c>
      <c r="S24" s="257">
        <f t="shared" si="1"/>
        <v>1117</v>
      </c>
      <c r="T24" s="258">
        <f t="shared" si="2"/>
        <v>4.3398430979801894E-4</v>
      </c>
      <c r="U24" s="257">
        <f t="shared" si="3"/>
        <v>39</v>
      </c>
      <c r="V24" s="258">
        <f t="shared" si="4"/>
        <v>5.2878626090051561E-2</v>
      </c>
      <c r="W24" s="257">
        <f t="shared" si="5"/>
        <v>4754</v>
      </c>
      <c r="X24" s="258">
        <v>6.6671596695472068E-2</v>
      </c>
      <c r="Y24" s="254">
        <v>6311</v>
      </c>
      <c r="Z24" s="258">
        <v>7.4234512852558332E-2</v>
      </c>
      <c r="AA24" s="257">
        <v>7009</v>
      </c>
      <c r="AC24" s="224"/>
    </row>
    <row r="25" spans="2:31" x14ac:dyDescent="0.25">
      <c r="B25" s="303" t="s">
        <v>46</v>
      </c>
      <c r="C25" s="219"/>
      <c r="D25" s="253">
        <v>11661</v>
      </c>
      <c r="E25" s="254">
        <v>12152</v>
      </c>
      <c r="F25" s="254">
        <v>11213</v>
      </c>
      <c r="G25" s="254">
        <v>11764</v>
      </c>
      <c r="H25" s="254">
        <v>12841</v>
      </c>
      <c r="I25" s="254">
        <v>13957</v>
      </c>
      <c r="J25" s="254">
        <v>14234</v>
      </c>
      <c r="K25" s="257">
        <v>14274</v>
      </c>
      <c r="M25" s="222"/>
      <c r="N25" s="256">
        <v>4.2106165851985233E-2</v>
      </c>
      <c r="O25" s="257">
        <v>491</v>
      </c>
      <c r="P25" s="258">
        <v>-7.7271231073074431E-2</v>
      </c>
      <c r="Q25" s="257">
        <v>-939</v>
      </c>
      <c r="R25" s="258">
        <f t="shared" si="0"/>
        <v>4.9139391777401231E-2</v>
      </c>
      <c r="S25" s="257">
        <f t="shared" si="1"/>
        <v>551</v>
      </c>
      <c r="T25" s="258">
        <f t="shared" si="2"/>
        <v>9.1550493029581848E-2</v>
      </c>
      <c r="U25" s="257">
        <f t="shared" si="3"/>
        <v>1077</v>
      </c>
      <c r="V25" s="258">
        <f t="shared" si="4"/>
        <v>8.6909119227474463E-2</v>
      </c>
      <c r="W25" s="257">
        <f t="shared" si="5"/>
        <v>1116</v>
      </c>
      <c r="X25" s="258">
        <v>1.9846671920899839E-2</v>
      </c>
      <c r="Y25" s="254">
        <v>277</v>
      </c>
      <c r="Z25" s="258">
        <v>2.6832601971081171E-2</v>
      </c>
      <c r="AA25" s="257">
        <v>373</v>
      </c>
      <c r="AC25" s="224"/>
    </row>
    <row r="26" spans="2:31" x14ac:dyDescent="0.25">
      <c r="B26" s="305" t="s">
        <v>1</v>
      </c>
      <c r="C26" s="219"/>
      <c r="D26" s="260">
        <v>3710</v>
      </c>
      <c r="E26" s="261">
        <v>3873</v>
      </c>
      <c r="F26" s="261">
        <v>3677</v>
      </c>
      <c r="G26" s="261">
        <v>3992</v>
      </c>
      <c r="H26" s="261">
        <v>4310</v>
      </c>
      <c r="I26" s="261">
        <v>4565</v>
      </c>
      <c r="J26" s="261">
        <v>4910</v>
      </c>
      <c r="K26" s="265">
        <v>4921</v>
      </c>
      <c r="L26" s="1221"/>
      <c r="M26" s="219"/>
      <c r="N26" s="264">
        <v>4.3935309973045733E-2</v>
      </c>
      <c r="O26" s="265">
        <v>163</v>
      </c>
      <c r="P26" s="266">
        <v>-5.060676478182291E-2</v>
      </c>
      <c r="Q26" s="265">
        <v>-196</v>
      </c>
      <c r="R26" s="266">
        <f t="shared" si="0"/>
        <v>8.5667663856404674E-2</v>
      </c>
      <c r="S26" s="265">
        <f t="shared" si="1"/>
        <v>315</v>
      </c>
      <c r="T26" s="266">
        <f t="shared" si="2"/>
        <v>7.965931863727449E-2</v>
      </c>
      <c r="U26" s="265">
        <f t="shared" si="3"/>
        <v>318</v>
      </c>
      <c r="V26" s="266">
        <f t="shared" si="4"/>
        <v>5.9164733178654227E-2</v>
      </c>
      <c r="W26" s="265">
        <f t="shared" si="5"/>
        <v>255</v>
      </c>
      <c r="X26" s="266">
        <v>7.5575027382256188E-2</v>
      </c>
      <c r="Y26" s="261">
        <v>345</v>
      </c>
      <c r="Z26" s="266">
        <v>7.515840069914792E-2</v>
      </c>
      <c r="AA26" s="265">
        <v>344</v>
      </c>
      <c r="AC26" s="224"/>
      <c r="AD26" s="224"/>
      <c r="AE26" s="286"/>
    </row>
    <row r="27" spans="2:31" x14ac:dyDescent="0.25">
      <c r="B27" s="235" t="s">
        <v>0</v>
      </c>
      <c r="C27" s="219"/>
      <c r="D27" s="1222">
        <f t="shared" ref="D27:K27" si="6">SUM(D9:D26)</f>
        <v>1320659</v>
      </c>
      <c r="E27" s="306">
        <f t="shared" si="6"/>
        <v>1411021</v>
      </c>
      <c r="F27" s="307">
        <f t="shared" si="6"/>
        <v>1427207</v>
      </c>
      <c r="G27" s="306">
        <f t="shared" si="6"/>
        <v>1569205</v>
      </c>
      <c r="H27" s="307">
        <v>1727429</v>
      </c>
      <c r="I27" s="306">
        <v>1906051</v>
      </c>
      <c r="J27" s="306">
        <v>2125145</v>
      </c>
      <c r="K27" s="306">
        <f t="shared" si="6"/>
        <v>2133413</v>
      </c>
      <c r="L27" s="308"/>
      <c r="M27" s="222"/>
      <c r="N27" s="240">
        <f t="shared" ref="N27" si="7">E27/D27-1</f>
        <v>6.842190149008931E-2</v>
      </c>
      <c r="O27" s="241">
        <f t="shared" ref="O27" si="8">E27-D27</f>
        <v>90362</v>
      </c>
      <c r="P27" s="242">
        <f t="shared" ref="P27" si="9">F27/E27-1</f>
        <v>1.1471126227037054E-2</v>
      </c>
      <c r="Q27" s="243">
        <f t="shared" ref="Q27" si="10">F27-E27</f>
        <v>16186</v>
      </c>
      <c r="R27" s="242">
        <f t="shared" si="0"/>
        <v>9.9493626362538778E-2</v>
      </c>
      <c r="S27" s="237">
        <f t="shared" si="1"/>
        <v>141998</v>
      </c>
      <c r="T27" s="242">
        <f t="shared" si="2"/>
        <v>0.10083067540569912</v>
      </c>
      <c r="U27" s="243">
        <f t="shared" si="3"/>
        <v>158224</v>
      </c>
      <c r="V27" s="309">
        <f>I27/H27-1</f>
        <v>0.10340338155721596</v>
      </c>
      <c r="W27" s="237">
        <f>I27-H27</f>
        <v>178622</v>
      </c>
      <c r="X27" s="309">
        <v>0.11494655704385659</v>
      </c>
      <c r="Y27" s="237">
        <v>219094</v>
      </c>
      <c r="Z27" s="242">
        <v>0.117361526105217</v>
      </c>
      <c r="AA27" s="243">
        <v>224082</v>
      </c>
    </row>
    <row r="28" spans="2:31" x14ac:dyDescent="0.2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EVO_prest!D9:K9</xm:f>
              <xm:sqref>L9</xm:sqref>
            </x14:sparkline>
            <x14:sparkline>
              <xm:f>EVO_prest!D10:K10</xm:f>
              <xm:sqref>L10</xm:sqref>
            </x14:sparkline>
            <x14:sparkline>
              <xm:f>EVO_prest!D11:K11</xm:f>
              <xm:sqref>L11</xm:sqref>
            </x14:sparkline>
            <x14:sparkline>
              <xm:f>EVO_prest!D12:K12</xm:f>
              <xm:sqref>L12</xm:sqref>
            </x14:sparkline>
            <x14:sparkline>
              <xm:f>EVO_prest!D13:K13</xm:f>
              <xm:sqref>L13</xm:sqref>
            </x14:sparkline>
            <x14:sparkline>
              <xm:f>EVO_prest!D14:K14</xm:f>
              <xm:sqref>L14</xm:sqref>
            </x14:sparkline>
            <x14:sparkline>
              <xm:f>EVO_prest!D15:K15</xm:f>
              <xm:sqref>L15</xm:sqref>
            </x14:sparkline>
            <x14:sparkline>
              <xm:f>EVO_prest!D16:K16</xm:f>
              <xm:sqref>L16</xm:sqref>
            </x14:sparkline>
            <x14:sparkline>
              <xm:f>EVO_prest!D17:K17</xm:f>
              <xm:sqref>L17</xm:sqref>
            </x14:sparkline>
            <x14:sparkline>
              <xm:f>EVO_prest!D18:K18</xm:f>
              <xm:sqref>L18</xm:sqref>
            </x14:sparkline>
            <x14:sparkline>
              <xm:f>EVO_prest!D19:K19</xm:f>
              <xm:sqref>L19</xm:sqref>
            </x14:sparkline>
            <x14:sparkline>
              <xm:f>EVO_prest!D20:K20</xm:f>
              <xm:sqref>L20</xm:sqref>
            </x14:sparkline>
            <x14:sparkline>
              <xm:f>EVO_prest!D21:K21</xm:f>
              <xm:sqref>L21</xm:sqref>
            </x14:sparkline>
            <x14:sparkline>
              <xm:f>EVO_prest!D22:K22</xm:f>
              <xm:sqref>L22</xm:sqref>
            </x14:sparkline>
            <x14:sparkline>
              <xm:f>EVO_prest!D23:K23</xm:f>
              <xm:sqref>L23</xm:sqref>
            </x14:sparkline>
            <x14:sparkline>
              <xm:f>EVO_prest!D24:K24</xm:f>
              <xm:sqref>L24</xm:sqref>
            </x14:sparkline>
            <x14:sparkline>
              <xm:f>EVO_prest!D25:K25</xm:f>
              <xm:sqref>L25</xm:sqref>
            </x14:sparkline>
            <x14:sparkline>
              <xm:f>EVO_prest!D26:K26</xm:f>
              <xm:sqref>L26</xm:sqref>
            </x14:sparkline>
            <x14:sparkline>
              <xm:f>EVO_prest!D27:K27</xm:f>
              <xm:sqref>L27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00"/>
      <c r="C2" s="1400"/>
    </row>
    <row r="3" spans="1:53" s="345" customFormat="1" ht="4.5" customHeight="1" x14ac:dyDescent="0.2">
      <c r="B3" s="1401"/>
      <c r="C3" s="1401"/>
    </row>
    <row r="4" spans="1:53" s="345" customFormat="1" ht="17.25" customHeight="1" x14ac:dyDescent="0.2">
      <c r="A4" s="1402" t="s">
        <v>391</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c r="Y4" s="1402"/>
      <c r="Z4" s="1402"/>
      <c r="AA4" s="1402"/>
      <c r="AB4" s="1402"/>
      <c r="AC4" s="1402"/>
    </row>
    <row r="5" spans="1:53" s="345" customFormat="1" ht="17.25" customHeight="1" x14ac:dyDescent="0.2">
      <c r="B5" s="1403"/>
      <c r="C5" s="1403"/>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row>
    <row r="6" spans="1:53" s="345" customFormat="1" ht="6" customHeight="1" x14ac:dyDescent="0.2"/>
    <row r="7" spans="1:53" s="322" customFormat="1" ht="12.75" customHeight="1" x14ac:dyDescent="0.2">
      <c r="A7" s="316"/>
      <c r="B7" s="1404" t="s">
        <v>12</v>
      </c>
      <c r="C7" s="317"/>
      <c r="D7" s="1407" t="s">
        <v>474</v>
      </c>
      <c r="E7" s="1408"/>
      <c r="F7" s="1408"/>
      <c r="G7" s="1408"/>
      <c r="H7" s="1408"/>
      <c r="I7" s="318"/>
      <c r="J7" s="1411"/>
      <c r="K7" s="1411"/>
      <c r="L7" s="1411"/>
      <c r="M7" s="1411"/>
      <c r="N7" s="1411"/>
      <c r="O7" s="1411"/>
      <c r="P7" s="318"/>
      <c r="Q7" s="1411"/>
      <c r="R7" s="1411"/>
      <c r="S7" s="1411"/>
      <c r="T7" s="1411"/>
      <c r="U7" s="1411"/>
      <c r="V7" s="1411"/>
      <c r="W7" s="318"/>
      <c r="X7" s="1411"/>
      <c r="Y7" s="1411"/>
      <c r="Z7" s="1411"/>
      <c r="AA7" s="1411"/>
      <c r="AB7" s="1411"/>
      <c r="AC7" s="1412"/>
      <c r="AD7" s="319"/>
      <c r="AE7" s="319"/>
      <c r="AF7" s="320"/>
      <c r="AG7" s="320"/>
      <c r="AH7" s="320"/>
      <c r="AI7" s="320"/>
      <c r="AJ7" s="320"/>
      <c r="AK7" s="320"/>
      <c r="AL7" s="321"/>
    </row>
    <row r="8" spans="1:53" s="322" customFormat="1" ht="33.75" customHeight="1" x14ac:dyDescent="0.2">
      <c r="A8" s="316"/>
      <c r="B8" s="1405"/>
      <c r="C8" s="317"/>
      <c r="D8" s="1409"/>
      <c r="E8" s="1410"/>
      <c r="F8" s="1410"/>
      <c r="G8" s="1410"/>
      <c r="H8" s="1410"/>
      <c r="I8" s="323"/>
      <c r="J8" s="1413" t="s">
        <v>214</v>
      </c>
      <c r="K8" s="1414"/>
      <c r="L8" s="1414"/>
      <c r="M8" s="1414"/>
      <c r="N8" s="1414"/>
      <c r="O8" s="1415"/>
      <c r="P8" s="317"/>
      <c r="Q8" s="1413" t="s">
        <v>215</v>
      </c>
      <c r="R8" s="1414"/>
      <c r="S8" s="1414"/>
      <c r="T8" s="1414"/>
      <c r="U8" s="1414"/>
      <c r="V8" s="1415"/>
      <c r="W8" s="317"/>
      <c r="X8" s="1413" t="s">
        <v>216</v>
      </c>
      <c r="Y8" s="1414"/>
      <c r="Z8" s="1414"/>
      <c r="AA8" s="1414"/>
      <c r="AB8" s="1414"/>
      <c r="AC8" s="1415"/>
      <c r="AD8" s="319"/>
      <c r="AE8" s="319"/>
      <c r="AF8" s="320"/>
      <c r="AG8" s="320"/>
      <c r="AH8" s="320"/>
      <c r="AI8" s="320"/>
      <c r="AJ8" s="320"/>
      <c r="AK8" s="320"/>
      <c r="AL8" s="321"/>
    </row>
    <row r="9" spans="1:53" s="322" customFormat="1" ht="21.75" customHeight="1" x14ac:dyDescent="0.2">
      <c r="A9" s="316"/>
      <c r="B9" s="1405"/>
      <c r="C9" s="317"/>
      <c r="D9" s="1416" t="s">
        <v>9</v>
      </c>
      <c r="E9" s="1418" t="s">
        <v>24</v>
      </c>
      <c r="F9" s="1419"/>
      <c r="G9" s="1418" t="s">
        <v>23</v>
      </c>
      <c r="H9" s="1420"/>
      <c r="I9" s="323"/>
      <c r="J9" s="1421" t="s">
        <v>9</v>
      </c>
      <c r="K9" s="1424" t="s">
        <v>212</v>
      </c>
      <c r="L9" s="1426" t="s">
        <v>24</v>
      </c>
      <c r="M9" s="1427"/>
      <c r="N9" s="1422" t="s">
        <v>23</v>
      </c>
      <c r="O9" s="1423"/>
      <c r="P9" s="317"/>
      <c r="Q9" s="1421" t="s">
        <v>9</v>
      </c>
      <c r="R9" s="1424" t="s">
        <v>212</v>
      </c>
      <c r="S9" s="1426" t="s">
        <v>24</v>
      </c>
      <c r="T9" s="1427"/>
      <c r="U9" s="1422" t="s">
        <v>23</v>
      </c>
      <c r="V9" s="1423"/>
      <c r="W9" s="317"/>
      <c r="X9" s="1421" t="s">
        <v>9</v>
      </c>
      <c r="Y9" s="1424" t="s">
        <v>212</v>
      </c>
      <c r="Z9" s="1426" t="s">
        <v>24</v>
      </c>
      <c r="AA9" s="1427"/>
      <c r="AB9" s="1422" t="s">
        <v>23</v>
      </c>
      <c r="AC9" s="1423"/>
      <c r="AD9" s="319"/>
      <c r="AE9" s="319"/>
      <c r="AF9" s="320"/>
      <c r="AG9" s="320"/>
      <c r="AH9" s="320"/>
      <c r="AI9" s="320"/>
      <c r="AJ9" s="320"/>
      <c r="AK9" s="320"/>
      <c r="AL9" s="321"/>
    </row>
    <row r="10" spans="1:53" s="322" customFormat="1" ht="36.75" customHeight="1" x14ac:dyDescent="0.2">
      <c r="A10" s="316"/>
      <c r="B10" s="1406"/>
      <c r="C10" s="317"/>
      <c r="D10" s="1417"/>
      <c r="E10" s="407" t="s">
        <v>9</v>
      </c>
      <c r="F10" s="403" t="s">
        <v>212</v>
      </c>
      <c r="G10" s="406" t="s">
        <v>9</v>
      </c>
      <c r="H10" s="886" t="s">
        <v>212</v>
      </c>
      <c r="I10" s="346"/>
      <c r="J10" s="1417"/>
      <c r="K10" s="1425"/>
      <c r="L10" s="404" t="s">
        <v>9</v>
      </c>
      <c r="M10" s="403" t="s">
        <v>213</v>
      </c>
      <c r="N10" s="407" t="s">
        <v>9</v>
      </c>
      <c r="O10" s="402" t="s">
        <v>213</v>
      </c>
      <c r="P10" s="347"/>
      <c r="Q10" s="1417"/>
      <c r="R10" s="1425"/>
      <c r="S10" s="404" t="s">
        <v>9</v>
      </c>
      <c r="T10" s="403" t="s">
        <v>213</v>
      </c>
      <c r="U10" s="407" t="s">
        <v>9</v>
      </c>
      <c r="V10" s="402" t="s">
        <v>213</v>
      </c>
      <c r="W10" s="347"/>
      <c r="X10" s="1417"/>
      <c r="Y10" s="1425"/>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8631862</v>
      </c>
      <c r="E12" s="352">
        <f>L12+S12+Z12</f>
        <v>4382507</v>
      </c>
      <c r="F12" s="353">
        <f>E12/$D12*100</f>
        <v>50.771282024666284</v>
      </c>
      <c r="G12" s="352">
        <f>N12+U12+AB12</f>
        <v>4249355</v>
      </c>
      <c r="H12" s="354">
        <f>G12/$D12*100</f>
        <v>49.228717975333716</v>
      </c>
      <c r="I12" s="350"/>
      <c r="J12" s="355">
        <f>L12+N12</f>
        <v>7018649</v>
      </c>
      <c r="K12" s="356">
        <f>J12/$D12*100</f>
        <v>81.310950059210867</v>
      </c>
      <c r="L12" s="357">
        <v>3480721</v>
      </c>
      <c r="M12" s="353">
        <v>49.592464304740133</v>
      </c>
      <c r="N12" s="357">
        <v>3537928</v>
      </c>
      <c r="O12" s="358">
        <v>50.407535695259874</v>
      </c>
      <c r="P12" s="350"/>
      <c r="Q12" s="355">
        <v>1176387</v>
      </c>
      <c r="R12" s="356">
        <v>13.628426867806736</v>
      </c>
      <c r="S12" s="357">
        <v>629059</v>
      </c>
      <c r="T12" s="353">
        <v>53.473814314507052</v>
      </c>
      <c r="U12" s="357">
        <v>547328</v>
      </c>
      <c r="V12" s="358">
        <v>46.526185685492955</v>
      </c>
      <c r="W12" s="350"/>
      <c r="X12" s="355">
        <v>436826</v>
      </c>
      <c r="Y12" s="356">
        <v>5.0606230729823993</v>
      </c>
      <c r="Z12" s="357">
        <v>272727</v>
      </c>
      <c r="AA12" s="353">
        <v>62.43378370335099</v>
      </c>
      <c r="AB12" s="357">
        <v>164099</v>
      </c>
      <c r="AC12" s="358">
        <f t="shared" ref="AC12:AC29" si="0">AB12/$X12*100</f>
        <v>37.56621629664901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1351591</v>
      </c>
      <c r="E13" s="365">
        <f t="shared" ref="E13:E29" si="2">L13+S13+Z13</f>
        <v>683316</v>
      </c>
      <c r="F13" s="366">
        <f t="shared" ref="F13:H28" si="3">E13/$D13*100</f>
        <v>50.556418324774285</v>
      </c>
      <c r="G13" s="365">
        <f t="shared" ref="G13:G29" si="4">N13+U13+AB13</f>
        <v>668275</v>
      </c>
      <c r="H13" s="367">
        <f t="shared" si="3"/>
        <v>49.443581675225715</v>
      </c>
      <c r="I13" s="350"/>
      <c r="J13" s="368">
        <f t="shared" ref="J13:J29" si="5">L13+N13</f>
        <v>1048956</v>
      </c>
      <c r="K13" s="369">
        <f t="shared" ref="K13:K29" si="6">J13/$D13*100</f>
        <v>77.608980823340787</v>
      </c>
      <c r="L13" s="370">
        <v>513610</v>
      </c>
      <c r="M13" s="371">
        <v>48.963922223620436</v>
      </c>
      <c r="N13" s="370">
        <v>535346</v>
      </c>
      <c r="O13" s="372">
        <v>51.036077776379564</v>
      </c>
      <c r="P13" s="350"/>
      <c r="Q13" s="368">
        <v>205354</v>
      </c>
      <c r="R13" s="369">
        <v>15.193501584429017</v>
      </c>
      <c r="S13" s="370">
        <v>109015</v>
      </c>
      <c r="T13" s="371">
        <v>53.086377669779992</v>
      </c>
      <c r="U13" s="370">
        <v>96339</v>
      </c>
      <c r="V13" s="372">
        <v>46.913622330220015</v>
      </c>
      <c r="W13" s="350"/>
      <c r="X13" s="368">
        <v>97281</v>
      </c>
      <c r="Y13" s="369">
        <v>7.1975175922301942</v>
      </c>
      <c r="Z13" s="370">
        <v>60691</v>
      </c>
      <c r="AA13" s="371">
        <v>62.38731098570122</v>
      </c>
      <c r="AB13" s="370">
        <v>36590</v>
      </c>
      <c r="AC13" s="372">
        <f t="shared" si="0"/>
        <v>37.61268901429878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1009599</v>
      </c>
      <c r="E14" s="365">
        <f t="shared" si="2"/>
        <v>528121</v>
      </c>
      <c r="F14" s="366">
        <f t="shared" si="3"/>
        <v>52.309976535238242</v>
      </c>
      <c r="G14" s="365">
        <f t="shared" si="4"/>
        <v>481478</v>
      </c>
      <c r="H14" s="367">
        <f t="shared" si="3"/>
        <v>47.690023464761751</v>
      </c>
      <c r="I14" s="350"/>
      <c r="J14" s="368">
        <f t="shared" si="5"/>
        <v>727094</v>
      </c>
      <c r="K14" s="369">
        <f t="shared" si="6"/>
        <v>72.018098274661526</v>
      </c>
      <c r="L14" s="370">
        <v>365077</v>
      </c>
      <c r="M14" s="371">
        <v>50.210426712364566</v>
      </c>
      <c r="N14" s="370">
        <v>362017</v>
      </c>
      <c r="O14" s="372">
        <v>49.789573287635434</v>
      </c>
      <c r="P14" s="350"/>
      <c r="Q14" s="368">
        <v>197409</v>
      </c>
      <c r="R14" s="369">
        <v>19.553208749216271</v>
      </c>
      <c r="S14" s="370">
        <v>107941</v>
      </c>
      <c r="T14" s="371">
        <v>54.678864692085973</v>
      </c>
      <c r="U14" s="370">
        <v>89468</v>
      </c>
      <c r="V14" s="372">
        <v>45.321135307914027</v>
      </c>
      <c r="W14" s="350"/>
      <c r="X14" s="368">
        <v>85096</v>
      </c>
      <c r="Y14" s="369">
        <v>8.4286929761222034</v>
      </c>
      <c r="Z14" s="370">
        <v>55103</v>
      </c>
      <c r="AA14" s="371">
        <v>64.753924978847422</v>
      </c>
      <c r="AB14" s="370">
        <v>29993</v>
      </c>
      <c r="AC14" s="372">
        <f t="shared" si="0"/>
        <v>35.246075021152578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1231768</v>
      </c>
      <c r="E15" s="365">
        <f t="shared" si="2"/>
        <v>617858</v>
      </c>
      <c r="F15" s="366">
        <f t="shared" si="3"/>
        <v>50.160257451078451</v>
      </c>
      <c r="G15" s="365">
        <f t="shared" si="4"/>
        <v>613910</v>
      </c>
      <c r="H15" s="367">
        <f t="shared" si="3"/>
        <v>49.839742548921549</v>
      </c>
      <c r="I15" s="350"/>
      <c r="J15" s="368">
        <f t="shared" si="5"/>
        <v>1026476</v>
      </c>
      <c r="K15" s="369">
        <f t="shared" si="6"/>
        <v>83.333549824317572</v>
      </c>
      <c r="L15" s="370">
        <v>504010</v>
      </c>
      <c r="M15" s="371">
        <v>49.10100187437407</v>
      </c>
      <c r="N15" s="370">
        <v>522466</v>
      </c>
      <c r="O15" s="372">
        <v>50.89899812562593</v>
      </c>
      <c r="P15" s="350"/>
      <c r="Q15" s="368">
        <v>150815</v>
      </c>
      <c r="R15" s="369">
        <v>12.243782920160291</v>
      </c>
      <c r="S15" s="370">
        <v>80220</v>
      </c>
      <c r="T15" s="371">
        <v>53.190995590624283</v>
      </c>
      <c r="U15" s="370">
        <v>70595</v>
      </c>
      <c r="V15" s="372">
        <v>46.809004409375724</v>
      </c>
      <c r="W15" s="350"/>
      <c r="X15" s="368">
        <v>54477</v>
      </c>
      <c r="Y15" s="369">
        <v>4.4226672555221436</v>
      </c>
      <c r="Z15" s="370">
        <v>33628</v>
      </c>
      <c r="AA15" s="371">
        <v>61.72880298107458</v>
      </c>
      <c r="AB15" s="370">
        <v>20849</v>
      </c>
      <c r="AC15" s="372">
        <f t="shared" si="0"/>
        <v>38.27119701892542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2238754</v>
      </c>
      <c r="E16" s="365">
        <f t="shared" si="2"/>
        <v>1133717</v>
      </c>
      <c r="F16" s="366">
        <f t="shared" si="3"/>
        <v>50.64053486894943</v>
      </c>
      <c r="G16" s="365">
        <f t="shared" si="4"/>
        <v>1105037</v>
      </c>
      <c r="H16" s="367">
        <f t="shared" si="3"/>
        <v>49.35946513105057</v>
      </c>
      <c r="I16" s="350"/>
      <c r="J16" s="368">
        <f t="shared" si="5"/>
        <v>1840318</v>
      </c>
      <c r="K16" s="369">
        <f t="shared" si="6"/>
        <v>82.202778867173436</v>
      </c>
      <c r="L16" s="370">
        <v>914813</v>
      </c>
      <c r="M16" s="371">
        <v>49.709506726554871</v>
      </c>
      <c r="N16" s="370">
        <v>925505</v>
      </c>
      <c r="O16" s="372">
        <v>50.290493273445136</v>
      </c>
      <c r="P16" s="350"/>
      <c r="Q16" s="368">
        <v>296882</v>
      </c>
      <c r="R16" s="369">
        <v>13.26103716620942</v>
      </c>
      <c r="S16" s="370">
        <v>156704</v>
      </c>
      <c r="T16" s="371">
        <v>52.783260689432169</v>
      </c>
      <c r="U16" s="370">
        <v>140178</v>
      </c>
      <c r="V16" s="372">
        <v>47.216739310567831</v>
      </c>
      <c r="W16" s="350"/>
      <c r="X16" s="368">
        <v>101554</v>
      </c>
      <c r="Y16" s="369">
        <v>4.5361839666171448</v>
      </c>
      <c r="Z16" s="370">
        <v>62200</v>
      </c>
      <c r="AA16" s="371">
        <v>61.248202926521856</v>
      </c>
      <c r="AB16" s="370">
        <v>39354</v>
      </c>
      <c r="AC16" s="372">
        <f t="shared" si="0"/>
        <v>38.751797073478151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590851</v>
      </c>
      <c r="E17" s="375">
        <f t="shared" si="2"/>
        <v>304529</v>
      </c>
      <c r="F17" s="376">
        <f t="shared" si="3"/>
        <v>51.54074377465723</v>
      </c>
      <c r="G17" s="375">
        <f t="shared" si="4"/>
        <v>286322</v>
      </c>
      <c r="H17" s="367">
        <f t="shared" si="3"/>
        <v>48.45925622534277</v>
      </c>
      <c r="I17" s="350"/>
      <c r="J17" s="377">
        <f t="shared" si="5"/>
        <v>448930</v>
      </c>
      <c r="K17" s="378">
        <f t="shared" si="6"/>
        <v>75.980238672694128</v>
      </c>
      <c r="L17" s="375">
        <v>224087</v>
      </c>
      <c r="M17" s="376">
        <v>49.915799790613235</v>
      </c>
      <c r="N17" s="375">
        <v>224843</v>
      </c>
      <c r="O17" s="372">
        <v>50.084200209386765</v>
      </c>
      <c r="P17" s="350"/>
      <c r="Q17" s="377">
        <v>100609</v>
      </c>
      <c r="R17" s="378">
        <v>17.027812426483159</v>
      </c>
      <c r="S17" s="375">
        <v>53798</v>
      </c>
      <c r="T17" s="376">
        <v>53.472353367988944</v>
      </c>
      <c r="U17" s="375">
        <v>46811</v>
      </c>
      <c r="V17" s="372">
        <v>46.527646632011056</v>
      </c>
      <c r="W17" s="350"/>
      <c r="X17" s="377">
        <v>41312</v>
      </c>
      <c r="Y17" s="378">
        <v>6.9919489008227114</v>
      </c>
      <c r="Z17" s="375">
        <v>26644</v>
      </c>
      <c r="AA17" s="376">
        <v>64.49457784663052</v>
      </c>
      <c r="AB17" s="375">
        <v>14668</v>
      </c>
      <c r="AC17" s="372">
        <f t="shared" si="0"/>
        <v>35.50542215336948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2391682</v>
      </c>
      <c r="E18" s="365">
        <f t="shared" si="2"/>
        <v>1214178</v>
      </c>
      <c r="F18" s="366">
        <f t="shared" si="3"/>
        <v>50.766698917330984</v>
      </c>
      <c r="G18" s="365">
        <f t="shared" si="4"/>
        <v>1177504</v>
      </c>
      <c r="H18" s="367">
        <f t="shared" si="3"/>
        <v>49.233301082669016</v>
      </c>
      <c r="I18" s="350"/>
      <c r="J18" s="368">
        <f t="shared" si="5"/>
        <v>1748820</v>
      </c>
      <c r="K18" s="369">
        <f t="shared" si="6"/>
        <v>73.120924939017812</v>
      </c>
      <c r="L18" s="370">
        <v>860199</v>
      </c>
      <c r="M18" s="371">
        <v>49.187394929152227</v>
      </c>
      <c r="N18" s="370">
        <v>888621</v>
      </c>
      <c r="O18" s="372">
        <v>50.812605070847773</v>
      </c>
      <c r="P18" s="350"/>
      <c r="Q18" s="368">
        <v>421942</v>
      </c>
      <c r="R18" s="369">
        <v>17.642061110130861</v>
      </c>
      <c r="S18" s="370">
        <v>217104</v>
      </c>
      <c r="T18" s="371">
        <v>51.453517308066033</v>
      </c>
      <c r="U18" s="370">
        <v>204838</v>
      </c>
      <c r="V18" s="372">
        <v>48.54648269193396</v>
      </c>
      <c r="W18" s="350"/>
      <c r="X18" s="368">
        <v>220920</v>
      </c>
      <c r="Y18" s="369">
        <v>9.237013950851324</v>
      </c>
      <c r="Z18" s="370">
        <v>136875</v>
      </c>
      <c r="AA18" s="371">
        <v>61.956816947311246</v>
      </c>
      <c r="AB18" s="370">
        <v>84045</v>
      </c>
      <c r="AC18" s="372">
        <f t="shared" si="0"/>
        <v>38.043183052688754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2104433</v>
      </c>
      <c r="E19" s="365">
        <f t="shared" si="2"/>
        <v>1049210</v>
      </c>
      <c r="F19" s="366">
        <f t="shared" si="3"/>
        <v>49.85713491472525</v>
      </c>
      <c r="G19" s="365">
        <f t="shared" si="4"/>
        <v>1055223</v>
      </c>
      <c r="H19" s="367">
        <f t="shared" si="3"/>
        <v>50.14286508527475</v>
      </c>
      <c r="I19" s="350"/>
      <c r="J19" s="368">
        <f t="shared" si="5"/>
        <v>1689133</v>
      </c>
      <c r="K19" s="369">
        <f t="shared" si="6"/>
        <v>80.26546818074037</v>
      </c>
      <c r="L19" s="370">
        <v>821279</v>
      </c>
      <c r="M19" s="371">
        <v>48.621334140058835</v>
      </c>
      <c r="N19" s="370">
        <v>867854</v>
      </c>
      <c r="O19" s="372">
        <v>51.378665859941165</v>
      </c>
      <c r="P19" s="350"/>
      <c r="Q19" s="368">
        <v>282233</v>
      </c>
      <c r="R19" s="369">
        <v>13.411355932928251</v>
      </c>
      <c r="S19" s="370">
        <v>146555</v>
      </c>
      <c r="T19" s="371">
        <v>51.926953970655454</v>
      </c>
      <c r="U19" s="370">
        <v>135678</v>
      </c>
      <c r="V19" s="372">
        <v>48.073046029344546</v>
      </c>
      <c r="W19" s="350"/>
      <c r="X19" s="368">
        <v>133067</v>
      </c>
      <c r="Y19" s="369">
        <v>6.3231758863313781</v>
      </c>
      <c r="Z19" s="370">
        <v>81376</v>
      </c>
      <c r="AA19" s="371">
        <v>61.154155425462363</v>
      </c>
      <c r="AB19" s="370">
        <v>51691</v>
      </c>
      <c r="AC19" s="372">
        <f t="shared" si="0"/>
        <v>38.845844574537644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8012231</v>
      </c>
      <c r="E20" s="365">
        <f t="shared" si="2"/>
        <v>4068533</v>
      </c>
      <c r="F20" s="366">
        <f t="shared" si="3"/>
        <v>50.779027714003753</v>
      </c>
      <c r="G20" s="365">
        <f t="shared" si="4"/>
        <v>3943698</v>
      </c>
      <c r="H20" s="367">
        <f t="shared" si="3"/>
        <v>49.220972285996247</v>
      </c>
      <c r="I20" s="350"/>
      <c r="J20" s="368">
        <f t="shared" si="5"/>
        <v>6446733</v>
      </c>
      <c r="K20" s="369">
        <f t="shared" si="6"/>
        <v>80.461147463172239</v>
      </c>
      <c r="L20" s="370">
        <v>3177216</v>
      </c>
      <c r="M20" s="371">
        <v>49.284125773473171</v>
      </c>
      <c r="N20" s="370">
        <v>3269517</v>
      </c>
      <c r="O20" s="372">
        <v>50.715874226526836</v>
      </c>
      <c r="P20" s="350"/>
      <c r="Q20" s="368">
        <v>1100095</v>
      </c>
      <c r="R20" s="369">
        <v>13.730195746977339</v>
      </c>
      <c r="S20" s="370">
        <v>598844</v>
      </c>
      <c r="T20" s="371">
        <v>54.435662374613102</v>
      </c>
      <c r="U20" s="370">
        <v>501251</v>
      </c>
      <c r="V20" s="372">
        <v>45.564337625386898</v>
      </c>
      <c r="W20" s="350"/>
      <c r="X20" s="368">
        <v>465403</v>
      </c>
      <c r="Y20" s="369">
        <v>5.8086567898504171</v>
      </c>
      <c r="Z20" s="370">
        <v>292473</v>
      </c>
      <c r="AA20" s="371">
        <v>62.842955460106623</v>
      </c>
      <c r="AB20" s="370">
        <v>172930</v>
      </c>
      <c r="AC20" s="372">
        <f t="shared" si="0"/>
        <v>37.157044539893377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5319285</v>
      </c>
      <c r="E21" s="365">
        <f t="shared" si="2"/>
        <v>2703433</v>
      </c>
      <c r="F21" s="366">
        <f t="shared" si="3"/>
        <v>50.823240341512069</v>
      </c>
      <c r="G21" s="365">
        <f t="shared" si="4"/>
        <v>2615852</v>
      </c>
      <c r="H21" s="367">
        <f t="shared" si="3"/>
        <v>49.176759658487931</v>
      </c>
      <c r="I21" s="350"/>
      <c r="J21" s="368">
        <f t="shared" si="5"/>
        <v>4245246</v>
      </c>
      <c r="K21" s="369">
        <f t="shared" si="6"/>
        <v>79.808583296439267</v>
      </c>
      <c r="L21" s="370">
        <v>2101751</v>
      </c>
      <c r="M21" s="371">
        <v>49.508344157205499</v>
      </c>
      <c r="N21" s="370">
        <v>2143495</v>
      </c>
      <c r="O21" s="372">
        <v>50.491655842794501</v>
      </c>
      <c r="P21" s="350"/>
      <c r="Q21" s="368">
        <v>773188</v>
      </c>
      <c r="R21" s="369">
        <v>14.535562580309197</v>
      </c>
      <c r="S21" s="370">
        <v>415940</v>
      </c>
      <c r="T21" s="371">
        <v>53.795454663031506</v>
      </c>
      <c r="U21" s="370">
        <v>357248</v>
      </c>
      <c r="V21" s="372">
        <v>46.204545336968501</v>
      </c>
      <c r="W21" s="350"/>
      <c r="X21" s="368">
        <v>300851</v>
      </c>
      <c r="Y21" s="369">
        <v>5.6558541232515278</v>
      </c>
      <c r="Z21" s="370">
        <v>185742</v>
      </c>
      <c r="AA21" s="371">
        <v>61.738867412772436</v>
      </c>
      <c r="AB21" s="370">
        <v>115109</v>
      </c>
      <c r="AC21" s="372">
        <f t="shared" si="0"/>
        <v>38.261132587227564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1054681</v>
      </c>
      <c r="E22" s="365">
        <f t="shared" si="2"/>
        <v>533004</v>
      </c>
      <c r="F22" s="366">
        <f t="shared" si="3"/>
        <v>50.536987013134784</v>
      </c>
      <c r="G22" s="365">
        <f t="shared" si="4"/>
        <v>521677</v>
      </c>
      <c r="H22" s="367">
        <f t="shared" si="3"/>
        <v>49.463012986865223</v>
      </c>
      <c r="I22" s="350"/>
      <c r="J22" s="368">
        <f t="shared" si="5"/>
        <v>818728</v>
      </c>
      <c r="K22" s="369">
        <f t="shared" si="6"/>
        <v>77.628022122328929</v>
      </c>
      <c r="L22" s="370">
        <v>403063</v>
      </c>
      <c r="M22" s="371">
        <v>49.230391534184733</v>
      </c>
      <c r="N22" s="370">
        <v>415665</v>
      </c>
      <c r="O22" s="372">
        <v>50.769608465815267</v>
      </c>
      <c r="P22" s="350"/>
      <c r="Q22" s="368">
        <v>161284</v>
      </c>
      <c r="R22" s="369">
        <v>15.292206837896957</v>
      </c>
      <c r="S22" s="370">
        <v>83374</v>
      </c>
      <c r="T22" s="371">
        <v>51.693906401130931</v>
      </c>
      <c r="U22" s="370">
        <v>77910</v>
      </c>
      <c r="V22" s="372">
        <v>48.306093598869076</v>
      </c>
      <c r="W22" s="350"/>
      <c r="X22" s="368">
        <v>74669</v>
      </c>
      <c r="Y22" s="369">
        <v>7.079771039774112</v>
      </c>
      <c r="Z22" s="370">
        <v>46567</v>
      </c>
      <c r="AA22" s="371">
        <v>62.364568964362718</v>
      </c>
      <c r="AB22" s="370">
        <v>28102</v>
      </c>
      <c r="AC22" s="372">
        <f t="shared" si="0"/>
        <v>37.635431035637282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2705833</v>
      </c>
      <c r="E23" s="365">
        <f t="shared" si="2"/>
        <v>1404089</v>
      </c>
      <c r="F23" s="366">
        <f t="shared" si="3"/>
        <v>51.891192102395088</v>
      </c>
      <c r="G23" s="365">
        <f t="shared" si="4"/>
        <v>1301744</v>
      </c>
      <c r="H23" s="367">
        <f t="shared" si="3"/>
        <v>48.108807897604919</v>
      </c>
      <c r="I23" s="350"/>
      <c r="J23" s="368">
        <f t="shared" si="5"/>
        <v>1985942</v>
      </c>
      <c r="K23" s="369">
        <f t="shared" si="6"/>
        <v>73.394847353846302</v>
      </c>
      <c r="L23" s="370">
        <v>994026</v>
      </c>
      <c r="M23" s="371">
        <v>50.053123404409597</v>
      </c>
      <c r="N23" s="370">
        <v>991916</v>
      </c>
      <c r="O23" s="372">
        <v>49.946876595590403</v>
      </c>
      <c r="P23" s="350"/>
      <c r="Q23" s="368">
        <v>478661</v>
      </c>
      <c r="R23" s="369">
        <v>17.68996830181316</v>
      </c>
      <c r="S23" s="370">
        <v>258127</v>
      </c>
      <c r="T23" s="371">
        <v>53.926891892174211</v>
      </c>
      <c r="U23" s="370">
        <v>220534</v>
      </c>
      <c r="V23" s="372">
        <v>46.073108107825789</v>
      </c>
      <c r="W23" s="350"/>
      <c r="X23" s="368">
        <v>241230</v>
      </c>
      <c r="Y23" s="369">
        <v>8.9151843443405419</v>
      </c>
      <c r="Z23" s="370">
        <v>151936</v>
      </c>
      <c r="AA23" s="371">
        <v>62.983874310823694</v>
      </c>
      <c r="AB23" s="370">
        <v>89294</v>
      </c>
      <c r="AC23" s="372">
        <f t="shared" si="0"/>
        <v>37.016125689176306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7009268</v>
      </c>
      <c r="E24" s="365">
        <f t="shared" si="2"/>
        <v>3653105</v>
      </c>
      <c r="F24" s="366">
        <f t="shared" si="3"/>
        <v>52.118209775970904</v>
      </c>
      <c r="G24" s="365">
        <f t="shared" si="4"/>
        <v>3356163</v>
      </c>
      <c r="H24" s="367">
        <f t="shared" si="3"/>
        <v>47.881790224029096</v>
      </c>
      <c r="I24" s="350"/>
      <c r="J24" s="368">
        <f t="shared" si="5"/>
        <v>5704269</v>
      </c>
      <c r="K24" s="369">
        <f t="shared" si="6"/>
        <v>81.38180762955561</v>
      </c>
      <c r="L24" s="370">
        <v>2891195</v>
      </c>
      <c r="M24" s="371">
        <v>50.684759081312613</v>
      </c>
      <c r="N24" s="370">
        <v>2813074</v>
      </c>
      <c r="O24" s="372">
        <v>49.315240918687394</v>
      </c>
      <c r="P24" s="350"/>
      <c r="Q24" s="368">
        <v>912768</v>
      </c>
      <c r="R24" s="369">
        <v>13.022301330181696</v>
      </c>
      <c r="S24" s="370">
        <v>511516</v>
      </c>
      <c r="T24" s="371">
        <v>56.040089047819372</v>
      </c>
      <c r="U24" s="370">
        <v>401252</v>
      </c>
      <c r="V24" s="372">
        <v>43.959910952180621</v>
      </c>
      <c r="W24" s="350"/>
      <c r="X24" s="368">
        <v>392231</v>
      </c>
      <c r="Y24" s="369">
        <v>5.5958910402626918</v>
      </c>
      <c r="Z24" s="370">
        <v>250394</v>
      </c>
      <c r="AA24" s="371">
        <v>63.838401350224736</v>
      </c>
      <c r="AB24" s="370">
        <v>141837</v>
      </c>
      <c r="AC24" s="372">
        <f t="shared" si="0"/>
        <v>36.161598649775264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1568492</v>
      </c>
      <c r="E25" s="365">
        <f t="shared" si="2"/>
        <v>782454</v>
      </c>
      <c r="F25" s="366">
        <f t="shared" si="3"/>
        <v>49.885750134524116</v>
      </c>
      <c r="G25" s="365">
        <f t="shared" si="4"/>
        <v>786038</v>
      </c>
      <c r="H25" s="367">
        <f t="shared" si="3"/>
        <v>50.114249865475877</v>
      </c>
      <c r="I25" s="350"/>
      <c r="J25" s="368">
        <f t="shared" si="5"/>
        <v>1307004</v>
      </c>
      <c r="K25" s="369">
        <f t="shared" si="6"/>
        <v>83.328700433282407</v>
      </c>
      <c r="L25" s="370">
        <v>636950</v>
      </c>
      <c r="M25" s="371">
        <v>48.733592246083404</v>
      </c>
      <c r="N25" s="370">
        <v>670054</v>
      </c>
      <c r="O25" s="372">
        <v>51.266407753916589</v>
      </c>
      <c r="P25" s="350"/>
      <c r="Q25" s="368">
        <v>189074</v>
      </c>
      <c r="R25" s="369">
        <v>12.054508406800927</v>
      </c>
      <c r="S25" s="370">
        <v>101053</v>
      </c>
      <c r="T25" s="371">
        <v>53.446269714503316</v>
      </c>
      <c r="U25" s="370">
        <v>88021</v>
      </c>
      <c r="V25" s="372">
        <v>46.553730285496684</v>
      </c>
      <c r="W25" s="350"/>
      <c r="X25" s="368">
        <v>72414</v>
      </c>
      <c r="Y25" s="369">
        <v>4.6167911599166587</v>
      </c>
      <c r="Z25" s="370">
        <v>44451</v>
      </c>
      <c r="AA25" s="371">
        <v>61.38453890131742</v>
      </c>
      <c r="AB25" s="370">
        <v>27963</v>
      </c>
      <c r="AC25" s="372">
        <f t="shared" si="0"/>
        <v>38.615461098682573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678333</v>
      </c>
      <c r="E26" s="380">
        <f t="shared" si="2"/>
        <v>342414</v>
      </c>
      <c r="F26" s="381">
        <f t="shared" si="3"/>
        <v>50.478747164003522</v>
      </c>
      <c r="G26" s="380">
        <f t="shared" si="4"/>
        <v>335919</v>
      </c>
      <c r="H26" s="367">
        <f t="shared" si="3"/>
        <v>49.521252835996485</v>
      </c>
      <c r="I26" s="350"/>
      <c r="J26" s="377">
        <f t="shared" si="5"/>
        <v>537748</v>
      </c>
      <c r="K26" s="378">
        <f t="shared" si="6"/>
        <v>79.27492839062819</v>
      </c>
      <c r="L26" s="375">
        <v>264471</v>
      </c>
      <c r="M26" s="376">
        <v>49.181214992896301</v>
      </c>
      <c r="N26" s="375">
        <v>273277</v>
      </c>
      <c r="O26" s="372">
        <v>50.818785007103692</v>
      </c>
      <c r="P26" s="350"/>
      <c r="Q26" s="377">
        <v>97707</v>
      </c>
      <c r="R26" s="378">
        <v>14.403987422106843</v>
      </c>
      <c r="S26" s="375">
        <v>51253</v>
      </c>
      <c r="T26" s="376">
        <v>52.455811763742624</v>
      </c>
      <c r="U26" s="375">
        <v>46454</v>
      </c>
      <c r="V26" s="372">
        <v>47.544188236257384</v>
      </c>
      <c r="W26" s="350"/>
      <c r="X26" s="377">
        <v>42878</v>
      </c>
      <c r="Y26" s="378">
        <v>6.3210841872649564</v>
      </c>
      <c r="Z26" s="375">
        <v>26690</v>
      </c>
      <c r="AA26" s="376">
        <v>62.246373431596624</v>
      </c>
      <c r="AB26" s="375">
        <v>16188</v>
      </c>
      <c r="AC26" s="372">
        <f t="shared" si="0"/>
        <v>37.753626568403376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2227684</v>
      </c>
      <c r="E27" s="380">
        <f t="shared" si="2"/>
        <v>1144196</v>
      </c>
      <c r="F27" s="381">
        <f t="shared" si="3"/>
        <v>51.362581048299496</v>
      </c>
      <c r="G27" s="380">
        <f t="shared" si="4"/>
        <v>1083488</v>
      </c>
      <c r="H27" s="367">
        <f t="shared" si="3"/>
        <v>48.637418951700511</v>
      </c>
      <c r="I27" s="350"/>
      <c r="J27" s="377">
        <f t="shared" si="5"/>
        <v>1697134</v>
      </c>
      <c r="K27" s="378">
        <f t="shared" si="6"/>
        <v>76.183785492017719</v>
      </c>
      <c r="L27" s="375">
        <v>841578</v>
      </c>
      <c r="M27" s="376">
        <v>49.588188086503479</v>
      </c>
      <c r="N27" s="375">
        <v>855556</v>
      </c>
      <c r="O27" s="372">
        <v>50.411811913496521</v>
      </c>
      <c r="P27" s="350"/>
      <c r="Q27" s="377">
        <v>367754</v>
      </c>
      <c r="R27" s="378">
        <v>16.508355763205191</v>
      </c>
      <c r="S27" s="375">
        <v>198613</v>
      </c>
      <c r="T27" s="376">
        <v>54.007026436150255</v>
      </c>
      <c r="U27" s="375">
        <v>169141</v>
      </c>
      <c r="V27" s="372">
        <v>45.992973563849745</v>
      </c>
      <c r="W27" s="350"/>
      <c r="X27" s="377">
        <v>162796</v>
      </c>
      <c r="Y27" s="378">
        <v>7.3078587447770866</v>
      </c>
      <c r="Z27" s="375">
        <v>104005</v>
      </c>
      <c r="AA27" s="376">
        <v>63.886704833042586</v>
      </c>
      <c r="AB27" s="375">
        <v>58791</v>
      </c>
      <c r="AC27" s="372">
        <f t="shared" si="0"/>
        <v>36.113295166957421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324184</v>
      </c>
      <c r="E28" s="380">
        <f t="shared" si="2"/>
        <v>164205</v>
      </c>
      <c r="F28" s="381">
        <f t="shared" si="3"/>
        <v>50.651790341287665</v>
      </c>
      <c r="G28" s="380">
        <f t="shared" si="4"/>
        <v>159979</v>
      </c>
      <c r="H28" s="382">
        <f t="shared" si="3"/>
        <v>49.348209658712335</v>
      </c>
      <c r="I28" s="350"/>
      <c r="J28" s="377">
        <f t="shared" si="5"/>
        <v>252488</v>
      </c>
      <c r="K28" s="378">
        <f t="shared" si="6"/>
        <v>77.884164548528005</v>
      </c>
      <c r="L28" s="375">
        <v>124588</v>
      </c>
      <c r="M28" s="376">
        <v>49.344127245651279</v>
      </c>
      <c r="N28" s="375">
        <v>127900</v>
      </c>
      <c r="O28" s="383">
        <v>50.655872754348721</v>
      </c>
      <c r="P28" s="350"/>
      <c r="Q28" s="377">
        <v>49178</v>
      </c>
      <c r="R28" s="378">
        <v>15.16978012486736</v>
      </c>
      <c r="S28" s="375">
        <v>25645</v>
      </c>
      <c r="T28" s="376">
        <v>52.147301638944242</v>
      </c>
      <c r="U28" s="375">
        <v>23533</v>
      </c>
      <c r="V28" s="383">
        <v>47.852698361055758</v>
      </c>
      <c r="W28" s="350"/>
      <c r="X28" s="377">
        <v>22518</v>
      </c>
      <c r="Y28" s="378">
        <v>6.9460553266046441</v>
      </c>
      <c r="Z28" s="375">
        <v>13972</v>
      </c>
      <c r="AA28" s="376">
        <v>62.048139266364686</v>
      </c>
      <c r="AB28" s="375">
        <v>8546</v>
      </c>
      <c r="AC28" s="383">
        <f t="shared" si="0"/>
        <v>37.951860733635314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169164</v>
      </c>
      <c r="E29" s="386">
        <f t="shared" si="2"/>
        <v>83955</v>
      </c>
      <c r="F29" s="387">
        <f>E29/$D29*100</f>
        <v>49.629353763212031</v>
      </c>
      <c r="G29" s="386">
        <f t="shared" si="4"/>
        <v>85209</v>
      </c>
      <c r="H29" s="388">
        <f>G29/$D29*100</f>
        <v>50.370646236787962</v>
      </c>
      <c r="I29" s="350"/>
      <c r="J29" s="389">
        <f t="shared" si="5"/>
        <v>147659</v>
      </c>
      <c r="K29" s="390">
        <f t="shared" si="6"/>
        <v>87.287484334728433</v>
      </c>
      <c r="L29" s="391">
        <v>72291</v>
      </c>
      <c r="M29" s="392">
        <v>48.958072315266932</v>
      </c>
      <c r="N29" s="391">
        <v>75368</v>
      </c>
      <c r="O29" s="393">
        <v>51.041927684733068</v>
      </c>
      <c r="P29" s="350"/>
      <c r="Q29" s="389">
        <v>16594</v>
      </c>
      <c r="R29" s="390">
        <v>9.8094157149275265</v>
      </c>
      <c r="S29" s="391">
        <v>8521</v>
      </c>
      <c r="T29" s="392">
        <v>51.349885500783422</v>
      </c>
      <c r="U29" s="391">
        <v>8073</v>
      </c>
      <c r="V29" s="393">
        <v>48.650114499216585</v>
      </c>
      <c r="W29" s="350"/>
      <c r="X29" s="389">
        <v>4911</v>
      </c>
      <c r="Y29" s="390">
        <v>2.9030999503440449</v>
      </c>
      <c r="Z29" s="391">
        <v>3143</v>
      </c>
      <c r="AA29" s="392">
        <v>63.999185501934427</v>
      </c>
      <c r="AB29" s="391">
        <v>1768</v>
      </c>
      <c r="AC29" s="393">
        <f t="shared" si="0"/>
        <v>36.000814498065573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48619695</v>
      </c>
      <c r="E31" s="1230">
        <f>L31+S31+Z31</f>
        <v>24792824</v>
      </c>
      <c r="F31" s="1231">
        <f>E31/$D31*100</f>
        <v>50.993376243927493</v>
      </c>
      <c r="G31" s="1230">
        <f>N31+U31+AB31</f>
        <v>23826871</v>
      </c>
      <c r="H31" s="1232">
        <f>G31/$D31*100</f>
        <v>49.006623756072514</v>
      </c>
      <c r="I31" s="320"/>
      <c r="J31" s="1233">
        <f>L31+N31</f>
        <v>38691327</v>
      </c>
      <c r="K31" s="1234">
        <f>J31/$D31*100</f>
        <v>79.579534589840591</v>
      </c>
      <c r="L31" s="1230">
        <f>SUM(L12:L29)</f>
        <v>19190925</v>
      </c>
      <c r="M31" s="1231">
        <f>L31/$J31*100</f>
        <v>49.600069286845603</v>
      </c>
      <c r="N31" s="1230">
        <f>SUM(N12:N29)</f>
        <v>19500402</v>
      </c>
      <c r="O31" s="1235">
        <f>N31/$J31*100</f>
        <v>50.399930713154397</v>
      </c>
      <c r="P31" s="320"/>
      <c r="Q31" s="1233">
        <f>SUM(Q12:Q29)</f>
        <v>6977934</v>
      </c>
      <c r="R31" s="1234">
        <f>Q31/$D31*100</f>
        <v>14.352072755701162</v>
      </c>
      <c r="S31" s="1230">
        <f>SUM(S12:S29)</f>
        <v>3753282</v>
      </c>
      <c r="T31" s="1231">
        <f>S31/$Q31*100</f>
        <v>53.787869016817865</v>
      </c>
      <c r="U31" s="1230">
        <f>SUM(U12:U29)</f>
        <v>3224652</v>
      </c>
      <c r="V31" s="1235">
        <f>U31/$Q31*100</f>
        <v>46.212130983182128</v>
      </c>
      <c r="W31" s="320"/>
      <c r="X31" s="1233">
        <f>SUM(X12:X29)</f>
        <v>2950434</v>
      </c>
      <c r="Y31" s="1234">
        <f>X31/$D31*100</f>
        <v>6.0683926544582398</v>
      </c>
      <c r="Z31" s="1230">
        <f>SUM(Z12:Z29)</f>
        <v>1848617</v>
      </c>
      <c r="AA31" s="1231">
        <f>Z31/$X31*100</f>
        <v>62.655765219625316</v>
      </c>
      <c r="AB31" s="1230">
        <f>SUM(AB12:AB29)</f>
        <v>1101817</v>
      </c>
      <c r="AC31" s="1235">
        <f>AB31/$X31*100</f>
        <v>37.344234780374684</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c r="AD32" s="396">
        <v>38567</v>
      </c>
      <c r="AE32" s="396">
        <v>3792</v>
      </c>
      <c r="AF32" s="396">
        <v>803</v>
      </c>
      <c r="AG32" s="396">
        <v>36957</v>
      </c>
      <c r="AH32" s="396">
        <v>3894</v>
      </c>
      <c r="AI32" s="396">
        <v>1480</v>
      </c>
    </row>
    <row r="33" spans="2:15" s="396" customFormat="1" ht="5.25" customHeight="1" x14ac:dyDescent="0.2">
      <c r="B33" s="397" t="s">
        <v>47</v>
      </c>
      <c r="C33" s="398"/>
      <c r="I33" s="398"/>
    </row>
    <row r="34" spans="2:15" s="394" customFormat="1" ht="13.5" customHeight="1" x14ac:dyDescent="0.2">
      <c r="B34" s="1429" t="s">
        <v>490</v>
      </c>
      <c r="C34" s="1429"/>
      <c r="D34" s="1429"/>
      <c r="E34" s="1429"/>
      <c r="F34" s="1429"/>
      <c r="G34" s="1429"/>
      <c r="H34" s="1429"/>
      <c r="I34" s="1429"/>
      <c r="J34" s="1429"/>
      <c r="K34" s="1429"/>
      <c r="L34" s="1429"/>
      <c r="M34" s="1429"/>
      <c r="N34" s="1429"/>
      <c r="O34" s="1429"/>
    </row>
    <row r="35" spans="2:15" s="329" customFormat="1" ht="29.25" customHeight="1" x14ac:dyDescent="0.2">
      <c r="B35" s="1430"/>
      <c r="C35" s="1430"/>
      <c r="D35" s="1430"/>
      <c r="E35" s="1430"/>
      <c r="F35" s="1430"/>
      <c r="G35" s="1430"/>
      <c r="H35" s="1430"/>
      <c r="I35" s="1430"/>
      <c r="J35" s="1430"/>
      <c r="K35" s="1430"/>
      <c r="L35" s="1430"/>
      <c r="M35" s="1430"/>
    </row>
    <row r="36" spans="2:15" s="329" customFormat="1" ht="4.5" customHeight="1" x14ac:dyDescent="0.2">
      <c r="B36" s="1428"/>
      <c r="C36" s="1428"/>
      <c r="D36" s="1428"/>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2578125" defaultRowHeight="15" x14ac:dyDescent="0.2"/>
  <cols>
    <col min="1" max="1" width="0.42578125" style="413" customWidth="1"/>
    <col min="2" max="2" width="30.7109375" style="413" customWidth="1"/>
    <col min="3" max="3" width="0.28515625" style="413" customWidth="1"/>
    <col min="4" max="4" width="13.7109375" style="413" customWidth="1"/>
    <col min="5" max="5" width="9.28515625" style="413" customWidth="1"/>
    <col min="6" max="6" width="0.42578125" style="413" customWidth="1"/>
    <col min="7" max="7" width="11.28515625" style="413" customWidth="1"/>
    <col min="8" max="8" width="7.5703125" style="413" customWidth="1"/>
    <col min="9" max="9" width="0.42578125" style="413" customWidth="1"/>
    <col min="10" max="10" width="9.5703125" style="413" customWidth="1"/>
    <col min="11" max="11" width="7.5703125" style="413" customWidth="1"/>
    <col min="12" max="12" width="18.42578125" style="413" customWidth="1"/>
    <col min="13" max="13" width="15" style="413" customWidth="1"/>
    <col min="14" max="14" width="2" style="413" customWidth="1"/>
    <col min="15" max="16384" width="11.42578125" style="413"/>
  </cols>
  <sheetData>
    <row r="1" spans="2:19" x14ac:dyDescent="0.2">
      <c r="G1" s="416" t="s">
        <v>24</v>
      </c>
      <c r="H1" s="417"/>
      <c r="I1" s="417"/>
      <c r="J1" s="416" t="s">
        <v>23</v>
      </c>
    </row>
    <row r="2" spans="2:19" s="408" customFormat="1" ht="15" customHeight="1" x14ac:dyDescent="0.2">
      <c r="C2" s="418"/>
      <c r="F2" s="418"/>
    </row>
    <row r="3" spans="2:19" s="419" customFormat="1" ht="52.5" customHeight="1" x14ac:dyDescent="0.25">
      <c r="B3" s="1431"/>
      <c r="C3" s="1431"/>
      <c r="D3" s="1431"/>
      <c r="E3" s="1431"/>
      <c r="F3" s="1431"/>
    </row>
    <row r="4" spans="2:19" s="419" customFormat="1" ht="23.25" customHeight="1" x14ac:dyDescent="0.2">
      <c r="B4" s="1391" t="s">
        <v>392</v>
      </c>
      <c r="C4" s="1391"/>
      <c r="D4" s="1391"/>
      <c r="E4" s="1391"/>
      <c r="F4" s="1391"/>
      <c r="G4" s="1391"/>
      <c r="H4" s="1391"/>
      <c r="I4" s="1391"/>
      <c r="J4" s="1391"/>
      <c r="K4" s="1391"/>
      <c r="L4" s="1391"/>
      <c r="M4" s="1391"/>
    </row>
    <row r="5" spans="2:19" s="419" customFormat="1" ht="15.75" customHeight="1" x14ac:dyDescent="0.2">
      <c r="B5" s="1436" t="str">
        <f>porsaad!$B$6</f>
        <v>Situación a 31 de enero de 2025</v>
      </c>
      <c r="C5" s="1436"/>
      <c r="D5" s="1436"/>
      <c r="E5" s="1436"/>
      <c r="F5" s="1436"/>
      <c r="G5" s="1436"/>
      <c r="H5" s="1436"/>
      <c r="I5" s="1436"/>
      <c r="J5" s="1436"/>
      <c r="K5" s="1436"/>
      <c r="L5" s="1436"/>
      <c r="M5" s="1436"/>
      <c r="N5" s="420"/>
      <c r="O5" s="420"/>
      <c r="P5" s="420"/>
      <c r="Q5" s="420"/>
      <c r="R5" s="420"/>
      <c r="S5" s="420"/>
    </row>
    <row r="6" spans="2:19" s="419" customFormat="1" ht="10.5" customHeight="1" x14ac:dyDescent="0.2"/>
    <row r="7" spans="2:19" s="410" customFormat="1" ht="36.75" customHeight="1" x14ac:dyDescent="0.25">
      <c r="B7" s="1434" t="s">
        <v>12</v>
      </c>
      <c r="C7" s="409"/>
      <c r="D7" s="1432" t="s">
        <v>11</v>
      </c>
      <c r="E7" s="1433"/>
      <c r="F7" s="421"/>
    </row>
    <row r="8" spans="2:19" s="410" customFormat="1" ht="30.75" customHeight="1" x14ac:dyDescent="0.25">
      <c r="B8" s="1435"/>
      <c r="D8" s="422" t="s">
        <v>9</v>
      </c>
      <c r="E8" s="423" t="s">
        <v>10</v>
      </c>
      <c r="F8" s="421"/>
      <c r="M8" s="424"/>
    </row>
    <row r="9" spans="2:19" s="412" customFormat="1" ht="4.5" customHeight="1" x14ac:dyDescent="0.25">
      <c r="B9" s="411"/>
      <c r="D9" s="411"/>
      <c r="E9" s="411"/>
      <c r="F9" s="421"/>
    </row>
    <row r="10" spans="2:19" ht="18" customHeight="1" x14ac:dyDescent="0.25">
      <c r="B10" s="425" t="s">
        <v>8</v>
      </c>
      <c r="C10" s="414">
        <f t="shared" ref="C10:C27" si="0">D10</f>
        <v>424865</v>
      </c>
      <c r="D10" s="426">
        <v>424865</v>
      </c>
      <c r="E10" s="427">
        <f t="shared" ref="E10:E27" si="1">D10*100/$D$29</f>
        <v>19.516014417960072</v>
      </c>
      <c r="F10" s="421"/>
      <c r="M10" s="412"/>
    </row>
    <row r="11" spans="2:19" ht="18" customHeight="1" x14ac:dyDescent="0.25">
      <c r="B11" s="428" t="s">
        <v>7</v>
      </c>
      <c r="C11" s="414">
        <f t="shared" si="0"/>
        <v>57851</v>
      </c>
      <c r="D11" s="429">
        <v>57851</v>
      </c>
      <c r="E11" s="430">
        <f t="shared" si="1"/>
        <v>2.6573639864272369</v>
      </c>
      <c r="F11" s="421"/>
    </row>
    <row r="12" spans="2:19" ht="18" customHeight="1" x14ac:dyDescent="0.25">
      <c r="B12" s="428" t="s">
        <v>37</v>
      </c>
      <c r="C12" s="414">
        <f t="shared" si="0"/>
        <v>51635</v>
      </c>
      <c r="D12" s="429">
        <v>51635</v>
      </c>
      <c r="E12" s="430">
        <f t="shared" si="1"/>
        <v>2.3718343579051422</v>
      </c>
      <c r="F12" s="421"/>
    </row>
    <row r="13" spans="2:19" ht="18" customHeight="1" x14ac:dyDescent="0.25">
      <c r="B13" s="428" t="s">
        <v>38</v>
      </c>
      <c r="C13" s="414">
        <f t="shared" si="0"/>
        <v>46118</v>
      </c>
      <c r="D13" s="429">
        <v>46118</v>
      </c>
      <c r="E13" s="430">
        <f t="shared" si="1"/>
        <v>2.1184130322043062</v>
      </c>
      <c r="F13" s="421"/>
    </row>
    <row r="14" spans="2:19" ht="18" customHeight="1" x14ac:dyDescent="0.25">
      <c r="B14" s="428" t="s">
        <v>6</v>
      </c>
      <c r="C14" s="414">
        <f t="shared" si="0"/>
        <v>75170</v>
      </c>
      <c r="D14" s="429">
        <v>75170</v>
      </c>
      <c r="E14" s="430">
        <f t="shared" si="1"/>
        <v>3.4529057554706988</v>
      </c>
      <c r="F14" s="421"/>
      <c r="M14" s="414"/>
    </row>
    <row r="15" spans="2:19" ht="18" customHeight="1" x14ac:dyDescent="0.25">
      <c r="B15" s="428" t="s">
        <v>5</v>
      </c>
      <c r="C15" s="414">
        <f t="shared" si="0"/>
        <v>23612</v>
      </c>
      <c r="D15" s="429">
        <v>23612</v>
      </c>
      <c r="E15" s="430">
        <f t="shared" si="1"/>
        <v>1.0846083636846366</v>
      </c>
      <c r="F15" s="421"/>
      <c r="M15" s="414"/>
    </row>
    <row r="16" spans="2:19" ht="18" customHeight="1" x14ac:dyDescent="0.25">
      <c r="B16" s="428" t="s">
        <v>4</v>
      </c>
      <c r="C16" s="414">
        <f t="shared" si="0"/>
        <v>160337</v>
      </c>
      <c r="D16" s="429">
        <v>160337</v>
      </c>
      <c r="E16" s="430">
        <f t="shared" si="1"/>
        <v>7.3650199562977976</v>
      </c>
      <c r="F16" s="421"/>
    </row>
    <row r="17" spans="2:13" ht="18" customHeight="1" x14ac:dyDescent="0.25">
      <c r="B17" s="428" t="s">
        <v>40</v>
      </c>
      <c r="C17" s="414">
        <f t="shared" si="0"/>
        <v>100119</v>
      </c>
      <c r="D17" s="429">
        <v>100119</v>
      </c>
      <c r="E17" s="430">
        <f t="shared" si="1"/>
        <v>4.5989287126775427</v>
      </c>
      <c r="F17" s="421"/>
    </row>
    <row r="18" spans="2:13" ht="18" customHeight="1" x14ac:dyDescent="0.25">
      <c r="B18" s="428" t="s">
        <v>41</v>
      </c>
      <c r="C18" s="414">
        <f t="shared" si="0"/>
        <v>385490</v>
      </c>
      <c r="D18" s="429">
        <v>385490</v>
      </c>
      <c r="E18" s="430">
        <f t="shared" si="1"/>
        <v>17.707338561612342</v>
      </c>
      <c r="F18" s="421"/>
    </row>
    <row r="19" spans="2:13" ht="18" customHeight="1" x14ac:dyDescent="0.25">
      <c r="B19" s="428" t="s">
        <v>3</v>
      </c>
      <c r="C19" s="414">
        <f t="shared" si="0"/>
        <v>219001</v>
      </c>
      <c r="D19" s="429">
        <v>219001</v>
      </c>
      <c r="E19" s="430">
        <f t="shared" si="1"/>
        <v>10.05972879278753</v>
      </c>
      <c r="F19" s="421"/>
    </row>
    <row r="20" spans="2:13" ht="18" customHeight="1" x14ac:dyDescent="0.25">
      <c r="B20" s="428" t="s">
        <v>2</v>
      </c>
      <c r="C20" s="414">
        <f t="shared" si="0"/>
        <v>59500</v>
      </c>
      <c r="D20" s="429">
        <v>59500</v>
      </c>
      <c r="E20" s="430">
        <f t="shared" si="1"/>
        <v>2.7331101829254569</v>
      </c>
      <c r="F20" s="421"/>
    </row>
    <row r="21" spans="2:13" ht="18" customHeight="1" x14ac:dyDescent="0.25">
      <c r="B21" s="428" t="s">
        <v>35</v>
      </c>
      <c r="C21" s="414">
        <f t="shared" si="0"/>
        <v>85714</v>
      </c>
      <c r="D21" s="429">
        <v>85714</v>
      </c>
      <c r="E21" s="430">
        <f t="shared" si="1"/>
        <v>3.9372404406600436</v>
      </c>
      <c r="F21" s="421"/>
    </row>
    <row r="22" spans="2:13" ht="18" customHeight="1" x14ac:dyDescent="0.25">
      <c r="B22" s="428" t="s">
        <v>42</v>
      </c>
      <c r="C22" s="414">
        <f t="shared" si="0"/>
        <v>261049</v>
      </c>
      <c r="D22" s="429">
        <v>261049</v>
      </c>
      <c r="E22" s="430">
        <f t="shared" si="1"/>
        <v>11.991187901554749</v>
      </c>
      <c r="F22" s="421"/>
    </row>
    <row r="23" spans="2:13" ht="18" customHeight="1" x14ac:dyDescent="0.25">
      <c r="B23" s="428" t="s">
        <v>43</v>
      </c>
      <c r="C23" s="414">
        <f t="shared" si="0"/>
        <v>66933</v>
      </c>
      <c r="D23" s="429">
        <v>66933</v>
      </c>
      <c r="E23" s="430">
        <f t="shared" si="1"/>
        <v>3.0745422499789847</v>
      </c>
      <c r="F23" s="421"/>
    </row>
    <row r="24" spans="2:13" ht="18" customHeight="1" x14ac:dyDescent="0.25">
      <c r="B24" s="428" t="s">
        <v>44</v>
      </c>
      <c r="C24" s="414">
        <f t="shared" si="0"/>
        <v>21298</v>
      </c>
      <c r="D24" s="429">
        <v>21298</v>
      </c>
      <c r="E24" s="430">
        <f t="shared" si="1"/>
        <v>0.97831564161254414</v>
      </c>
      <c r="F24" s="421"/>
    </row>
    <row r="25" spans="2:13" ht="18" customHeight="1" x14ac:dyDescent="0.25">
      <c r="B25" s="428" t="s">
        <v>45</v>
      </c>
      <c r="C25" s="414">
        <f t="shared" si="0"/>
        <v>117857</v>
      </c>
      <c r="D25" s="429">
        <v>117857</v>
      </c>
      <c r="E25" s="430">
        <f t="shared" si="1"/>
        <v>5.4137170895637912</v>
      </c>
      <c r="F25" s="421"/>
    </row>
    <row r="26" spans="2:13" ht="18" customHeight="1" x14ac:dyDescent="0.25">
      <c r="B26" s="428" t="s">
        <v>46</v>
      </c>
      <c r="C26" s="414">
        <f t="shared" si="0"/>
        <v>14780</v>
      </c>
      <c r="D26" s="429">
        <v>14780</v>
      </c>
      <c r="E26" s="431">
        <f t="shared" si="1"/>
        <v>0.67891375636366813</v>
      </c>
      <c r="F26" s="421"/>
    </row>
    <row r="27" spans="2:13" ht="18" customHeight="1" x14ac:dyDescent="0.25">
      <c r="B27" s="432" t="s">
        <v>1</v>
      </c>
      <c r="C27" s="414">
        <f t="shared" si="0"/>
        <v>5678</v>
      </c>
      <c r="D27" s="433">
        <v>5678</v>
      </c>
      <c r="E27" s="434">
        <f t="shared" si="1"/>
        <v>0.26081680031345789</v>
      </c>
      <c r="F27" s="421"/>
    </row>
    <row r="28" spans="2:13" s="412" customFormat="1" ht="3.75" customHeight="1" x14ac:dyDescent="0.25">
      <c r="B28" s="411"/>
      <c r="D28" s="411"/>
      <c r="E28" s="415"/>
      <c r="F28" s="421"/>
    </row>
    <row r="29" spans="2:13" s="412" customFormat="1" ht="18" customHeight="1" x14ac:dyDescent="0.25">
      <c r="B29" s="1224" t="s">
        <v>0</v>
      </c>
      <c r="C29" s="1225"/>
      <c r="D29" s="1226">
        <f>SUM(D10:D28)</f>
        <v>2177007</v>
      </c>
      <c r="E29" s="1227">
        <f>D29*100/$D$29</f>
        <v>100</v>
      </c>
      <c r="F29" s="421"/>
    </row>
    <row r="30" spans="2:13" s="412" customFormat="1" ht="23.25" customHeight="1" x14ac:dyDescent="0.2">
      <c r="B30" s="1429"/>
      <c r="C30" s="1429"/>
      <c r="D30" s="1429"/>
      <c r="E30" s="1429"/>
      <c r="F30" s="1429"/>
      <c r="G30" s="1429"/>
      <c r="H30" s="1429"/>
      <c r="I30" s="1429"/>
      <c r="J30" s="1429"/>
      <c r="K30" s="1429"/>
      <c r="L30" s="1429"/>
      <c r="M30" s="1429"/>
    </row>
    <row r="31" spans="2:13" ht="24" customHeight="1" x14ac:dyDescent="0.2">
      <c r="D31" s="414"/>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8.5703125" style="333" customWidth="1"/>
    <col min="6" max="6" width="0.42578125" style="333" customWidth="1"/>
    <col min="7" max="7" width="14.5703125" style="333" customWidth="1"/>
    <col min="8" max="8" width="9.28515625" style="333" customWidth="1"/>
    <col min="9" max="9" width="0.42578125" style="333" customWidth="1"/>
    <col min="10" max="10" width="10.85546875" style="333" customWidth="1"/>
    <col min="11" max="11" width="9" style="333" customWidth="1"/>
    <col min="12" max="12" width="13.140625" style="333" customWidth="1"/>
    <col min="13" max="13" width="4.140625" style="333" customWidth="1"/>
    <col min="14" max="14" width="6.140625" style="333" customWidth="1"/>
    <col min="15" max="15" width="3.7109375" style="450" customWidth="1"/>
    <col min="16" max="16" width="3.140625" style="333" customWidth="1"/>
    <col min="17" max="17" width="7" style="333" customWidth="1"/>
    <col min="18" max="18" width="5.7109375" style="333" customWidth="1"/>
    <col min="19" max="20" width="11.42578125" style="333"/>
    <col min="21" max="21" width="17.140625" style="333" customWidth="1"/>
    <col min="22" max="16384" width="11.42578125" style="333"/>
  </cols>
  <sheetData>
    <row r="1" spans="1:21" s="340" customFormat="1" ht="15" customHeight="1" x14ac:dyDescent="0.2">
      <c r="B1" s="311"/>
      <c r="C1" s="341"/>
      <c r="F1" s="341"/>
      <c r="I1" s="341"/>
      <c r="O1" s="443"/>
    </row>
    <row r="2" spans="1:21" s="343" customFormat="1" ht="52.5" customHeight="1" x14ac:dyDescent="0.25">
      <c r="B2" s="1400"/>
      <c r="C2" s="1400"/>
      <c r="D2" s="1400"/>
      <c r="E2" s="1400"/>
      <c r="F2" s="1400"/>
      <c r="G2" s="1400"/>
      <c r="H2" s="1400"/>
      <c r="I2" s="1400"/>
      <c r="O2" s="444"/>
    </row>
    <row r="3" spans="1:21" s="345" customFormat="1" ht="4.5" customHeight="1" x14ac:dyDescent="0.2">
      <c r="B3" s="1401"/>
      <c r="C3" s="1401"/>
      <c r="D3" s="1401"/>
      <c r="E3" s="1401"/>
      <c r="F3" s="1401"/>
      <c r="G3" s="1401"/>
      <c r="H3" s="1401"/>
      <c r="I3" s="1401"/>
      <c r="O3" s="444"/>
    </row>
    <row r="4" spans="1:21" s="345" customFormat="1" ht="17.25" customHeight="1" x14ac:dyDescent="0.2">
      <c r="A4" s="1438" t="s">
        <v>393</v>
      </c>
      <c r="B4" s="1438"/>
      <c r="C4" s="1438"/>
      <c r="D4" s="1438"/>
      <c r="E4" s="1438"/>
      <c r="F4" s="1438"/>
      <c r="G4" s="1438"/>
      <c r="H4" s="1438"/>
      <c r="I4" s="1438"/>
      <c r="J4" s="1438"/>
      <c r="K4" s="1438"/>
      <c r="L4" s="1438"/>
      <c r="M4" s="1438"/>
      <c r="N4" s="1438"/>
      <c r="O4" s="1438"/>
      <c r="P4" s="1438"/>
      <c r="Q4" s="1438"/>
      <c r="R4" s="1438"/>
      <c r="S4" s="1438"/>
      <c r="T4" s="1438"/>
      <c r="U4" s="1438"/>
    </row>
    <row r="5" spans="1:21" s="345" customFormat="1" ht="17.2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row>
    <row r="6" spans="1:21" s="345" customFormat="1" ht="6" customHeight="1" x14ac:dyDescent="0.2">
      <c r="O6" s="444"/>
    </row>
    <row r="7" spans="1:21" s="322" customFormat="1" ht="39.75" customHeight="1" x14ac:dyDescent="0.2">
      <c r="A7" s="316"/>
      <c r="B7" s="1404" t="s">
        <v>12</v>
      </c>
      <c r="C7" s="437"/>
      <c r="D7" s="1440" t="s">
        <v>475</v>
      </c>
      <c r="E7" s="1441"/>
      <c r="F7" s="437"/>
      <c r="G7" s="1440" t="s">
        <v>476</v>
      </c>
      <c r="H7" s="1441"/>
      <c r="I7" s="437"/>
      <c r="J7" s="1440" t="s">
        <v>13</v>
      </c>
      <c r="K7" s="1442"/>
      <c r="L7" s="1441"/>
      <c r="M7" s="319"/>
      <c r="N7" s="319"/>
      <c r="O7" s="320"/>
      <c r="P7" s="320"/>
      <c r="Q7" s="320"/>
      <c r="R7" s="320"/>
      <c r="S7" s="320"/>
      <c r="T7" s="320"/>
      <c r="U7" s="321"/>
    </row>
    <row r="8" spans="1:21" s="322" customFormat="1" ht="26.25" customHeight="1" x14ac:dyDescent="0.2">
      <c r="A8" s="316"/>
      <c r="B8" s="1406"/>
      <c r="C8" s="437"/>
      <c r="D8" s="454" t="s">
        <v>9</v>
      </c>
      <c r="E8" s="737" t="s">
        <v>10</v>
      </c>
      <c r="F8" s="437"/>
      <c r="G8" s="455" t="s">
        <v>9</v>
      </c>
      <c r="H8" s="737" t="s">
        <v>10</v>
      </c>
      <c r="I8" s="437"/>
      <c r="J8" s="455" t="s">
        <v>9</v>
      </c>
      <c r="K8" s="737" t="s">
        <v>111</v>
      </c>
      <c r="L8" s="737" t="s">
        <v>110</v>
      </c>
      <c r="M8" s="319"/>
      <c r="N8" s="348"/>
      <c r="O8" s="329"/>
      <c r="P8" s="329"/>
      <c r="Q8" s="329"/>
      <c r="R8" s="329"/>
      <c r="S8" s="320"/>
      <c r="T8" s="320"/>
      <c r="U8" s="320"/>
    </row>
    <row r="9" spans="1:21" s="328" customFormat="1" ht="4.5" customHeight="1" x14ac:dyDescent="0.2">
      <c r="A9" s="326"/>
      <c r="B9" s="327"/>
      <c r="D9" s="327"/>
      <c r="E9" s="327"/>
      <c r="G9" s="327"/>
      <c r="H9" s="327"/>
      <c r="J9" s="327"/>
      <c r="K9" s="327"/>
      <c r="L9" s="327"/>
      <c r="M9" s="319"/>
      <c r="N9" s="348"/>
      <c r="O9" s="329"/>
      <c r="P9" s="329"/>
      <c r="Q9" s="329"/>
      <c r="R9" s="329"/>
      <c r="S9" s="329"/>
      <c r="T9" s="329"/>
      <c r="U9" s="329"/>
    </row>
    <row r="10" spans="1:21" s="331" customFormat="1" ht="18" customHeight="1" x14ac:dyDescent="0.25">
      <c r="A10" s="330"/>
      <c r="B10" s="349" t="s">
        <v>8</v>
      </c>
      <c r="C10" s="350"/>
      <c r="D10" s="456">
        <v>8631862</v>
      </c>
      <c r="E10" s="465">
        <v>17.753838233662304</v>
      </c>
      <c r="F10" s="350"/>
      <c r="G10" s="461">
        <v>1014321</v>
      </c>
      <c r="H10" s="469">
        <v>16.031753056369972</v>
      </c>
      <c r="I10" s="350"/>
      <c r="J10" s="473">
        <v>424865</v>
      </c>
      <c r="K10" s="478">
        <f t="shared" ref="K10:K27" si="0">J10*100/D10</f>
        <v>4.9220550560238339</v>
      </c>
      <c r="L10" s="479">
        <f>J10*100/G10</f>
        <v>41.886641408390439</v>
      </c>
      <c r="M10" s="447"/>
      <c r="N10" s="360">
        <f>_xlfn.RANK.EQ(L10,L$10:L$29,0)</f>
        <v>1</v>
      </c>
      <c r="O10" s="360">
        <v>1</v>
      </c>
      <c r="P10" s="360">
        <f>MATCH(O10,N$10:N$29,0)</f>
        <v>1</v>
      </c>
      <c r="Q10" s="361" t="str">
        <f>INDEX(B$10:B$29,P10,1)</f>
        <v>Andalucía</v>
      </c>
      <c r="R10" s="362">
        <f>INDEX(L$10:L$29,P10,1)</f>
        <v>41.886641408390439</v>
      </c>
      <c r="S10" s="329"/>
      <c r="T10" s="329"/>
      <c r="U10" s="329"/>
    </row>
    <row r="11" spans="1:21" s="331" customFormat="1" ht="18" customHeight="1" x14ac:dyDescent="0.25">
      <c r="A11" s="330"/>
      <c r="B11" s="363" t="s">
        <v>7</v>
      </c>
      <c r="C11" s="350"/>
      <c r="D11" s="457">
        <v>1351591</v>
      </c>
      <c r="E11" s="466">
        <v>2.7799248843498505</v>
      </c>
      <c r="F11" s="350"/>
      <c r="G11" s="462">
        <v>186533</v>
      </c>
      <c r="H11" s="470">
        <v>2.9482293996317339</v>
      </c>
      <c r="I11" s="350"/>
      <c r="J11" s="474">
        <v>57851</v>
      </c>
      <c r="K11" s="480">
        <f t="shared" si="0"/>
        <v>4.2802149466813555</v>
      </c>
      <c r="L11" s="481">
        <f>J11*100/G11</f>
        <v>31.013815249848552</v>
      </c>
      <c r="M11" s="447"/>
      <c r="N11" s="360">
        <f t="shared" ref="N11:N26" si="1">_xlfn.RANK.EQ(L11,L$10:L$29,0)</f>
        <v>13</v>
      </c>
      <c r="O11" s="360">
        <v>2</v>
      </c>
      <c r="P11" s="360">
        <f t="shared" ref="P11:P27" si="2">MATCH(O11,N$10:N$29,0)</f>
        <v>11</v>
      </c>
      <c r="Q11" s="361" t="str">
        <f t="shared" ref="Q11:Q28" si="3">INDEX(B$10:B$29,P11,1)</f>
        <v>Extremadura</v>
      </c>
      <c r="R11" s="362">
        <f t="shared" ref="R11:R28" si="4">INDEX(L$10:L$29,P11,1)</f>
        <v>39.52516657034483</v>
      </c>
      <c r="S11" s="329"/>
      <c r="T11" s="329"/>
      <c r="U11" s="329"/>
    </row>
    <row r="12" spans="1:21" s="331" customFormat="1" ht="18" customHeight="1" x14ac:dyDescent="0.25">
      <c r="A12" s="330"/>
      <c r="B12" s="363" t="s">
        <v>37</v>
      </c>
      <c r="C12" s="350"/>
      <c r="D12" s="457">
        <v>1009599</v>
      </c>
      <c r="E12" s="466">
        <v>2.0765226931184988</v>
      </c>
      <c r="F12" s="350"/>
      <c r="G12" s="462">
        <v>183865</v>
      </c>
      <c r="H12" s="470">
        <v>2.9060605821130245</v>
      </c>
      <c r="I12" s="350"/>
      <c r="J12" s="474">
        <v>51635</v>
      </c>
      <c r="K12" s="480">
        <f t="shared" si="0"/>
        <v>5.114406809040025</v>
      </c>
      <c r="L12" s="481">
        <f>J12*100/G12</f>
        <v>28.083104451635712</v>
      </c>
      <c r="M12" s="447"/>
      <c r="N12" s="360">
        <f t="shared" si="1"/>
        <v>16</v>
      </c>
      <c r="O12" s="360">
        <v>3</v>
      </c>
      <c r="P12" s="360">
        <f t="shared" si="2"/>
        <v>7</v>
      </c>
      <c r="Q12" s="361" t="str">
        <f t="shared" si="3"/>
        <v>Castilla y León</v>
      </c>
      <c r="R12" s="373">
        <f t="shared" si="4"/>
        <v>39.138755513678319</v>
      </c>
      <c r="S12" s="329"/>
      <c r="T12" s="329"/>
      <c r="U12" s="329"/>
    </row>
    <row r="13" spans="1:21" s="331" customFormat="1" ht="18" customHeight="1" x14ac:dyDescent="0.25">
      <c r="A13" s="330"/>
      <c r="B13" s="363" t="s">
        <v>38</v>
      </c>
      <c r="C13" s="350"/>
      <c r="D13" s="457">
        <v>1231768</v>
      </c>
      <c r="E13" s="466">
        <v>2.533475374537006</v>
      </c>
      <c r="F13" s="350"/>
      <c r="G13" s="462">
        <v>122472</v>
      </c>
      <c r="H13" s="470">
        <v>1.9357194224705427</v>
      </c>
      <c r="I13" s="350"/>
      <c r="J13" s="474">
        <v>46118</v>
      </c>
      <c r="K13" s="480">
        <f t="shared" si="0"/>
        <v>3.7440492040708966</v>
      </c>
      <c r="L13" s="481">
        <f t="shared" ref="L13:L27" si="5">J13*100/G13</f>
        <v>37.655954013978707</v>
      </c>
      <c r="M13" s="447"/>
      <c r="N13" s="360">
        <f t="shared" si="1"/>
        <v>4</v>
      </c>
      <c r="O13" s="360">
        <v>4</v>
      </c>
      <c r="P13" s="360">
        <f t="shared" si="2"/>
        <v>4</v>
      </c>
      <c r="Q13" s="361" t="str">
        <f t="shared" si="3"/>
        <v>Balears, Illes</v>
      </c>
      <c r="R13" s="362">
        <f t="shared" si="4"/>
        <v>37.655954013978707</v>
      </c>
      <c r="S13" s="329"/>
      <c r="T13" s="329"/>
      <c r="U13" s="329"/>
    </row>
    <row r="14" spans="1:21" s="331" customFormat="1" ht="18" customHeight="1" x14ac:dyDescent="0.25">
      <c r="A14" s="330"/>
      <c r="B14" s="363" t="s">
        <v>6</v>
      </c>
      <c r="C14" s="350"/>
      <c r="D14" s="457">
        <v>2238754</v>
      </c>
      <c r="E14" s="466">
        <v>4.6046237023905645</v>
      </c>
      <c r="F14" s="350"/>
      <c r="G14" s="462">
        <v>253565</v>
      </c>
      <c r="H14" s="470">
        <v>4.0076972316835127</v>
      </c>
      <c r="I14" s="350"/>
      <c r="J14" s="474">
        <v>75170</v>
      </c>
      <c r="K14" s="480">
        <f t="shared" si="0"/>
        <v>3.3576712760758887</v>
      </c>
      <c r="L14" s="481">
        <f t="shared" si="5"/>
        <v>29.645258612190169</v>
      </c>
      <c r="M14" s="447"/>
      <c r="N14" s="360">
        <f t="shared" si="1"/>
        <v>14</v>
      </c>
      <c r="O14" s="360">
        <v>5</v>
      </c>
      <c r="P14" s="360">
        <f t="shared" si="2"/>
        <v>9</v>
      </c>
      <c r="Q14" s="361" t="str">
        <f t="shared" si="3"/>
        <v>Cataluña</v>
      </c>
      <c r="R14" s="362">
        <f t="shared" si="4"/>
        <v>37.048285114852661</v>
      </c>
      <c r="S14" s="329"/>
      <c r="T14" s="329"/>
      <c r="U14" s="329"/>
    </row>
    <row r="15" spans="1:21" s="331" customFormat="1" ht="18" customHeight="1" x14ac:dyDescent="0.25">
      <c r="A15" s="330"/>
      <c r="B15" s="363" t="s">
        <v>5</v>
      </c>
      <c r="C15" s="350"/>
      <c r="D15" s="458">
        <v>590851</v>
      </c>
      <c r="E15" s="466">
        <v>1.2152503219117274</v>
      </c>
      <c r="F15" s="350"/>
      <c r="G15" s="463">
        <v>99920</v>
      </c>
      <c r="H15" s="470">
        <v>1.579275954448826</v>
      </c>
      <c r="I15" s="350"/>
      <c r="J15" s="475">
        <v>23612</v>
      </c>
      <c r="K15" s="482">
        <f t="shared" si="0"/>
        <v>3.9962697871375354</v>
      </c>
      <c r="L15" s="481">
        <f t="shared" si="5"/>
        <v>23.630904723779022</v>
      </c>
      <c r="M15" s="447"/>
      <c r="N15" s="360">
        <f t="shared" si="1"/>
        <v>18</v>
      </c>
      <c r="O15" s="360">
        <v>6</v>
      </c>
      <c r="P15" s="360">
        <f t="shared" si="2"/>
        <v>16</v>
      </c>
      <c r="Q15" s="361" t="str">
        <f t="shared" si="3"/>
        <v>País Vasco</v>
      </c>
      <c r="R15" s="362">
        <f t="shared" si="4"/>
        <v>35.889885347990926</v>
      </c>
      <c r="S15" s="329"/>
      <c r="T15" s="329"/>
      <c r="U15" s="329"/>
    </row>
    <row r="16" spans="1:21" s="331" customFormat="1" ht="18" customHeight="1" x14ac:dyDescent="0.25">
      <c r="A16" s="330"/>
      <c r="B16" s="363" t="s">
        <v>4</v>
      </c>
      <c r="C16" s="350"/>
      <c r="D16" s="457">
        <v>2391682</v>
      </c>
      <c r="E16" s="466">
        <v>4.9191629030169768</v>
      </c>
      <c r="F16" s="350"/>
      <c r="G16" s="462">
        <v>409663</v>
      </c>
      <c r="H16" s="470">
        <v>6.4748891646053783</v>
      </c>
      <c r="I16" s="350"/>
      <c r="J16" s="474">
        <v>160337</v>
      </c>
      <c r="K16" s="480">
        <f t="shared" si="0"/>
        <v>6.7039430827342432</v>
      </c>
      <c r="L16" s="481">
        <f t="shared" si="5"/>
        <v>39.138755513678319</v>
      </c>
      <c r="M16" s="447"/>
      <c r="N16" s="360">
        <f t="shared" si="1"/>
        <v>3</v>
      </c>
      <c r="O16" s="360">
        <v>7</v>
      </c>
      <c r="P16" s="360">
        <f t="shared" si="2"/>
        <v>8</v>
      </c>
      <c r="Q16" s="361" t="str">
        <f t="shared" si="3"/>
        <v>Castilla - La Mancha</v>
      </c>
      <c r="R16" s="362">
        <f t="shared" si="4"/>
        <v>35.494632499964546</v>
      </c>
      <c r="S16" s="329"/>
      <c r="T16" s="329"/>
      <c r="U16" s="329"/>
    </row>
    <row r="17" spans="1:21" s="331" customFormat="1" ht="18" customHeight="1" x14ac:dyDescent="0.25">
      <c r="A17" s="330"/>
      <c r="B17" s="363" t="s">
        <v>40</v>
      </c>
      <c r="C17" s="350"/>
      <c r="D17" s="457">
        <v>2104433</v>
      </c>
      <c r="E17" s="466">
        <v>4.3283550009929108</v>
      </c>
      <c r="F17" s="350"/>
      <c r="G17" s="462">
        <v>282068</v>
      </c>
      <c r="H17" s="470">
        <v>4.4581986581212121</v>
      </c>
      <c r="I17" s="350"/>
      <c r="J17" s="474">
        <v>100119</v>
      </c>
      <c r="K17" s="480">
        <f t="shared" si="0"/>
        <v>4.7575285124306639</v>
      </c>
      <c r="L17" s="481">
        <f t="shared" si="5"/>
        <v>35.494632499964546</v>
      </c>
      <c r="M17" s="447"/>
      <c r="N17" s="360">
        <f t="shared" si="1"/>
        <v>7</v>
      </c>
      <c r="O17" s="360">
        <v>8</v>
      </c>
      <c r="P17" s="360">
        <f t="shared" si="2"/>
        <v>17</v>
      </c>
      <c r="Q17" s="361" t="str">
        <f t="shared" si="3"/>
        <v>Rioja, La</v>
      </c>
      <c r="R17" s="362">
        <f t="shared" si="4"/>
        <v>35.066075114474842</v>
      </c>
      <c r="S17" s="329"/>
      <c r="T17" s="329"/>
      <c r="U17" s="329"/>
    </row>
    <row r="18" spans="1:21" s="331" customFormat="1" ht="18" customHeight="1" x14ac:dyDescent="0.25">
      <c r="A18" s="330"/>
      <c r="B18" s="363" t="s">
        <v>41</v>
      </c>
      <c r="C18" s="350"/>
      <c r="D18" s="457">
        <v>8012231</v>
      </c>
      <c r="E18" s="466">
        <v>16.479393792988624</v>
      </c>
      <c r="F18" s="350"/>
      <c r="G18" s="462">
        <v>1040507</v>
      </c>
      <c r="H18" s="470">
        <v>16.445633362046483</v>
      </c>
      <c r="I18" s="350"/>
      <c r="J18" s="474">
        <v>385490</v>
      </c>
      <c r="K18" s="480">
        <f t="shared" si="0"/>
        <v>4.8112691708464226</v>
      </c>
      <c r="L18" s="481">
        <f t="shared" si="5"/>
        <v>37.048285114852661</v>
      </c>
      <c r="M18" s="447"/>
      <c r="N18" s="360">
        <f t="shared" si="1"/>
        <v>5</v>
      </c>
      <c r="O18" s="360">
        <v>9</v>
      </c>
      <c r="P18" s="360">
        <f t="shared" si="2"/>
        <v>14</v>
      </c>
      <c r="Q18" s="361" t="str">
        <f t="shared" si="3"/>
        <v>Murcia, Región de</v>
      </c>
      <c r="R18" s="362">
        <f t="shared" si="4"/>
        <v>34.475068117785824</v>
      </c>
      <c r="S18" s="329"/>
      <c r="T18" s="329"/>
      <c r="U18" s="329"/>
    </row>
    <row r="19" spans="1:21" s="331" customFormat="1" ht="18" customHeight="1" x14ac:dyDescent="0.25">
      <c r="A19" s="330"/>
      <c r="B19" s="363" t="s">
        <v>3</v>
      </c>
      <c r="C19" s="350"/>
      <c r="D19" s="457">
        <v>5319285</v>
      </c>
      <c r="E19" s="466">
        <v>10.94059722094102</v>
      </c>
      <c r="F19" s="350"/>
      <c r="G19" s="462">
        <v>644872</v>
      </c>
      <c r="H19" s="470">
        <v>10.192462402895551</v>
      </c>
      <c r="I19" s="350"/>
      <c r="J19" s="474">
        <v>219001</v>
      </c>
      <c r="K19" s="480">
        <f t="shared" si="0"/>
        <v>4.1171134842370734</v>
      </c>
      <c r="L19" s="481">
        <f t="shared" si="5"/>
        <v>33.960382835663509</v>
      </c>
      <c r="M19" s="447"/>
      <c r="N19" s="360">
        <f t="shared" si="1"/>
        <v>11</v>
      </c>
      <c r="O19" s="360">
        <v>10</v>
      </c>
      <c r="P19" s="360">
        <f t="shared" si="2"/>
        <v>20</v>
      </c>
      <c r="Q19" s="361" t="str">
        <f t="shared" si="3"/>
        <v>TOTAL</v>
      </c>
      <c r="R19" s="373">
        <f t="shared" si="4"/>
        <v>34.408474857553799</v>
      </c>
      <c r="S19" s="329"/>
      <c r="T19" s="329"/>
      <c r="U19" s="329"/>
    </row>
    <row r="20" spans="1:21" s="331" customFormat="1" ht="18" customHeight="1" x14ac:dyDescent="0.25">
      <c r="A20" s="330"/>
      <c r="B20" s="363" t="s">
        <v>2</v>
      </c>
      <c r="C20" s="350"/>
      <c r="D20" s="457">
        <v>1054681</v>
      </c>
      <c r="E20" s="466">
        <v>2.1692464339811264</v>
      </c>
      <c r="F20" s="350"/>
      <c r="G20" s="462">
        <v>150537</v>
      </c>
      <c r="H20" s="470">
        <v>2.3792980820142406</v>
      </c>
      <c r="I20" s="350"/>
      <c r="J20" s="474">
        <v>59500</v>
      </c>
      <c r="K20" s="480">
        <f t="shared" si="0"/>
        <v>5.6415162499371849</v>
      </c>
      <c r="L20" s="481">
        <f t="shared" si="5"/>
        <v>39.52516657034483</v>
      </c>
      <c r="M20" s="447"/>
      <c r="N20" s="360">
        <f t="shared" si="1"/>
        <v>2</v>
      </c>
      <c r="O20" s="360">
        <v>11</v>
      </c>
      <c r="P20" s="360">
        <f t="shared" si="2"/>
        <v>10</v>
      </c>
      <c r="Q20" s="361" t="str">
        <f t="shared" si="3"/>
        <v>Comunitat Valenciana</v>
      </c>
      <c r="R20" s="362">
        <f t="shared" si="4"/>
        <v>33.960382835663509</v>
      </c>
      <c r="S20" s="329"/>
      <c r="T20" s="329"/>
      <c r="U20" s="329"/>
    </row>
    <row r="21" spans="1:21" s="331" customFormat="1" ht="18" customHeight="1" x14ac:dyDescent="0.25">
      <c r="A21" s="330"/>
      <c r="B21" s="363" t="s">
        <v>35</v>
      </c>
      <c r="C21" s="350"/>
      <c r="D21" s="457">
        <v>2705833</v>
      </c>
      <c r="E21" s="466">
        <v>5.5653022915919159</v>
      </c>
      <c r="F21" s="350"/>
      <c r="G21" s="462">
        <v>469573</v>
      </c>
      <c r="H21" s="470">
        <v>7.4217909103122359</v>
      </c>
      <c r="I21" s="350"/>
      <c r="J21" s="474">
        <v>85714</v>
      </c>
      <c r="K21" s="480">
        <f t="shared" si="0"/>
        <v>3.1677490813365052</v>
      </c>
      <c r="L21" s="481">
        <f t="shared" si="5"/>
        <v>18.253604870808161</v>
      </c>
      <c r="M21" s="447"/>
      <c r="N21" s="360">
        <f t="shared" si="1"/>
        <v>19</v>
      </c>
      <c r="O21" s="360">
        <v>12</v>
      </c>
      <c r="P21" s="360">
        <f t="shared" si="2"/>
        <v>13</v>
      </c>
      <c r="Q21" s="361" t="str">
        <f t="shared" si="3"/>
        <v>Madrid, Comunidad de</v>
      </c>
      <c r="R21" s="362">
        <f t="shared" si="4"/>
        <v>32.51581578826088</v>
      </c>
      <c r="S21" s="329"/>
      <c r="T21" s="329"/>
      <c r="U21" s="329"/>
    </row>
    <row r="22" spans="1:21" s="331" customFormat="1" ht="18" customHeight="1" x14ac:dyDescent="0.25">
      <c r="A22" s="330"/>
      <c r="B22" s="363" t="s">
        <v>42</v>
      </c>
      <c r="C22" s="350"/>
      <c r="D22" s="457">
        <v>7009268</v>
      </c>
      <c r="E22" s="466">
        <v>14.416519889727814</v>
      </c>
      <c r="F22" s="350"/>
      <c r="G22" s="462">
        <v>802837</v>
      </c>
      <c r="H22" s="470">
        <v>12.689163024838193</v>
      </c>
      <c r="I22" s="350"/>
      <c r="J22" s="474">
        <v>261049</v>
      </c>
      <c r="K22" s="480">
        <f t="shared" si="0"/>
        <v>3.7243404018793402</v>
      </c>
      <c r="L22" s="481">
        <f t="shared" si="5"/>
        <v>32.51581578826088</v>
      </c>
      <c r="M22" s="447"/>
      <c r="N22" s="360">
        <f t="shared" si="1"/>
        <v>12</v>
      </c>
      <c r="O22" s="360">
        <v>13</v>
      </c>
      <c r="P22" s="360">
        <f t="shared" si="2"/>
        <v>2</v>
      </c>
      <c r="Q22" s="361" t="str">
        <f t="shared" si="3"/>
        <v>Aragón</v>
      </c>
      <c r="R22" s="362">
        <f t="shared" si="4"/>
        <v>31.013815249848552</v>
      </c>
      <c r="S22" s="329"/>
      <c r="T22" s="329"/>
      <c r="U22" s="329"/>
    </row>
    <row r="23" spans="1:21" ht="18" customHeight="1" x14ac:dyDescent="0.25">
      <c r="A23" s="332"/>
      <c r="B23" s="363" t="s">
        <v>43</v>
      </c>
      <c r="C23" s="350"/>
      <c r="D23" s="457">
        <v>1568492</v>
      </c>
      <c r="E23" s="466">
        <v>3.226042450492542</v>
      </c>
      <c r="F23" s="350"/>
      <c r="G23" s="462">
        <v>194149</v>
      </c>
      <c r="H23" s="470">
        <v>3.0686033554872409</v>
      </c>
      <c r="I23" s="350"/>
      <c r="J23" s="474">
        <v>66933</v>
      </c>
      <c r="K23" s="480">
        <f t="shared" si="0"/>
        <v>4.26734723543378</v>
      </c>
      <c r="L23" s="481">
        <f t="shared" si="5"/>
        <v>34.475068117785824</v>
      </c>
      <c r="M23" s="447"/>
      <c r="N23" s="360">
        <f t="shared" si="1"/>
        <v>9</v>
      </c>
      <c r="O23" s="360">
        <v>14</v>
      </c>
      <c r="P23" s="360">
        <f t="shared" si="2"/>
        <v>5</v>
      </c>
      <c r="Q23" s="361" t="str">
        <f t="shared" si="3"/>
        <v>Canarias</v>
      </c>
      <c r="R23" s="362">
        <f t="shared" si="4"/>
        <v>29.645258612190169</v>
      </c>
      <c r="S23" s="329"/>
      <c r="T23" s="329"/>
      <c r="U23" s="329"/>
    </row>
    <row r="24" spans="1:21" s="331" customFormat="1" ht="18" customHeight="1" x14ac:dyDescent="0.25">
      <c r="B24" s="363" t="s">
        <v>44</v>
      </c>
      <c r="C24" s="350"/>
      <c r="D24" s="458">
        <v>678333</v>
      </c>
      <c r="E24" s="466">
        <v>1.3951815205751497</v>
      </c>
      <c r="F24" s="350"/>
      <c r="G24" s="463">
        <v>81351</v>
      </c>
      <c r="H24" s="470">
        <v>1.2857854100316899</v>
      </c>
      <c r="I24" s="350"/>
      <c r="J24" s="476">
        <v>21298</v>
      </c>
      <c r="K24" s="483">
        <f t="shared" si="0"/>
        <v>3.1397558426318639</v>
      </c>
      <c r="L24" s="481">
        <f t="shared" si="5"/>
        <v>26.180378852134577</v>
      </c>
      <c r="M24" s="447"/>
      <c r="N24" s="360">
        <f t="shared" si="1"/>
        <v>17</v>
      </c>
      <c r="O24" s="360">
        <v>15</v>
      </c>
      <c r="P24" s="360">
        <f t="shared" si="2"/>
        <v>18</v>
      </c>
      <c r="Q24" s="361" t="str">
        <f t="shared" si="3"/>
        <v>Ceuta y Melilla</v>
      </c>
      <c r="R24" s="362">
        <f t="shared" si="4"/>
        <v>28.132586830500916</v>
      </c>
      <c r="S24" s="329"/>
      <c r="T24" s="329"/>
      <c r="U24" s="329"/>
    </row>
    <row r="25" spans="1:21" s="331" customFormat="1" ht="18" customHeight="1" x14ac:dyDescent="0.25">
      <c r="B25" s="363" t="s">
        <v>45</v>
      </c>
      <c r="C25" s="350"/>
      <c r="D25" s="458">
        <v>2227684</v>
      </c>
      <c r="E25" s="466">
        <v>4.5818551514977628</v>
      </c>
      <c r="F25" s="350"/>
      <c r="G25" s="463">
        <v>328385</v>
      </c>
      <c r="H25" s="470">
        <v>5.1902575490560219</v>
      </c>
      <c r="I25" s="350"/>
      <c r="J25" s="476">
        <v>117857</v>
      </c>
      <c r="K25" s="483">
        <f t="shared" si="0"/>
        <v>5.2905618570676989</v>
      </c>
      <c r="L25" s="481">
        <f t="shared" si="5"/>
        <v>35.889885347990926</v>
      </c>
      <c r="M25" s="447"/>
      <c r="N25" s="360">
        <f t="shared" si="1"/>
        <v>6</v>
      </c>
      <c r="O25" s="360">
        <v>16</v>
      </c>
      <c r="P25" s="360">
        <f t="shared" si="2"/>
        <v>3</v>
      </c>
      <c r="Q25" s="361" t="str">
        <f t="shared" si="3"/>
        <v>Asturias, Principado de</v>
      </c>
      <c r="R25" s="373">
        <f t="shared" si="4"/>
        <v>28.083104451635712</v>
      </c>
      <c r="S25" s="329"/>
      <c r="T25" s="329"/>
      <c r="U25" s="329"/>
    </row>
    <row r="26" spans="1:21" s="331" customFormat="1" ht="18" customHeight="1" x14ac:dyDescent="0.25">
      <c r="B26" s="363" t="s">
        <v>46</v>
      </c>
      <c r="C26" s="350"/>
      <c r="D26" s="458">
        <v>324184</v>
      </c>
      <c r="E26" s="467">
        <v>0.6667750589550181</v>
      </c>
      <c r="F26" s="350"/>
      <c r="G26" s="463">
        <v>42149</v>
      </c>
      <c r="H26" s="471">
        <v>0.66618196761472748</v>
      </c>
      <c r="I26" s="350"/>
      <c r="J26" s="476">
        <v>14780</v>
      </c>
      <c r="K26" s="483">
        <f t="shared" si="0"/>
        <v>4.5591392542506721</v>
      </c>
      <c r="L26" s="484">
        <f t="shared" si="5"/>
        <v>35.066075114474842</v>
      </c>
      <c r="M26" s="447"/>
      <c r="N26" s="360">
        <f t="shared" si="1"/>
        <v>8</v>
      </c>
      <c r="O26" s="360">
        <v>17</v>
      </c>
      <c r="P26" s="360">
        <f t="shared" si="2"/>
        <v>15</v>
      </c>
      <c r="Q26" s="361" t="str">
        <f t="shared" si="3"/>
        <v>Navarra, Comunidad Foral de</v>
      </c>
      <c r="R26" s="362">
        <f t="shared" si="4"/>
        <v>26.180378852134577</v>
      </c>
      <c r="S26" s="329"/>
      <c r="T26" s="329"/>
      <c r="U26" s="329"/>
    </row>
    <row r="27" spans="1:21" s="331" customFormat="1" ht="18" customHeight="1" x14ac:dyDescent="0.25">
      <c r="B27" s="384" t="s">
        <v>1</v>
      </c>
      <c r="C27" s="350"/>
      <c r="D27" s="459">
        <v>169164</v>
      </c>
      <c r="E27" s="468">
        <v>0.34793307526918876</v>
      </c>
      <c r="F27" s="350"/>
      <c r="G27" s="464">
        <v>20183</v>
      </c>
      <c r="H27" s="472">
        <v>0.31900046625941408</v>
      </c>
      <c r="I27" s="350"/>
      <c r="J27" s="477">
        <v>5678</v>
      </c>
      <c r="K27" s="485">
        <f t="shared" si="0"/>
        <v>3.3565061124116244</v>
      </c>
      <c r="L27" s="486">
        <f t="shared" si="5"/>
        <v>28.132586830500916</v>
      </c>
      <c r="M27" s="447"/>
      <c r="N27" s="360">
        <f>_xlfn.RANK.EQ(L27,L$10:L$29,0)</f>
        <v>15</v>
      </c>
      <c r="O27" s="360">
        <v>18</v>
      </c>
      <c r="P27" s="360">
        <f t="shared" si="2"/>
        <v>6</v>
      </c>
      <c r="Q27" s="361" t="str">
        <f t="shared" si="3"/>
        <v>Cantabria</v>
      </c>
      <c r="R27" s="362">
        <f t="shared" si="4"/>
        <v>23.630904723779022</v>
      </c>
      <c r="S27" s="329"/>
      <c r="T27" s="329"/>
      <c r="U27" s="329"/>
    </row>
    <row r="28" spans="1:21" s="328" customFormat="1" ht="3.75" customHeight="1" x14ac:dyDescent="0.25">
      <c r="A28" s="326"/>
      <c r="B28" s="327"/>
      <c r="D28" s="460"/>
      <c r="E28" s="438"/>
      <c r="G28" s="327"/>
      <c r="H28" s="438"/>
      <c r="J28" s="327"/>
      <c r="K28" s="327"/>
      <c r="L28" s="334"/>
      <c r="M28" s="447"/>
      <c r="N28" s="329"/>
      <c r="O28" s="329"/>
      <c r="P28" s="360">
        <f>MATCH(O29,N$10:N$29,0)</f>
        <v>12</v>
      </c>
      <c r="Q28" s="361" t="str">
        <f t="shared" si="3"/>
        <v>Galicia</v>
      </c>
      <c r="R28" s="362">
        <f t="shared" si="4"/>
        <v>18.253604870808161</v>
      </c>
      <c r="S28" s="329"/>
      <c r="T28" s="329"/>
      <c r="U28" s="329"/>
    </row>
    <row r="29" spans="1:21" s="394" customFormat="1" ht="18" customHeight="1" x14ac:dyDescent="0.25">
      <c r="B29" s="1236" t="s">
        <v>0</v>
      </c>
      <c r="C29" s="320"/>
      <c r="D29" s="1237">
        <f>SUM(D10:D27)</f>
        <v>48619695</v>
      </c>
      <c r="E29" s="1238">
        <f>SUM(E10:E27)</f>
        <v>99.999999999999986</v>
      </c>
      <c r="F29" s="320"/>
      <c r="G29" s="1237">
        <f>SUM(G10:G27)</f>
        <v>6326950</v>
      </c>
      <c r="H29" s="1238">
        <f>SUM(H10:H27)</f>
        <v>100.00000000000003</v>
      </c>
      <c r="I29" s="320"/>
      <c r="J29" s="1237">
        <f>SUM(J10:J27)</f>
        <v>2177007</v>
      </c>
      <c r="K29" s="1239">
        <f>J29*100/D29</f>
        <v>4.4776237284088269</v>
      </c>
      <c r="L29" s="1240">
        <f>J29*100/G29</f>
        <v>34.408474857553799</v>
      </c>
      <c r="M29" s="447"/>
      <c r="N29" s="360">
        <f>_xlfn.RANK.EQ(L29,L$10:L$29,0)</f>
        <v>10</v>
      </c>
      <c r="O29" s="360">
        <v>19</v>
      </c>
      <c r="P29" s="329"/>
      <c r="Q29" s="329"/>
      <c r="R29" s="395"/>
      <c r="S29" s="329"/>
      <c r="T29" s="329"/>
      <c r="U29" s="329"/>
    </row>
    <row r="30" spans="1:21" s="328" customFormat="1" ht="5.25" customHeight="1" x14ac:dyDescent="0.2">
      <c r="B30" s="397" t="s">
        <v>39</v>
      </c>
      <c r="C30" s="449"/>
      <c r="D30" s="449"/>
      <c r="E30" s="449"/>
      <c r="F30" s="449"/>
      <c r="G30" s="449"/>
      <c r="H30" s="449"/>
      <c r="I30" s="449"/>
      <c r="O30" s="450"/>
    </row>
    <row r="31" spans="1:21" s="394" customFormat="1" ht="5.25" customHeight="1" x14ac:dyDescent="0.2">
      <c r="B31" s="397" t="s">
        <v>47</v>
      </c>
      <c r="C31" s="451"/>
      <c r="D31" s="451"/>
      <c r="E31" s="451"/>
      <c r="F31" s="451"/>
      <c r="G31" s="451"/>
      <c r="H31" s="451"/>
      <c r="I31" s="451"/>
      <c r="O31" s="450"/>
    </row>
    <row r="32" spans="1:21" s="394" customFormat="1" ht="13.5" customHeight="1" x14ac:dyDescent="0.2">
      <c r="B32" s="1443" t="s">
        <v>473</v>
      </c>
      <c r="C32" s="1443"/>
      <c r="D32" s="1443"/>
      <c r="E32" s="1443"/>
      <c r="F32" s="1443"/>
      <c r="G32" s="1443"/>
      <c r="H32" s="1443"/>
      <c r="I32" s="1443"/>
      <c r="J32" s="1443"/>
      <c r="K32" s="1443"/>
      <c r="L32" s="1443"/>
      <c r="M32" s="1241"/>
      <c r="O32" s="450"/>
    </row>
    <row r="33" spans="2:17" x14ac:dyDescent="0.2">
      <c r="B33" s="1444" t="s">
        <v>241</v>
      </c>
      <c r="C33" s="1444"/>
      <c r="D33" s="1444"/>
      <c r="E33" s="1444"/>
      <c r="F33" s="1444"/>
      <c r="G33" s="1444"/>
      <c r="H33" s="1444"/>
      <c r="I33" s="1444"/>
      <c r="J33" s="1444"/>
      <c r="K33" s="1444"/>
      <c r="L33" s="1444"/>
      <c r="M33" s="785"/>
      <c r="N33" s="785"/>
      <c r="O33" s="785"/>
      <c r="P33" s="785"/>
      <c r="Q33" s="785"/>
    </row>
    <row r="34" spans="2:17" ht="4.5" customHeight="1" x14ac:dyDescent="0.2">
      <c r="B34" s="1437"/>
      <c r="C34" s="1437"/>
      <c r="D34" s="1437"/>
      <c r="E34" s="1437"/>
      <c r="F34" s="1437"/>
      <c r="G34" s="1437"/>
      <c r="H34" s="1437"/>
      <c r="I34" s="1437"/>
      <c r="J34" s="1437"/>
      <c r="K34" s="1437"/>
      <c r="L34" s="1437"/>
      <c r="M34" s="1437"/>
      <c r="N34" s="1437"/>
      <c r="O34" s="1437"/>
      <c r="P34" s="1437"/>
      <c r="Q34" s="451"/>
    </row>
    <row r="37" spans="2:17" x14ac:dyDescent="0.2">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4"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7109375" style="333" bestFit="1" customWidth="1"/>
    <col min="13" max="13" width="6.85546875" style="333" customWidth="1"/>
    <col min="14" max="14" width="11.7109375" style="333" bestFit="1" customWidth="1"/>
    <col min="15" max="15" width="6.85546875" style="333" customWidth="1"/>
    <col min="16" max="16" width="0.42578125" style="333" customWidth="1"/>
    <col min="17" max="17" width="10.5703125" style="333" bestFit="1" customWidth="1"/>
    <col min="18" max="18" width="6.85546875" style="333" customWidth="1"/>
    <col min="19" max="19" width="10.5703125" style="333" bestFit="1" customWidth="1"/>
    <col min="20" max="20" width="11.7109375" style="333" bestFit="1" customWidth="1"/>
    <col min="21" max="21" width="10.5703125" style="333" bestFit="1" customWidth="1"/>
    <col min="22" max="22" width="11.7109375" style="333" bestFit="1" customWidth="1"/>
    <col min="23" max="23" width="0.42578125" style="333" customWidth="1"/>
    <col min="24" max="24" width="10.5703125" style="333" bestFit="1" customWidth="1"/>
    <col min="25" max="25" width="7" style="333" customWidth="1"/>
    <col min="26" max="26" width="10.5703125" style="333" bestFit="1" customWidth="1"/>
    <col min="27" max="27" width="11.85546875" style="333" bestFit="1" customWidth="1"/>
    <col min="28" max="28" width="10.5703125" style="333" bestFit="1" customWidth="1"/>
    <col min="29" max="29" width="11.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00"/>
      <c r="C2" s="1400"/>
    </row>
    <row r="3" spans="1:53" s="345" customFormat="1" ht="4.5" customHeight="1" x14ac:dyDescent="0.2">
      <c r="B3" s="1401"/>
      <c r="C3" s="1401"/>
    </row>
    <row r="4" spans="1:53" s="345" customFormat="1" ht="17.25" customHeight="1" x14ac:dyDescent="0.2">
      <c r="A4" s="1402" t="s">
        <v>394</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c r="Y4" s="1402"/>
      <c r="Z4" s="1402"/>
      <c r="AA4" s="1402"/>
      <c r="AB4" s="1402"/>
      <c r="AC4" s="1402"/>
    </row>
    <row r="5" spans="1:53" s="345" customFormat="1" ht="17.25" customHeight="1" x14ac:dyDescent="0.2">
      <c r="B5" s="1403" t="str">
        <f>porsaad!$B$6</f>
        <v>Situación a 31 de enero de 2025</v>
      </c>
      <c r="C5" s="1403"/>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row>
    <row r="6" spans="1:53" s="345" customFormat="1" ht="6" customHeight="1" x14ac:dyDescent="0.2"/>
    <row r="7" spans="1:53" s="322" customFormat="1" ht="12.75" customHeight="1" x14ac:dyDescent="0.2">
      <c r="A7" s="316"/>
      <c r="B7" s="1404" t="s">
        <v>12</v>
      </c>
      <c r="C7" s="317"/>
      <c r="D7" s="1407" t="s">
        <v>13</v>
      </c>
      <c r="E7" s="1408"/>
      <c r="F7" s="1408"/>
      <c r="G7" s="1408"/>
      <c r="H7" s="1408"/>
      <c r="I7" s="318"/>
      <c r="J7" s="1411"/>
      <c r="K7" s="1411"/>
      <c r="L7" s="1411"/>
      <c r="M7" s="1411"/>
      <c r="N7" s="1411"/>
      <c r="O7" s="1411"/>
      <c r="P7" s="318"/>
      <c r="Q7" s="1411"/>
      <c r="R7" s="1411"/>
      <c r="S7" s="1411"/>
      <c r="T7" s="1411"/>
      <c r="U7" s="1411"/>
      <c r="V7" s="1411"/>
      <c r="W7" s="318"/>
      <c r="X7" s="1411"/>
      <c r="Y7" s="1411"/>
      <c r="Z7" s="1411"/>
      <c r="AA7" s="1411"/>
      <c r="AB7" s="1411"/>
      <c r="AC7" s="1412"/>
      <c r="AD7" s="319"/>
      <c r="AE7" s="319"/>
      <c r="AF7" s="320"/>
      <c r="AG7" s="320"/>
      <c r="AH7" s="320"/>
      <c r="AI7" s="320"/>
      <c r="AJ7" s="320"/>
      <c r="AK7" s="320"/>
      <c r="AL7" s="321"/>
    </row>
    <row r="8" spans="1:53" s="322" customFormat="1" ht="33.75" customHeight="1" x14ac:dyDescent="0.2">
      <c r="A8" s="316"/>
      <c r="B8" s="1405"/>
      <c r="C8" s="317"/>
      <c r="D8" s="1409"/>
      <c r="E8" s="1410"/>
      <c r="F8" s="1410"/>
      <c r="G8" s="1410"/>
      <c r="H8" s="1410"/>
      <c r="I8" s="323"/>
      <c r="J8" s="1413" t="s">
        <v>172</v>
      </c>
      <c r="K8" s="1414"/>
      <c r="L8" s="1414"/>
      <c r="M8" s="1414"/>
      <c r="N8" s="1414"/>
      <c r="O8" s="1415"/>
      <c r="P8" s="317"/>
      <c r="Q8" s="1413" t="s">
        <v>173</v>
      </c>
      <c r="R8" s="1414"/>
      <c r="S8" s="1414"/>
      <c r="T8" s="1414"/>
      <c r="U8" s="1414"/>
      <c r="V8" s="1415"/>
      <c r="W8" s="317"/>
      <c r="X8" s="1413" t="s">
        <v>174</v>
      </c>
      <c r="Y8" s="1414"/>
      <c r="Z8" s="1414"/>
      <c r="AA8" s="1414"/>
      <c r="AB8" s="1414"/>
      <c r="AC8" s="1415"/>
      <c r="AD8" s="319"/>
      <c r="AE8" s="319"/>
      <c r="AF8" s="320"/>
      <c r="AG8" s="320"/>
      <c r="AH8" s="320"/>
      <c r="AI8" s="320"/>
      <c r="AJ8" s="320"/>
      <c r="AK8" s="320"/>
      <c r="AL8" s="321"/>
    </row>
    <row r="9" spans="1:53" s="322" customFormat="1" ht="21.75" customHeight="1" x14ac:dyDescent="0.2">
      <c r="A9" s="316"/>
      <c r="B9" s="1405"/>
      <c r="C9" s="317"/>
      <c r="D9" s="1416" t="s">
        <v>9</v>
      </c>
      <c r="E9" s="1418" t="s">
        <v>24</v>
      </c>
      <c r="F9" s="1419"/>
      <c r="G9" s="1418" t="s">
        <v>23</v>
      </c>
      <c r="H9" s="1420"/>
      <c r="I9" s="323"/>
      <c r="J9" s="1421" t="s">
        <v>9</v>
      </c>
      <c r="K9" s="1424" t="s">
        <v>212</v>
      </c>
      <c r="L9" s="1426" t="s">
        <v>24</v>
      </c>
      <c r="M9" s="1427"/>
      <c r="N9" s="1422" t="s">
        <v>23</v>
      </c>
      <c r="O9" s="1423"/>
      <c r="P9" s="317"/>
      <c r="Q9" s="1421" t="s">
        <v>9</v>
      </c>
      <c r="R9" s="1424" t="s">
        <v>212</v>
      </c>
      <c r="S9" s="1426" t="s">
        <v>24</v>
      </c>
      <c r="T9" s="1427"/>
      <c r="U9" s="1422" t="s">
        <v>23</v>
      </c>
      <c r="V9" s="1423"/>
      <c r="W9" s="317"/>
      <c r="X9" s="1421" t="s">
        <v>9</v>
      </c>
      <c r="Y9" s="1424" t="s">
        <v>212</v>
      </c>
      <c r="Z9" s="1426" t="s">
        <v>24</v>
      </c>
      <c r="AA9" s="1427"/>
      <c r="AB9" s="1422" t="s">
        <v>23</v>
      </c>
      <c r="AC9" s="1423"/>
      <c r="AD9" s="319"/>
      <c r="AE9" s="319"/>
      <c r="AF9" s="320"/>
      <c r="AG9" s="320"/>
      <c r="AH9" s="320"/>
      <c r="AI9" s="320"/>
      <c r="AJ9" s="320"/>
      <c r="AK9" s="320"/>
      <c r="AL9" s="321"/>
    </row>
    <row r="10" spans="1:53" s="322" customFormat="1" ht="36.75" customHeight="1" x14ac:dyDescent="0.2">
      <c r="A10" s="316"/>
      <c r="B10" s="1406"/>
      <c r="C10" s="317"/>
      <c r="D10" s="1417"/>
      <c r="E10" s="407" t="s">
        <v>9</v>
      </c>
      <c r="F10" s="403" t="s">
        <v>212</v>
      </c>
      <c r="G10" s="406" t="s">
        <v>9</v>
      </c>
      <c r="H10" s="886" t="s">
        <v>212</v>
      </c>
      <c r="I10" s="346"/>
      <c r="J10" s="1417"/>
      <c r="K10" s="1425"/>
      <c r="L10" s="404" t="s">
        <v>9</v>
      </c>
      <c r="M10" s="403" t="s">
        <v>213</v>
      </c>
      <c r="N10" s="407" t="s">
        <v>9</v>
      </c>
      <c r="O10" s="402" t="s">
        <v>213</v>
      </c>
      <c r="P10" s="347"/>
      <c r="Q10" s="1417"/>
      <c r="R10" s="1425"/>
      <c r="S10" s="404" t="s">
        <v>9</v>
      </c>
      <c r="T10" s="403" t="s">
        <v>213</v>
      </c>
      <c r="U10" s="407" t="s">
        <v>9</v>
      </c>
      <c r="V10" s="402" t="s">
        <v>213</v>
      </c>
      <c r="W10" s="347"/>
      <c r="X10" s="1417"/>
      <c r="Y10" s="1425"/>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424865</v>
      </c>
      <c r="E12" s="352">
        <f>L12+S12+Z12</f>
        <v>263355</v>
      </c>
      <c r="F12" s="353">
        <f>E12/$D12*100</f>
        <v>61.985571887540743</v>
      </c>
      <c r="G12" s="352">
        <f>N12+U12+AB12</f>
        <v>161510</v>
      </c>
      <c r="H12" s="354">
        <f>G12/$D12*100</f>
        <v>38.014428112459257</v>
      </c>
      <c r="I12" s="350"/>
      <c r="J12" s="355">
        <v>120204</v>
      </c>
      <c r="K12" s="356">
        <v>28.292281077518744</v>
      </c>
      <c r="L12" s="357">
        <v>50575</v>
      </c>
      <c r="M12" s="353">
        <v>42.074307011413929</v>
      </c>
      <c r="N12" s="357">
        <v>69629</v>
      </c>
      <c r="O12" s="358">
        <v>57.925692988586079</v>
      </c>
      <c r="P12" s="350"/>
      <c r="Q12" s="355">
        <v>103306</v>
      </c>
      <c r="R12" s="356">
        <v>24.315017711508361</v>
      </c>
      <c r="S12" s="357">
        <v>67988</v>
      </c>
      <c r="T12" s="353">
        <v>65.812247110526016</v>
      </c>
      <c r="U12" s="357">
        <v>35318</v>
      </c>
      <c r="V12" s="358">
        <v>34.187752889473991</v>
      </c>
      <c r="W12" s="350"/>
      <c r="X12" s="355">
        <v>201355</v>
      </c>
      <c r="Y12" s="356">
        <v>47.392701210972902</v>
      </c>
      <c r="Z12" s="357">
        <v>144792</v>
      </c>
      <c r="AA12" s="353">
        <v>71.908817759678172</v>
      </c>
      <c r="AB12" s="357">
        <v>56563</v>
      </c>
      <c r="AC12" s="358">
        <f t="shared" ref="AC12:AC29" si="0">AB12/$X12*100</f>
        <v>28.091182240321821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57851</v>
      </c>
      <c r="E13" s="365">
        <f t="shared" ref="E13:E29" si="2">L13+S13+Z13</f>
        <v>36966</v>
      </c>
      <c r="F13" s="366">
        <f t="shared" ref="F13:H29" si="3">E13/$D13*100</f>
        <v>63.898636151492624</v>
      </c>
      <c r="G13" s="365">
        <f t="shared" ref="G13:G29" si="4">N13+U13+AB13</f>
        <v>20885</v>
      </c>
      <c r="H13" s="367">
        <f t="shared" si="3"/>
        <v>36.101363848507376</v>
      </c>
      <c r="I13" s="350"/>
      <c r="J13" s="368">
        <v>11063</v>
      </c>
      <c r="K13" s="369">
        <v>19.12326493924046</v>
      </c>
      <c r="L13" s="370">
        <v>4708</v>
      </c>
      <c r="M13" s="371">
        <v>42.556268643225167</v>
      </c>
      <c r="N13" s="370">
        <v>6355</v>
      </c>
      <c r="O13" s="372">
        <v>57.443731356774833</v>
      </c>
      <c r="P13" s="350"/>
      <c r="Q13" s="368">
        <v>11429</v>
      </c>
      <c r="R13" s="369">
        <v>19.75592470311663</v>
      </c>
      <c r="S13" s="370">
        <v>7021</v>
      </c>
      <c r="T13" s="371">
        <v>61.431446320762973</v>
      </c>
      <c r="U13" s="370">
        <v>4408</v>
      </c>
      <c r="V13" s="372">
        <v>38.568553679237027</v>
      </c>
      <c r="W13" s="350"/>
      <c r="X13" s="368">
        <v>35359</v>
      </c>
      <c r="Y13" s="369">
        <v>61.12081035764291</v>
      </c>
      <c r="Z13" s="370">
        <v>25237</v>
      </c>
      <c r="AA13" s="371">
        <v>71.373624819706436</v>
      </c>
      <c r="AB13" s="370">
        <v>10122</v>
      </c>
      <c r="AC13" s="372">
        <f t="shared" si="0"/>
        <v>28.626375180293561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51635</v>
      </c>
      <c r="E14" s="365">
        <f t="shared" si="2"/>
        <v>33149</v>
      </c>
      <c r="F14" s="366">
        <f t="shared" si="3"/>
        <v>64.198702430521934</v>
      </c>
      <c r="G14" s="365">
        <f t="shared" si="4"/>
        <v>18486</v>
      </c>
      <c r="H14" s="367">
        <f t="shared" si="3"/>
        <v>35.801297569478066</v>
      </c>
      <c r="I14" s="350"/>
      <c r="J14" s="368">
        <v>10919</v>
      </c>
      <c r="K14" s="369">
        <v>21.146509150769827</v>
      </c>
      <c r="L14" s="370">
        <v>4620</v>
      </c>
      <c r="M14" s="371">
        <v>42.311566993314401</v>
      </c>
      <c r="N14" s="370">
        <v>6299</v>
      </c>
      <c r="O14" s="372">
        <v>57.688433006685592</v>
      </c>
      <c r="P14" s="350"/>
      <c r="Q14" s="368">
        <v>11853</v>
      </c>
      <c r="R14" s="369">
        <v>22.955359736612763</v>
      </c>
      <c r="S14" s="370">
        <v>7176</v>
      </c>
      <c r="T14" s="371">
        <v>60.541635029106558</v>
      </c>
      <c r="U14" s="370">
        <v>4677</v>
      </c>
      <c r="V14" s="372">
        <v>39.458364970893442</v>
      </c>
      <c r="W14" s="350"/>
      <c r="X14" s="368">
        <v>28863</v>
      </c>
      <c r="Y14" s="369">
        <v>55.898131112617413</v>
      </c>
      <c r="Z14" s="370">
        <v>21353</v>
      </c>
      <c r="AA14" s="371">
        <v>73.980528704569863</v>
      </c>
      <c r="AB14" s="370">
        <v>7510</v>
      </c>
      <c r="AC14" s="372">
        <f t="shared" si="0"/>
        <v>26.019471295430137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46118</v>
      </c>
      <c r="E15" s="365">
        <f t="shared" si="2"/>
        <v>27847</v>
      </c>
      <c r="F15" s="366">
        <f t="shared" si="3"/>
        <v>60.382063402576001</v>
      </c>
      <c r="G15" s="365">
        <f t="shared" si="4"/>
        <v>18271</v>
      </c>
      <c r="H15" s="367">
        <f t="shared" si="3"/>
        <v>39.617936597423999</v>
      </c>
      <c r="I15" s="350"/>
      <c r="J15" s="368">
        <v>13407</v>
      </c>
      <c r="K15" s="369">
        <v>29.071078537664253</v>
      </c>
      <c r="L15" s="370">
        <v>5822</v>
      </c>
      <c r="M15" s="371">
        <v>43.425076452599384</v>
      </c>
      <c r="N15" s="370">
        <v>7585</v>
      </c>
      <c r="O15" s="372">
        <v>56.574923547400616</v>
      </c>
      <c r="P15" s="350"/>
      <c r="Q15" s="368">
        <v>10816</v>
      </c>
      <c r="R15" s="369">
        <v>23.452881738149962</v>
      </c>
      <c r="S15" s="370">
        <v>6425</v>
      </c>
      <c r="T15" s="371">
        <v>59.402736686390533</v>
      </c>
      <c r="U15" s="370">
        <v>4391</v>
      </c>
      <c r="V15" s="372">
        <v>40.597263313609467</v>
      </c>
      <c r="W15" s="350"/>
      <c r="X15" s="368">
        <v>21895</v>
      </c>
      <c r="Y15" s="369">
        <v>47.476039724185789</v>
      </c>
      <c r="Z15" s="370">
        <v>15600</v>
      </c>
      <c r="AA15" s="371">
        <v>71.249143640100471</v>
      </c>
      <c r="AB15" s="370">
        <v>6295</v>
      </c>
      <c r="AC15" s="372">
        <f t="shared" si="0"/>
        <v>28.750856359899519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75170</v>
      </c>
      <c r="E16" s="365">
        <f t="shared" si="2"/>
        <v>44050</v>
      </c>
      <c r="F16" s="366">
        <f t="shared" si="3"/>
        <v>58.600505520819482</v>
      </c>
      <c r="G16" s="365">
        <f t="shared" si="4"/>
        <v>31120</v>
      </c>
      <c r="H16" s="367">
        <f t="shared" si="3"/>
        <v>41.399494479180525</v>
      </c>
      <c r="I16" s="350"/>
      <c r="J16" s="368">
        <v>25305</v>
      </c>
      <c r="K16" s="369">
        <v>33.663695623253957</v>
      </c>
      <c r="L16" s="370">
        <v>10542</v>
      </c>
      <c r="M16" s="371">
        <v>41.6597510373444</v>
      </c>
      <c r="N16" s="370">
        <v>14763</v>
      </c>
      <c r="O16" s="372">
        <v>58.340248962655608</v>
      </c>
      <c r="P16" s="350"/>
      <c r="Q16" s="368">
        <v>18049</v>
      </c>
      <c r="R16" s="369">
        <v>24.010908607157113</v>
      </c>
      <c r="S16" s="370">
        <v>10850</v>
      </c>
      <c r="T16" s="371">
        <v>60.114133747021995</v>
      </c>
      <c r="U16" s="370">
        <v>7199</v>
      </c>
      <c r="V16" s="372">
        <v>39.885866252978005</v>
      </c>
      <c r="W16" s="350"/>
      <c r="X16" s="368">
        <v>31816</v>
      </c>
      <c r="Y16" s="369">
        <v>42.32539576958893</v>
      </c>
      <c r="Z16" s="370">
        <v>22658</v>
      </c>
      <c r="AA16" s="371">
        <v>71.215740507920543</v>
      </c>
      <c r="AB16" s="370">
        <v>9158</v>
      </c>
      <c r="AC16" s="372">
        <f t="shared" si="0"/>
        <v>28.784259492079457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23612</v>
      </c>
      <c r="E17" s="375">
        <f t="shared" si="2"/>
        <v>14540</v>
      </c>
      <c r="F17" s="376">
        <f t="shared" si="3"/>
        <v>61.578858207690999</v>
      </c>
      <c r="G17" s="375">
        <f t="shared" si="4"/>
        <v>9072</v>
      </c>
      <c r="H17" s="367">
        <f t="shared" si="3"/>
        <v>38.421141792308994</v>
      </c>
      <c r="I17" s="350"/>
      <c r="J17" s="377">
        <v>6595</v>
      </c>
      <c r="K17" s="378">
        <v>27.930713196679651</v>
      </c>
      <c r="L17" s="375">
        <v>2785</v>
      </c>
      <c r="M17" s="376">
        <v>42.228961334344199</v>
      </c>
      <c r="N17" s="375">
        <v>3810</v>
      </c>
      <c r="O17" s="372">
        <v>57.771038665655809</v>
      </c>
      <c r="P17" s="350"/>
      <c r="Q17" s="377">
        <v>5052</v>
      </c>
      <c r="R17" s="378">
        <v>21.395900389632391</v>
      </c>
      <c r="S17" s="375">
        <v>2878</v>
      </c>
      <c r="T17" s="376">
        <v>56.967537608867779</v>
      </c>
      <c r="U17" s="375">
        <v>2174</v>
      </c>
      <c r="V17" s="372">
        <v>43.032462391132228</v>
      </c>
      <c r="W17" s="350"/>
      <c r="X17" s="377">
        <v>11965</v>
      </c>
      <c r="Y17" s="378">
        <v>50.673386413687957</v>
      </c>
      <c r="Z17" s="375">
        <v>8877</v>
      </c>
      <c r="AA17" s="376">
        <v>74.191391558712922</v>
      </c>
      <c r="AB17" s="375">
        <v>3088</v>
      </c>
      <c r="AC17" s="372">
        <f t="shared" si="0"/>
        <v>25.808608441287088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160337</v>
      </c>
      <c r="E18" s="365">
        <f t="shared" si="2"/>
        <v>99945</v>
      </c>
      <c r="F18" s="366">
        <f t="shared" si="3"/>
        <v>62.334333310464828</v>
      </c>
      <c r="G18" s="365">
        <f t="shared" si="4"/>
        <v>60392</v>
      </c>
      <c r="H18" s="367">
        <f t="shared" si="3"/>
        <v>37.665666689535165</v>
      </c>
      <c r="I18" s="350"/>
      <c r="J18" s="368">
        <v>32408</v>
      </c>
      <c r="K18" s="369">
        <v>20.212427574421373</v>
      </c>
      <c r="L18" s="370">
        <v>13716</v>
      </c>
      <c r="M18" s="371">
        <v>42.322883238706495</v>
      </c>
      <c r="N18" s="370">
        <v>18692</v>
      </c>
      <c r="O18" s="372">
        <v>57.677116761293512</v>
      </c>
      <c r="P18" s="350"/>
      <c r="Q18" s="368">
        <v>29215</v>
      </c>
      <c r="R18" s="369">
        <v>18.220997025016057</v>
      </c>
      <c r="S18" s="370">
        <v>16866</v>
      </c>
      <c r="T18" s="371">
        <v>57.730617833304812</v>
      </c>
      <c r="U18" s="370">
        <v>12349</v>
      </c>
      <c r="V18" s="372">
        <v>42.269382166695188</v>
      </c>
      <c r="W18" s="350"/>
      <c r="X18" s="368">
        <v>98714</v>
      </c>
      <c r="Y18" s="369">
        <v>61.566575400562563</v>
      </c>
      <c r="Z18" s="370">
        <v>69363</v>
      </c>
      <c r="AA18" s="371">
        <v>70.266628846972054</v>
      </c>
      <c r="AB18" s="370">
        <v>29351</v>
      </c>
      <c r="AC18" s="372">
        <f t="shared" si="0"/>
        <v>29.733371153027939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100119</v>
      </c>
      <c r="E19" s="365">
        <f t="shared" si="2"/>
        <v>62378</v>
      </c>
      <c r="F19" s="366">
        <f t="shared" si="3"/>
        <v>62.303858408493895</v>
      </c>
      <c r="G19" s="365">
        <f t="shared" si="4"/>
        <v>37741</v>
      </c>
      <c r="H19" s="367">
        <f t="shared" si="3"/>
        <v>37.696141591506112</v>
      </c>
      <c r="I19" s="350"/>
      <c r="J19" s="368">
        <v>23277</v>
      </c>
      <c r="K19" s="369">
        <v>23.249333293380879</v>
      </c>
      <c r="L19" s="370">
        <v>9805</v>
      </c>
      <c r="M19" s="371">
        <v>42.123125832366718</v>
      </c>
      <c r="N19" s="370">
        <v>13472</v>
      </c>
      <c r="O19" s="372">
        <v>57.876874167633282</v>
      </c>
      <c r="P19" s="350"/>
      <c r="Q19" s="368">
        <v>19936</v>
      </c>
      <c r="R19" s="369">
        <v>19.9123043578142</v>
      </c>
      <c r="S19" s="370">
        <v>12392</v>
      </c>
      <c r="T19" s="371">
        <v>62.15890850722311</v>
      </c>
      <c r="U19" s="370">
        <v>7544</v>
      </c>
      <c r="V19" s="372">
        <v>37.841091492776883</v>
      </c>
      <c r="W19" s="350"/>
      <c r="X19" s="368">
        <v>56906</v>
      </c>
      <c r="Y19" s="369">
        <v>56.838362348804928</v>
      </c>
      <c r="Z19" s="370">
        <v>40181</v>
      </c>
      <c r="AA19" s="371">
        <v>70.609426071064561</v>
      </c>
      <c r="AB19" s="370">
        <v>16725</v>
      </c>
      <c r="AC19" s="372">
        <f t="shared" si="0"/>
        <v>29.390573928935439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385490</v>
      </c>
      <c r="E20" s="365">
        <f t="shared" si="2"/>
        <v>240383</v>
      </c>
      <c r="F20" s="366">
        <f t="shared" si="3"/>
        <v>62.35777841189136</v>
      </c>
      <c r="G20" s="365">
        <f t="shared" si="4"/>
        <v>145107</v>
      </c>
      <c r="H20" s="367">
        <f t="shared" si="3"/>
        <v>37.64222158810864</v>
      </c>
      <c r="I20" s="350"/>
      <c r="J20" s="368">
        <v>96391</v>
      </c>
      <c r="K20" s="369">
        <v>25.004799086876446</v>
      </c>
      <c r="L20" s="370">
        <v>42294</v>
      </c>
      <c r="M20" s="371">
        <v>43.877540434272909</v>
      </c>
      <c r="N20" s="370">
        <v>54097</v>
      </c>
      <c r="O20" s="372">
        <v>56.122459565727091</v>
      </c>
      <c r="P20" s="350"/>
      <c r="Q20" s="368">
        <v>88748</v>
      </c>
      <c r="R20" s="369">
        <v>23.022127681651924</v>
      </c>
      <c r="S20" s="370">
        <v>55367</v>
      </c>
      <c r="T20" s="371">
        <v>62.386758011448137</v>
      </c>
      <c r="U20" s="370">
        <v>33381</v>
      </c>
      <c r="V20" s="372">
        <v>37.613241988551856</v>
      </c>
      <c r="W20" s="350"/>
      <c r="X20" s="368">
        <v>200351</v>
      </c>
      <c r="Y20" s="369">
        <v>51.973073231471631</v>
      </c>
      <c r="Z20" s="370">
        <v>142722</v>
      </c>
      <c r="AA20" s="371">
        <v>71.23598085360193</v>
      </c>
      <c r="AB20" s="370">
        <v>57629</v>
      </c>
      <c r="AC20" s="372">
        <f t="shared" si="0"/>
        <v>28.764019146398073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219001</v>
      </c>
      <c r="E21" s="365">
        <f t="shared" si="2"/>
        <v>134723</v>
      </c>
      <c r="F21" s="366">
        <f t="shared" si="3"/>
        <v>61.517070698307322</v>
      </c>
      <c r="G21" s="365">
        <f t="shared" si="4"/>
        <v>84278</v>
      </c>
      <c r="H21" s="367">
        <f t="shared" si="3"/>
        <v>38.482929301692685</v>
      </c>
      <c r="I21" s="350"/>
      <c r="J21" s="368">
        <v>58525</v>
      </c>
      <c r="K21" s="369">
        <v>26.723622266564995</v>
      </c>
      <c r="L21" s="370">
        <v>23810</v>
      </c>
      <c r="M21" s="371">
        <v>40.683468603161046</v>
      </c>
      <c r="N21" s="370">
        <v>34715</v>
      </c>
      <c r="O21" s="372">
        <v>59.316531396838954</v>
      </c>
      <c r="P21" s="350"/>
      <c r="Q21" s="368">
        <v>48046</v>
      </c>
      <c r="R21" s="369">
        <v>21.938712608618225</v>
      </c>
      <c r="S21" s="370">
        <v>29668</v>
      </c>
      <c r="T21" s="371">
        <v>61.749157057819595</v>
      </c>
      <c r="U21" s="370">
        <v>18378</v>
      </c>
      <c r="V21" s="372">
        <v>38.250842942180412</v>
      </c>
      <c r="W21" s="350"/>
      <c r="X21" s="368">
        <v>112430</v>
      </c>
      <c r="Y21" s="369">
        <v>51.33766512481678</v>
      </c>
      <c r="Z21" s="370">
        <v>81245</v>
      </c>
      <c r="AA21" s="371">
        <v>72.262741261229209</v>
      </c>
      <c r="AB21" s="370">
        <v>31185</v>
      </c>
      <c r="AC21" s="372">
        <f t="shared" si="0"/>
        <v>27.737258738770791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59500</v>
      </c>
      <c r="E22" s="365">
        <f t="shared" si="2"/>
        <v>37614</v>
      </c>
      <c r="F22" s="366">
        <f t="shared" si="3"/>
        <v>63.216806722689078</v>
      </c>
      <c r="G22" s="365">
        <f t="shared" si="4"/>
        <v>21886</v>
      </c>
      <c r="H22" s="367">
        <f t="shared" si="3"/>
        <v>36.783193277310929</v>
      </c>
      <c r="I22" s="350"/>
      <c r="J22" s="368">
        <v>13854</v>
      </c>
      <c r="K22" s="369">
        <v>23.284033613445381</v>
      </c>
      <c r="L22" s="370">
        <v>6097</v>
      </c>
      <c r="M22" s="371">
        <v>44.008950483614839</v>
      </c>
      <c r="N22" s="370">
        <v>7757</v>
      </c>
      <c r="O22" s="372">
        <v>55.991049516385161</v>
      </c>
      <c r="P22" s="350"/>
      <c r="Q22" s="368">
        <v>12908</v>
      </c>
      <c r="R22" s="369">
        <v>21.694117647058825</v>
      </c>
      <c r="S22" s="370">
        <v>8131</v>
      </c>
      <c r="T22" s="371">
        <v>62.99194298109699</v>
      </c>
      <c r="U22" s="370">
        <v>4777</v>
      </c>
      <c r="V22" s="372">
        <v>37.00805701890301</v>
      </c>
      <c r="W22" s="350"/>
      <c r="X22" s="368">
        <v>32738</v>
      </c>
      <c r="Y22" s="369">
        <v>55.021848739495795</v>
      </c>
      <c r="Z22" s="370">
        <v>23386</v>
      </c>
      <c r="AA22" s="371">
        <v>71.4338078074409</v>
      </c>
      <c r="AB22" s="370">
        <v>9352</v>
      </c>
      <c r="AC22" s="372">
        <f t="shared" si="0"/>
        <v>28.566192192559104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85714</v>
      </c>
      <c r="E23" s="365">
        <f t="shared" si="2"/>
        <v>53057</v>
      </c>
      <c r="F23" s="366">
        <f t="shared" si="3"/>
        <v>61.900039666798889</v>
      </c>
      <c r="G23" s="365">
        <f t="shared" si="4"/>
        <v>32657</v>
      </c>
      <c r="H23" s="367">
        <f t="shared" si="3"/>
        <v>38.099960333201111</v>
      </c>
      <c r="I23" s="350"/>
      <c r="J23" s="368">
        <v>25248</v>
      </c>
      <c r="K23" s="369">
        <v>29.456098186993955</v>
      </c>
      <c r="L23" s="370">
        <v>9887</v>
      </c>
      <c r="M23" s="371">
        <v>39.159537389100123</v>
      </c>
      <c r="N23" s="370">
        <v>15361</v>
      </c>
      <c r="O23" s="372">
        <v>60.84046261089987</v>
      </c>
      <c r="P23" s="350"/>
      <c r="Q23" s="368">
        <v>14955</v>
      </c>
      <c r="R23" s="369">
        <v>17.447558158527197</v>
      </c>
      <c r="S23" s="370">
        <v>8685</v>
      </c>
      <c r="T23" s="371">
        <v>58.074222668004019</v>
      </c>
      <c r="U23" s="370">
        <v>6270</v>
      </c>
      <c r="V23" s="372">
        <v>41.925777331995988</v>
      </c>
      <c r="W23" s="350"/>
      <c r="X23" s="368">
        <v>45511</v>
      </c>
      <c r="Y23" s="369">
        <v>53.096343654478851</v>
      </c>
      <c r="Z23" s="370">
        <v>34485</v>
      </c>
      <c r="AA23" s="371">
        <v>75.772890070532398</v>
      </c>
      <c r="AB23" s="370">
        <v>11026</v>
      </c>
      <c r="AC23" s="372">
        <f t="shared" si="0"/>
        <v>24.227109929467602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261049</v>
      </c>
      <c r="E24" s="365">
        <f t="shared" si="2"/>
        <v>171410</v>
      </c>
      <c r="F24" s="366">
        <f t="shared" si="3"/>
        <v>65.662002152852523</v>
      </c>
      <c r="G24" s="365">
        <f t="shared" si="4"/>
        <v>89639</v>
      </c>
      <c r="H24" s="367">
        <f t="shared" si="3"/>
        <v>34.33799784714747</v>
      </c>
      <c r="I24" s="350"/>
      <c r="J24" s="368">
        <v>60929</v>
      </c>
      <c r="K24" s="369">
        <v>23.340062593612693</v>
      </c>
      <c r="L24" s="370">
        <v>28454</v>
      </c>
      <c r="M24" s="371">
        <v>46.700257676968278</v>
      </c>
      <c r="N24" s="370">
        <v>32475</v>
      </c>
      <c r="O24" s="372">
        <v>53.29974232303173</v>
      </c>
      <c r="P24" s="350"/>
      <c r="Q24" s="368">
        <v>50962</v>
      </c>
      <c r="R24" s="369">
        <v>19.5220054472532</v>
      </c>
      <c r="S24" s="370">
        <v>33368</v>
      </c>
      <c r="T24" s="371">
        <v>65.476237196342367</v>
      </c>
      <c r="U24" s="370">
        <v>17594</v>
      </c>
      <c r="V24" s="372">
        <v>34.523762803657625</v>
      </c>
      <c r="W24" s="350"/>
      <c r="X24" s="368">
        <v>149158</v>
      </c>
      <c r="Y24" s="369">
        <v>57.137931959134114</v>
      </c>
      <c r="Z24" s="370">
        <v>109588</v>
      </c>
      <c r="AA24" s="371">
        <v>73.471084353504338</v>
      </c>
      <c r="AB24" s="370">
        <v>39570</v>
      </c>
      <c r="AC24" s="372">
        <f t="shared" si="0"/>
        <v>26.528915646495658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66933</v>
      </c>
      <c r="E25" s="365">
        <f t="shared" si="2"/>
        <v>38164</v>
      </c>
      <c r="F25" s="366">
        <f t="shared" si="3"/>
        <v>57.018212242092837</v>
      </c>
      <c r="G25" s="365">
        <f t="shared" si="4"/>
        <v>28769</v>
      </c>
      <c r="H25" s="367">
        <f t="shared" si="3"/>
        <v>42.981787757907156</v>
      </c>
      <c r="I25" s="350"/>
      <c r="J25" s="368">
        <v>23018</v>
      </c>
      <c r="K25" s="369">
        <v>34.389613494091101</v>
      </c>
      <c r="L25" s="370">
        <v>8748</v>
      </c>
      <c r="M25" s="371">
        <v>38.005039534277522</v>
      </c>
      <c r="N25" s="370">
        <v>14270</v>
      </c>
      <c r="O25" s="372">
        <v>61.994960465722485</v>
      </c>
      <c r="P25" s="350"/>
      <c r="Q25" s="368">
        <v>15660</v>
      </c>
      <c r="R25" s="369">
        <v>23.396530859217428</v>
      </c>
      <c r="S25" s="370">
        <v>9738</v>
      </c>
      <c r="T25" s="371">
        <v>62.183908045977013</v>
      </c>
      <c r="U25" s="370">
        <v>5922</v>
      </c>
      <c r="V25" s="372">
        <v>37.816091954022987</v>
      </c>
      <c r="W25" s="350"/>
      <c r="X25" s="368">
        <v>28255</v>
      </c>
      <c r="Y25" s="369">
        <v>42.213855646691471</v>
      </c>
      <c r="Z25" s="370">
        <v>19678</v>
      </c>
      <c r="AA25" s="371">
        <v>69.644310741461695</v>
      </c>
      <c r="AB25" s="370">
        <v>8577</v>
      </c>
      <c r="AC25" s="372">
        <f t="shared" si="0"/>
        <v>30.355689258538309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21298</v>
      </c>
      <c r="E26" s="380">
        <f t="shared" si="2"/>
        <v>13296</v>
      </c>
      <c r="F26" s="381">
        <f t="shared" si="3"/>
        <v>62.428397032585217</v>
      </c>
      <c r="G26" s="380">
        <f t="shared" si="4"/>
        <v>8002</v>
      </c>
      <c r="H26" s="367">
        <f t="shared" si="3"/>
        <v>37.571602967414783</v>
      </c>
      <c r="I26" s="350"/>
      <c r="J26" s="377">
        <v>5161</v>
      </c>
      <c r="K26" s="378">
        <v>24.232322283782516</v>
      </c>
      <c r="L26" s="375">
        <v>2253</v>
      </c>
      <c r="M26" s="376">
        <v>43.654330556093782</v>
      </c>
      <c r="N26" s="375">
        <v>2908</v>
      </c>
      <c r="O26" s="372">
        <v>56.345669443906218</v>
      </c>
      <c r="P26" s="350"/>
      <c r="Q26" s="377">
        <v>3866</v>
      </c>
      <c r="R26" s="378">
        <v>18.151939149215892</v>
      </c>
      <c r="S26" s="375">
        <v>2136</v>
      </c>
      <c r="T26" s="376">
        <v>55.250905328504921</v>
      </c>
      <c r="U26" s="375">
        <v>1730</v>
      </c>
      <c r="V26" s="372">
        <v>44.749094671495087</v>
      </c>
      <c r="W26" s="350"/>
      <c r="X26" s="377">
        <v>12271</v>
      </c>
      <c r="Y26" s="378">
        <v>57.615738567001593</v>
      </c>
      <c r="Z26" s="375">
        <v>8907</v>
      </c>
      <c r="AA26" s="376">
        <v>72.585771330779892</v>
      </c>
      <c r="AB26" s="375">
        <v>3364</v>
      </c>
      <c r="AC26" s="372">
        <f t="shared" si="0"/>
        <v>27.414228669220115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117857</v>
      </c>
      <c r="E27" s="380">
        <f t="shared" si="2"/>
        <v>71364</v>
      </c>
      <c r="F27" s="381">
        <f t="shared" si="3"/>
        <v>60.551346122843782</v>
      </c>
      <c r="G27" s="380">
        <f t="shared" si="4"/>
        <v>46493</v>
      </c>
      <c r="H27" s="367">
        <f t="shared" si="3"/>
        <v>39.448653877156218</v>
      </c>
      <c r="I27" s="350"/>
      <c r="J27" s="377">
        <v>30972</v>
      </c>
      <c r="K27" s="378">
        <v>26.27930458097525</v>
      </c>
      <c r="L27" s="375">
        <v>12737</v>
      </c>
      <c r="M27" s="376">
        <v>41.12424125016144</v>
      </c>
      <c r="N27" s="375">
        <v>18235</v>
      </c>
      <c r="O27" s="372">
        <v>58.875758749838567</v>
      </c>
      <c r="P27" s="350"/>
      <c r="Q27" s="377">
        <v>23675</v>
      </c>
      <c r="R27" s="378">
        <v>20.087903136852287</v>
      </c>
      <c r="S27" s="375">
        <v>13454</v>
      </c>
      <c r="T27" s="376">
        <v>56.827877507919744</v>
      </c>
      <c r="U27" s="375">
        <v>10221</v>
      </c>
      <c r="V27" s="372">
        <v>43.172122492080256</v>
      </c>
      <c r="W27" s="350"/>
      <c r="X27" s="377">
        <v>63210</v>
      </c>
      <c r="Y27" s="378">
        <v>53.63279228217246</v>
      </c>
      <c r="Z27" s="375">
        <v>45173</v>
      </c>
      <c r="AA27" s="376">
        <v>71.464958076253765</v>
      </c>
      <c r="AB27" s="375">
        <v>18037</v>
      </c>
      <c r="AC27" s="372">
        <f t="shared" si="0"/>
        <v>28.535041923746242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14780</v>
      </c>
      <c r="E28" s="380">
        <f t="shared" si="2"/>
        <v>9158</v>
      </c>
      <c r="F28" s="381">
        <f t="shared" si="3"/>
        <v>61.962110960757776</v>
      </c>
      <c r="G28" s="380">
        <f t="shared" si="4"/>
        <v>5622</v>
      </c>
      <c r="H28" s="382">
        <f t="shared" si="3"/>
        <v>38.037889039242216</v>
      </c>
      <c r="I28" s="350"/>
      <c r="J28" s="377">
        <v>3423</v>
      </c>
      <c r="K28" s="378">
        <v>23.159675236806496</v>
      </c>
      <c r="L28" s="375">
        <v>1414</v>
      </c>
      <c r="M28" s="376">
        <v>41.308793456032724</v>
      </c>
      <c r="N28" s="375">
        <v>2009</v>
      </c>
      <c r="O28" s="383">
        <v>58.691206543967276</v>
      </c>
      <c r="P28" s="350"/>
      <c r="Q28" s="377">
        <v>2791</v>
      </c>
      <c r="R28" s="378">
        <v>18.883626522327472</v>
      </c>
      <c r="S28" s="375">
        <v>1643</v>
      </c>
      <c r="T28" s="376">
        <v>58.867789322823363</v>
      </c>
      <c r="U28" s="375">
        <v>1148</v>
      </c>
      <c r="V28" s="383">
        <v>41.132210677176637</v>
      </c>
      <c r="W28" s="350"/>
      <c r="X28" s="377">
        <v>8566</v>
      </c>
      <c r="Y28" s="378">
        <v>57.956698240866032</v>
      </c>
      <c r="Z28" s="375">
        <v>6101</v>
      </c>
      <c r="AA28" s="376">
        <v>71.223441512958203</v>
      </c>
      <c r="AB28" s="375">
        <v>2465</v>
      </c>
      <c r="AC28" s="383">
        <f t="shared" si="0"/>
        <v>28.776558487041793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5678</v>
      </c>
      <c r="E29" s="386">
        <f t="shared" si="2"/>
        <v>3117</v>
      </c>
      <c r="F29" s="387">
        <f t="shared" si="3"/>
        <v>54.896090172595976</v>
      </c>
      <c r="G29" s="386">
        <f t="shared" si="4"/>
        <v>2561</v>
      </c>
      <c r="H29" s="388">
        <f t="shared" si="3"/>
        <v>45.103909827404017</v>
      </c>
      <c r="I29" s="350"/>
      <c r="J29" s="389">
        <v>3027</v>
      </c>
      <c r="K29" s="390">
        <v>53.311025008805913</v>
      </c>
      <c r="L29" s="391">
        <v>1175</v>
      </c>
      <c r="M29" s="392">
        <v>38.817310868847045</v>
      </c>
      <c r="N29" s="391">
        <v>1852</v>
      </c>
      <c r="O29" s="393">
        <v>61.182689131152955</v>
      </c>
      <c r="P29" s="350"/>
      <c r="Q29" s="389">
        <v>1036</v>
      </c>
      <c r="R29" s="390">
        <v>18.245861218738995</v>
      </c>
      <c r="S29" s="391">
        <v>718</v>
      </c>
      <c r="T29" s="392">
        <v>69.3050193050193</v>
      </c>
      <c r="U29" s="391">
        <v>318</v>
      </c>
      <c r="V29" s="393">
        <v>30.694980694980696</v>
      </c>
      <c r="W29" s="350"/>
      <c r="X29" s="389">
        <v>1615</v>
      </c>
      <c r="Y29" s="390">
        <v>28.443113772455092</v>
      </c>
      <c r="Z29" s="391">
        <v>1224</v>
      </c>
      <c r="AA29" s="392">
        <v>75.789473684210535</v>
      </c>
      <c r="AB29" s="391">
        <v>391</v>
      </c>
      <c r="AC29" s="393">
        <f t="shared" si="0"/>
        <v>24.210526315789473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2177007</v>
      </c>
      <c r="E31" s="1230">
        <f>L31+S31+Z31</f>
        <v>1354516</v>
      </c>
      <c r="F31" s="1231">
        <f>E31/$D31*100</f>
        <v>62.21918441236064</v>
      </c>
      <c r="G31" s="1230">
        <f>N31+U31+AB31</f>
        <v>822491</v>
      </c>
      <c r="H31" s="1232">
        <f>G31/$D31*100</f>
        <v>37.78081558763936</v>
      </c>
      <c r="I31" s="320"/>
      <c r="J31" s="1233">
        <f>SUM(J12:J29)</f>
        <v>563726</v>
      </c>
      <c r="K31" s="1234">
        <f>J31/$D31*100</f>
        <v>25.894542369409006</v>
      </c>
      <c r="L31" s="1230">
        <f>SUM(L12:L29)</f>
        <v>239442</v>
      </c>
      <c r="M31" s="1231">
        <f>L31/$J31*100</f>
        <v>42.47489028357748</v>
      </c>
      <c r="N31" s="1230">
        <f>SUM(N12:N29)</f>
        <v>324284</v>
      </c>
      <c r="O31" s="1235">
        <f>N31/$J31*100</f>
        <v>57.52510971642252</v>
      </c>
      <c r="P31" s="320"/>
      <c r="Q31" s="1233">
        <f>SUM(Q12:Q29)</f>
        <v>472303</v>
      </c>
      <c r="R31" s="1234">
        <f>Q31/$D31*100</f>
        <v>21.695061155062891</v>
      </c>
      <c r="S31" s="1230">
        <f>SUM(S12:S29)</f>
        <v>294504</v>
      </c>
      <c r="T31" s="1231">
        <f>S31/$Q31*100</f>
        <v>62.354886587635484</v>
      </c>
      <c r="U31" s="1230">
        <f>SUM(U12:U29)</f>
        <v>177799</v>
      </c>
      <c r="V31" s="1235">
        <f>U31/$Q31*100</f>
        <v>37.645113412364523</v>
      </c>
      <c r="W31" s="320"/>
      <c r="X31" s="1233">
        <f>SUM(X12:X29)</f>
        <v>1140978</v>
      </c>
      <c r="Y31" s="1234">
        <f>X31/$D31*100</f>
        <v>52.410396475528096</v>
      </c>
      <c r="Z31" s="1230">
        <f>SUM(Z12:Z29)</f>
        <v>820570</v>
      </c>
      <c r="AA31" s="1231">
        <f>Z31/$X31*100</f>
        <v>71.918126379299167</v>
      </c>
      <c r="AB31" s="1230">
        <f>SUM(AB12:AB29)</f>
        <v>320408</v>
      </c>
      <c r="AC31" s="1235">
        <f>AB31/$X31*100</f>
        <v>28.081873620700836</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29" s="396" customFormat="1" ht="5.25" customHeight="1" x14ac:dyDescent="0.2">
      <c r="B33" s="397" t="s">
        <v>47</v>
      </c>
      <c r="C33" s="398"/>
      <c r="I33" s="398"/>
    </row>
    <row r="34" spans="2:29" s="396" customFormat="1" ht="13.5" customHeight="1" x14ac:dyDescent="0.2">
      <c r="B34" s="1446"/>
      <c r="C34" s="1446"/>
      <c r="D34" s="1446"/>
      <c r="E34" s="1446"/>
      <c r="F34" s="1446"/>
      <c r="G34" s="1446"/>
      <c r="H34" s="1446"/>
      <c r="I34" s="1446"/>
      <c r="J34" s="1446"/>
      <c r="K34" s="1446"/>
      <c r="L34" s="1446"/>
      <c r="M34" s="1446"/>
      <c r="N34" s="1446"/>
      <c r="O34" s="1446"/>
    </row>
    <row r="35" spans="2:29" s="396" customFormat="1" ht="29.25" customHeight="1" x14ac:dyDescent="0.2">
      <c r="B35" s="1446"/>
      <c r="C35" s="1446"/>
      <c r="D35" s="1446"/>
      <c r="E35" s="1446"/>
      <c r="F35" s="1446"/>
      <c r="G35" s="1446"/>
      <c r="H35" s="1446"/>
      <c r="I35" s="1446"/>
      <c r="J35" s="1446"/>
      <c r="K35" s="1446"/>
      <c r="L35" s="1446"/>
      <c r="M35" s="1446"/>
    </row>
    <row r="36" spans="2:29" s="396" customFormat="1" ht="4.5" customHeight="1" x14ac:dyDescent="0.2">
      <c r="B36" s="1445"/>
      <c r="C36" s="1445"/>
      <c r="D36" s="1445"/>
      <c r="E36" s="1326"/>
      <c r="F36" s="1326"/>
      <c r="G36" s="1326"/>
    </row>
    <row r="37" spans="2:29" s="396" customFormat="1" x14ac:dyDescent="0.2">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29" s="396" customFormat="1" x14ac:dyDescent="0.2">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29" s="396" customFormat="1" x14ac:dyDescent="0.2"/>
    <row r="40" spans="2:29" s="396" customFormat="1" x14ac:dyDescent="0.2"/>
    <row r="41" spans="2:29" s="329" customFormat="1" x14ac:dyDescent="0.2"/>
    <row r="42" spans="2:29" s="329" customFormat="1" x14ac:dyDescent="0.2"/>
    <row r="43" spans="2:29" s="396" customFormat="1" x14ac:dyDescent="0.2"/>
    <row r="44" spans="2:29" s="396" customFormat="1" x14ac:dyDescent="0.2"/>
    <row r="45" spans="2:29" s="396" customFormat="1" x14ac:dyDescent="0.2"/>
    <row r="46" spans="2:29" s="396" customFormat="1" x14ac:dyDescent="0.2"/>
  </sheetData>
  <mergeCells count="30">
    <mergeCell ref="U9:V9"/>
    <mergeCell ref="X9:X10"/>
    <mergeCell ref="Y9:Y10"/>
    <mergeCell ref="Z9:AA9"/>
    <mergeCell ref="AB9:AC9"/>
    <mergeCell ref="B36:D36"/>
    <mergeCell ref="E9:F9"/>
    <mergeCell ref="G9:H9"/>
    <mergeCell ref="L9:M9"/>
    <mergeCell ref="D9:D10"/>
    <mergeCell ref="J9:J10"/>
    <mergeCell ref="K9:K10"/>
    <mergeCell ref="B34:O34"/>
    <mergeCell ref="B35:M35"/>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67"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400"/>
      <c r="C2" s="1400"/>
    </row>
    <row r="3" spans="1:38" s="345" customFormat="1" ht="4.5" customHeight="1" x14ac:dyDescent="0.2">
      <c r="B3" s="1401"/>
      <c r="C3" s="1401"/>
    </row>
    <row r="4" spans="1:38" s="492" customFormat="1" ht="17.25" customHeight="1" x14ac:dyDescent="0.2">
      <c r="A4" s="1438" t="s">
        <v>395</v>
      </c>
      <c r="B4" s="1438"/>
      <c r="C4" s="1438"/>
      <c r="D4" s="1438"/>
      <c r="E4" s="1438"/>
      <c r="F4" s="1438"/>
      <c r="G4" s="1438"/>
      <c r="H4" s="1438"/>
      <c r="I4" s="1438"/>
      <c r="J4" s="1438"/>
      <c r="K4" s="1438"/>
      <c r="L4" s="1438"/>
      <c r="M4" s="1438"/>
      <c r="N4" s="1438"/>
    </row>
    <row r="5" spans="1:38" s="492" customFormat="1" ht="17.25" customHeight="1" x14ac:dyDescent="0.2">
      <c r="B5" s="1439" t="str">
        <f>porsaad!$B$6</f>
        <v>Situación a 31 de enero de 2025</v>
      </c>
      <c r="C5" s="1439"/>
      <c r="D5" s="1439"/>
      <c r="E5" s="1439"/>
      <c r="F5" s="1439"/>
      <c r="G5" s="1439"/>
      <c r="H5" s="1439"/>
      <c r="I5" s="1439"/>
      <c r="J5" s="1439"/>
      <c r="K5" s="1439"/>
      <c r="L5" s="1439"/>
      <c r="M5" s="1439"/>
      <c r="N5" s="1439"/>
    </row>
    <row r="6" spans="1:38" s="492" customFormat="1" ht="6" customHeight="1" x14ac:dyDescent="0.2"/>
    <row r="7" spans="1:38" s="437" customFormat="1" ht="12.75" customHeight="1" x14ac:dyDescent="0.2">
      <c r="A7" s="488"/>
      <c r="B7" s="1404" t="s">
        <v>12</v>
      </c>
      <c r="D7" s="1407" t="s">
        <v>29</v>
      </c>
      <c r="E7" s="1408"/>
      <c r="F7" s="489"/>
      <c r="G7" s="1457"/>
      <c r="H7" s="1457"/>
      <c r="I7" s="489"/>
      <c r="J7" s="1457"/>
      <c r="K7" s="1457"/>
      <c r="L7" s="489"/>
      <c r="M7" s="1457"/>
      <c r="N7" s="1458"/>
      <c r="O7" s="488"/>
      <c r="P7" s="488"/>
      <c r="W7" s="490"/>
    </row>
    <row r="8" spans="1:38" s="437" customFormat="1" ht="33.75" customHeight="1" x14ac:dyDescent="0.2">
      <c r="A8" s="488"/>
      <c r="B8" s="1405"/>
      <c r="D8" s="1455"/>
      <c r="E8" s="1456"/>
      <c r="F8" s="491"/>
      <c r="G8" s="1413" t="s">
        <v>219</v>
      </c>
      <c r="H8" s="1415"/>
      <c r="J8" s="1413" t="s">
        <v>173</v>
      </c>
      <c r="K8" s="1415"/>
      <c r="M8" s="1413" t="s">
        <v>174</v>
      </c>
      <c r="N8" s="1415"/>
      <c r="O8" s="488"/>
      <c r="P8" s="488"/>
      <c r="W8" s="490"/>
    </row>
    <row r="9" spans="1:38" s="437" customFormat="1" ht="6" customHeight="1" x14ac:dyDescent="0.2">
      <c r="A9" s="488"/>
      <c r="B9" s="1405"/>
      <c r="D9" s="1459" t="s">
        <v>9</v>
      </c>
      <c r="E9" s="1448" t="s">
        <v>218</v>
      </c>
      <c r="G9" s="1453" t="s">
        <v>9</v>
      </c>
      <c r="H9" s="1451" t="s">
        <v>218</v>
      </c>
      <c r="J9" s="1453" t="s">
        <v>9</v>
      </c>
      <c r="K9" s="1451" t="s">
        <v>218</v>
      </c>
      <c r="M9" s="1453" t="s">
        <v>9</v>
      </c>
      <c r="N9" s="1451" t="s">
        <v>218</v>
      </c>
      <c r="O9" s="488"/>
      <c r="P9" s="488"/>
      <c r="W9" s="490"/>
    </row>
    <row r="10" spans="1:38" s="437" customFormat="1" ht="27.75" customHeight="1" x14ac:dyDescent="0.2">
      <c r="A10" s="488"/>
      <c r="B10" s="1406"/>
      <c r="D10" s="1460"/>
      <c r="E10" s="1449"/>
      <c r="F10" s="493"/>
      <c r="G10" s="1454"/>
      <c r="H10" s="1452"/>
      <c r="I10" s="494"/>
      <c r="J10" s="1454"/>
      <c r="K10" s="1452"/>
      <c r="L10" s="494"/>
      <c r="M10" s="1454"/>
      <c r="N10" s="145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424865</v>
      </c>
      <c r="E12" s="498">
        <f>D12/'20pobl'!D12*100</f>
        <v>4.9220550560238339</v>
      </c>
      <c r="F12" s="350"/>
      <c r="G12" s="355">
        <v>120204</v>
      </c>
      <c r="H12" s="498">
        <v>1.7126372895980408</v>
      </c>
      <c r="I12" s="350"/>
      <c r="J12" s="355">
        <v>103306</v>
      </c>
      <c r="K12" s="498">
        <v>8.7816339350910884</v>
      </c>
      <c r="L12" s="350"/>
      <c r="M12" s="355">
        <v>201355</v>
      </c>
      <c r="N12" s="498">
        <f>M12/'20pobl'!X12*100</f>
        <v>46.095012659502871</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57851</v>
      </c>
      <c r="E13" s="500">
        <f>D13/'20pobl'!D13*100</f>
        <v>4.2802149466813555</v>
      </c>
      <c r="F13" s="350"/>
      <c r="G13" s="368">
        <v>11063</v>
      </c>
      <c r="H13" s="501">
        <v>1.0546676886351762</v>
      </c>
      <c r="I13" s="350"/>
      <c r="J13" s="368">
        <v>11429</v>
      </c>
      <c r="K13" s="501">
        <v>5.5655112634767283</v>
      </c>
      <c r="L13" s="350"/>
      <c r="M13" s="368">
        <v>35359</v>
      </c>
      <c r="N13" s="501">
        <f>M13/'20pobl'!X13*100</f>
        <v>36.347282614282342</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51635</v>
      </c>
      <c r="E14" s="500">
        <f>D14/'20pobl'!D14*100</f>
        <v>5.114406809040025</v>
      </c>
      <c r="F14" s="350"/>
      <c r="G14" s="368">
        <v>10919</v>
      </c>
      <c r="H14" s="501">
        <v>1.5017315505285425</v>
      </c>
      <c r="I14" s="350"/>
      <c r="J14" s="368">
        <v>11853</v>
      </c>
      <c r="K14" s="501">
        <v>6.0042855188973148</v>
      </c>
      <c r="L14" s="350"/>
      <c r="M14" s="368">
        <v>28863</v>
      </c>
      <c r="N14" s="501">
        <f>M14/'20pobl'!X14*100</f>
        <v>33.918163015887934</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46118</v>
      </c>
      <c r="E15" s="500">
        <f>D15/'20pobl'!D15*100</f>
        <v>3.7440492040708961</v>
      </c>
      <c r="F15" s="350"/>
      <c r="G15" s="368">
        <v>13407</v>
      </c>
      <c r="H15" s="501">
        <v>1.3061191883687489</v>
      </c>
      <c r="I15" s="350"/>
      <c r="J15" s="368">
        <v>10816</v>
      </c>
      <c r="K15" s="501">
        <v>7.1717004276762921</v>
      </c>
      <c r="L15" s="350"/>
      <c r="M15" s="368">
        <v>21895</v>
      </c>
      <c r="N15" s="501">
        <f>M15/'20pobl'!X15*100</f>
        <v>40.191273381427024</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75170</v>
      </c>
      <c r="E16" s="500">
        <f>D16/'20pobl'!D16*100</f>
        <v>3.3576712760758887</v>
      </c>
      <c r="F16" s="350"/>
      <c r="G16" s="368">
        <v>25305</v>
      </c>
      <c r="H16" s="501">
        <v>1.3750340973679549</v>
      </c>
      <c r="I16" s="350"/>
      <c r="J16" s="368">
        <v>18049</v>
      </c>
      <c r="K16" s="501">
        <v>6.0795198092171301</v>
      </c>
      <c r="L16" s="350"/>
      <c r="M16" s="368">
        <v>31816</v>
      </c>
      <c r="N16" s="501">
        <f>M16/'20pobl'!X16*100</f>
        <v>31.329145085373298</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23612</v>
      </c>
      <c r="E17" s="502">
        <f>D17/'20pobl'!D17*100</f>
        <v>3.9962697871375354</v>
      </c>
      <c r="F17" s="350"/>
      <c r="G17" s="377">
        <v>6595</v>
      </c>
      <c r="H17" s="502">
        <v>1.4690486267346803</v>
      </c>
      <c r="I17" s="350"/>
      <c r="J17" s="377">
        <v>5052</v>
      </c>
      <c r="K17" s="502">
        <v>5.0214195549105947</v>
      </c>
      <c r="L17" s="350"/>
      <c r="M17" s="377">
        <v>11965</v>
      </c>
      <c r="N17" s="502">
        <f>M17/'20pobl'!X17*100</f>
        <v>28.962529047250197</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160337</v>
      </c>
      <c r="E18" s="500">
        <f>D18/'20pobl'!D18*100</f>
        <v>6.7039430827342432</v>
      </c>
      <c r="F18" s="350"/>
      <c r="G18" s="368">
        <v>32408</v>
      </c>
      <c r="H18" s="501">
        <v>1.8531352569160922</v>
      </c>
      <c r="I18" s="350"/>
      <c r="J18" s="368">
        <v>29215</v>
      </c>
      <c r="K18" s="501">
        <v>6.9239374131989706</v>
      </c>
      <c r="L18" s="350"/>
      <c r="M18" s="368">
        <v>98714</v>
      </c>
      <c r="N18" s="501">
        <f>M18/'20pobl'!X18*100</f>
        <v>44.683143219264892</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100119</v>
      </c>
      <c r="E19" s="500">
        <f>D19/'20pobl'!D19*100</f>
        <v>4.7575285124306639</v>
      </c>
      <c r="F19" s="350"/>
      <c r="G19" s="368">
        <v>23277</v>
      </c>
      <c r="H19" s="501">
        <v>1.378044239263575</v>
      </c>
      <c r="I19" s="350"/>
      <c r="J19" s="368">
        <v>19936</v>
      </c>
      <c r="K19" s="501">
        <v>7.0636672536521239</v>
      </c>
      <c r="L19" s="350"/>
      <c r="M19" s="368">
        <v>56906</v>
      </c>
      <c r="N19" s="501">
        <f>M19/'20pobl'!X19*100</f>
        <v>42.764922933559788</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385490</v>
      </c>
      <c r="E20" s="500">
        <f>D20/'20pobl'!D20*100</f>
        <v>4.8112691708464226</v>
      </c>
      <c r="F20" s="350"/>
      <c r="G20" s="368">
        <v>96391</v>
      </c>
      <c r="H20" s="501">
        <v>1.4951914403776301</v>
      </c>
      <c r="I20" s="350"/>
      <c r="J20" s="368">
        <v>88748</v>
      </c>
      <c r="K20" s="501">
        <v>8.0673032783532328</v>
      </c>
      <c r="L20" s="350"/>
      <c r="M20" s="368">
        <v>200351</v>
      </c>
      <c r="N20" s="501">
        <f>M20/'20pobl'!X20*100</f>
        <v>43.048927488649625</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219001</v>
      </c>
      <c r="E21" s="500">
        <f>D21/'20pobl'!D21*100</f>
        <v>4.1171134842370734</v>
      </c>
      <c r="F21" s="350"/>
      <c r="G21" s="368">
        <v>58525</v>
      </c>
      <c r="H21" s="501">
        <v>1.3786009102888266</v>
      </c>
      <c r="I21" s="350"/>
      <c r="J21" s="368">
        <v>48046</v>
      </c>
      <c r="K21" s="501">
        <v>6.214012633408692</v>
      </c>
      <c r="L21" s="350"/>
      <c r="M21" s="368">
        <v>112430</v>
      </c>
      <c r="N21" s="501">
        <f>M21/'20pobl'!X21*100</f>
        <v>37.370658565203371</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59500</v>
      </c>
      <c r="E22" s="500">
        <f>D22/'20pobl'!D22*100</f>
        <v>5.6415162499371849</v>
      </c>
      <c r="F22" s="350"/>
      <c r="G22" s="368">
        <v>13854</v>
      </c>
      <c r="H22" s="501">
        <v>1.6921370711640495</v>
      </c>
      <c r="I22" s="350"/>
      <c r="J22" s="368">
        <v>12908</v>
      </c>
      <c r="K22" s="501">
        <v>8.00327372833015</v>
      </c>
      <c r="L22" s="350"/>
      <c r="M22" s="368">
        <v>32738</v>
      </c>
      <c r="N22" s="501">
        <f>M22/'20pobl'!X22*100</f>
        <v>43.844165584111209</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85714</v>
      </c>
      <c r="E23" s="500">
        <f>D23/'20pobl'!D23*100</f>
        <v>3.1677490813365052</v>
      </c>
      <c r="F23" s="350"/>
      <c r="G23" s="368">
        <v>25248</v>
      </c>
      <c r="H23" s="501">
        <v>1.2713362223065932</v>
      </c>
      <c r="I23" s="350"/>
      <c r="J23" s="368">
        <v>14955</v>
      </c>
      <c r="K23" s="501">
        <v>3.1243406084890979</v>
      </c>
      <c r="L23" s="350"/>
      <c r="M23" s="368">
        <v>45511</v>
      </c>
      <c r="N23" s="501">
        <f>M23/'20pobl'!X23*100</f>
        <v>18.866227252000165</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261049</v>
      </c>
      <c r="E24" s="500">
        <f>D24/'20pobl'!D24*100</f>
        <v>3.7243404018793407</v>
      </c>
      <c r="F24" s="350"/>
      <c r="G24" s="368">
        <v>60929</v>
      </c>
      <c r="H24" s="501">
        <v>1.0681298515199757</v>
      </c>
      <c r="I24" s="350"/>
      <c r="J24" s="368">
        <v>50962</v>
      </c>
      <c r="K24" s="501">
        <v>5.5832369232926657</v>
      </c>
      <c r="L24" s="350"/>
      <c r="M24" s="368">
        <v>149158</v>
      </c>
      <c r="N24" s="501">
        <f>M24/'20pobl'!X24*100</f>
        <v>38.028100787546116</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66933</v>
      </c>
      <c r="E25" s="500">
        <f>D25/'20pobl'!D25*100</f>
        <v>4.26734723543378</v>
      </c>
      <c r="F25" s="350"/>
      <c r="G25" s="368">
        <v>23018</v>
      </c>
      <c r="H25" s="501">
        <v>1.7611269743627411</v>
      </c>
      <c r="I25" s="350"/>
      <c r="J25" s="368">
        <v>15660</v>
      </c>
      <c r="K25" s="501">
        <v>8.2824714133090751</v>
      </c>
      <c r="L25" s="350"/>
      <c r="M25" s="368">
        <v>28255</v>
      </c>
      <c r="N25" s="501">
        <f>M25/'20pobl'!X25*100</f>
        <v>39.018698041815121</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21298</v>
      </c>
      <c r="E26" s="504">
        <f>D26/'20pobl'!D26*100</f>
        <v>3.1397558426318639</v>
      </c>
      <c r="F26" s="350"/>
      <c r="G26" s="377">
        <v>5161</v>
      </c>
      <c r="H26" s="502">
        <v>0.95974322545132662</v>
      </c>
      <c r="I26" s="350"/>
      <c r="J26" s="377">
        <v>3866</v>
      </c>
      <c r="K26" s="502">
        <v>3.9567277677136747</v>
      </c>
      <c r="L26" s="350"/>
      <c r="M26" s="377">
        <v>12271</v>
      </c>
      <c r="N26" s="502">
        <f>M26/'20pobl'!X26*100</f>
        <v>28.618405709221513</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117857</v>
      </c>
      <c r="E27" s="504">
        <f>D27/'20pobl'!D27*100</f>
        <v>5.2905618570676989</v>
      </c>
      <c r="F27" s="350"/>
      <c r="G27" s="377">
        <v>30972</v>
      </c>
      <c r="H27" s="502">
        <v>1.8249590191463962</v>
      </c>
      <c r="I27" s="350"/>
      <c r="J27" s="377">
        <v>23675</v>
      </c>
      <c r="K27" s="502">
        <v>6.4377273938556758</v>
      </c>
      <c r="L27" s="350"/>
      <c r="M27" s="377">
        <v>63210</v>
      </c>
      <c r="N27" s="502">
        <f>M27/'20pobl'!X27*100</f>
        <v>38.827735325192265</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14780</v>
      </c>
      <c r="E28" s="504">
        <f>D28/'20pobl'!D28*100</f>
        <v>4.5591392542506721</v>
      </c>
      <c r="F28" s="350"/>
      <c r="G28" s="377">
        <v>3423</v>
      </c>
      <c r="H28" s="502">
        <v>1.3557079940432812</v>
      </c>
      <c r="I28" s="350"/>
      <c r="J28" s="377">
        <v>2791</v>
      </c>
      <c r="K28" s="502">
        <v>5.6753019642929763</v>
      </c>
      <c r="L28" s="350"/>
      <c r="M28" s="377">
        <v>8566</v>
      </c>
      <c r="N28" s="502">
        <f>M28/'20pobl'!X28*100</f>
        <v>38.04067856825651</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5678</v>
      </c>
      <c r="E29" s="506">
        <f>D29/'20pobl'!D29*100</f>
        <v>3.3565061124116244</v>
      </c>
      <c r="F29" s="350"/>
      <c r="G29" s="389">
        <v>3027</v>
      </c>
      <c r="H29" s="507">
        <v>2.04999356625739</v>
      </c>
      <c r="I29" s="350"/>
      <c r="J29" s="389">
        <v>1036</v>
      </c>
      <c r="K29" s="507">
        <v>6.2432204411232979</v>
      </c>
      <c r="L29" s="350"/>
      <c r="M29" s="389">
        <v>1615</v>
      </c>
      <c r="N29" s="507">
        <f>M29/'20pobl'!X29*100</f>
        <v>32.885359397271429</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36" t="s">
        <v>0</v>
      </c>
      <c r="C31" s="320"/>
      <c r="D31" s="1242">
        <f>G31+J31+M31</f>
        <v>2177007</v>
      </c>
      <c r="E31" s="1243">
        <f>D31/'20pobl'!D31*100</f>
        <v>4.4776237284088269</v>
      </c>
      <c r="F31" s="320"/>
      <c r="G31" s="1242">
        <f>SUM(G12:G29)</f>
        <v>563726</v>
      </c>
      <c r="H31" s="1243">
        <f>G31/'20pobl'!J31*100</f>
        <v>1.456982853030603</v>
      </c>
      <c r="I31" s="320"/>
      <c r="J31" s="1242">
        <f>SUM(J12:J29)</f>
        <v>472303</v>
      </c>
      <c r="K31" s="1243">
        <f>J31/'20pobl'!Q31*100</f>
        <v>6.768522029586407</v>
      </c>
      <c r="L31" s="320"/>
      <c r="M31" s="1242">
        <f>SUM(M12:M29)</f>
        <v>1140978</v>
      </c>
      <c r="N31" s="1243">
        <f>M31/'20pobl'!X31*100</f>
        <v>38.671531035773043</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hidden="1" customHeight="1" x14ac:dyDescent="0.2">
      <c r="B33" s="397" t="s">
        <v>47</v>
      </c>
      <c r="C33" s="509"/>
      <c r="F33" s="509"/>
    </row>
    <row r="34" spans="2:14" s="496" customFormat="1" ht="13.5" customHeight="1" x14ac:dyDescent="0.2">
      <c r="B34" s="1443" t="str">
        <f>'20pobl'!B34:H34</f>
        <v xml:space="preserve">(1) Cifras INE de población referidas al 01/01/2024. Publicado Censo de Población Anual el 19/12/2024 </v>
      </c>
      <c r="C34" s="1450"/>
      <c r="D34" s="1450"/>
      <c r="E34" s="1450"/>
      <c r="F34" s="1450"/>
      <c r="G34" s="1450"/>
      <c r="H34" s="1450"/>
      <c r="I34" s="1450"/>
      <c r="J34" s="1450"/>
      <c r="K34" s="1450"/>
      <c r="L34" s="1450"/>
      <c r="M34" s="1450"/>
      <c r="N34" s="1450"/>
    </row>
    <row r="35" spans="2:14" ht="29.25" customHeight="1" x14ac:dyDescent="0.2">
      <c r="B35" s="1447"/>
      <c r="C35" s="1447"/>
      <c r="D35" s="1447"/>
      <c r="E35" s="510"/>
    </row>
    <row r="36" spans="2:14" ht="4.5" customHeight="1" x14ac:dyDescent="0.2">
      <c r="B36" s="1437"/>
      <c r="C36" s="1437"/>
      <c r="D36" s="1437"/>
      <c r="E36" s="45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63"/>
      <c r="C2" s="1463"/>
      <c r="D2" s="1463"/>
      <c r="E2" s="1463"/>
      <c r="F2" s="1463"/>
      <c r="G2" s="1463"/>
      <c r="H2" s="1463"/>
      <c r="I2" s="1463"/>
      <c r="O2" s="37"/>
    </row>
    <row r="3" spans="1:50" s="38" customFormat="1" ht="4.5" customHeight="1" x14ac:dyDescent="0.2">
      <c r="B3" s="1464"/>
      <c r="C3" s="1464"/>
      <c r="D3" s="1464"/>
      <c r="E3" s="1464"/>
      <c r="F3" s="1464"/>
      <c r="G3" s="1464"/>
      <c r="H3" s="1464"/>
      <c r="I3" s="1464"/>
      <c r="O3" s="37"/>
    </row>
    <row r="4" spans="1:50" s="38" customFormat="1" ht="17.25" customHeight="1" x14ac:dyDescent="0.2">
      <c r="A4" s="1464" t="s">
        <v>192</v>
      </c>
      <c r="B4" s="1464"/>
      <c r="C4" s="1464"/>
      <c r="D4" s="1464"/>
      <c r="E4" s="1464"/>
      <c r="F4" s="1464"/>
      <c r="G4" s="1464"/>
      <c r="H4" s="1464"/>
      <c r="I4" s="1464"/>
      <c r="J4" s="1464"/>
      <c r="K4" s="1464"/>
      <c r="L4" s="1464"/>
      <c r="M4" s="1464"/>
      <c r="N4" s="1464"/>
      <c r="O4" s="1464"/>
      <c r="P4" s="1464"/>
      <c r="Q4" s="1464"/>
      <c r="R4" s="1464"/>
      <c r="S4" s="1464"/>
      <c r="T4" s="1464"/>
      <c r="U4" s="1464"/>
      <c r="V4" s="1464"/>
      <c r="W4" s="1464"/>
      <c r="X4" s="1464"/>
      <c r="Y4" s="1464"/>
      <c r="Z4" s="1464"/>
    </row>
    <row r="5" spans="1:50" s="38" customFormat="1" ht="17.25" customHeight="1" x14ac:dyDescent="0.2">
      <c r="B5" s="1475" t="e">
        <f>#REF!</f>
        <v>#REF!</v>
      </c>
      <c r="C5" s="1475"/>
      <c r="D5" s="1475"/>
      <c r="E5" s="1475"/>
      <c r="F5" s="1475"/>
      <c r="G5" s="1475"/>
      <c r="H5" s="1475"/>
      <c r="I5" s="1475"/>
      <c r="J5" s="1475"/>
      <c r="K5" s="1475"/>
      <c r="L5" s="1475"/>
      <c r="M5" s="1475"/>
      <c r="N5" s="1475"/>
      <c r="O5" s="1475"/>
      <c r="P5" s="1475"/>
      <c r="Q5" s="1475"/>
      <c r="R5" s="1475"/>
      <c r="S5" s="1475"/>
      <c r="T5" s="1475"/>
      <c r="U5" s="1475"/>
      <c r="V5" s="1475"/>
      <c r="W5" s="1475"/>
      <c r="X5" s="1475"/>
      <c r="Y5" s="1475"/>
      <c r="Z5" s="1475"/>
    </row>
    <row r="6" spans="1:50" s="38" customFormat="1" ht="6" customHeight="1" x14ac:dyDescent="0.2">
      <c r="O6" s="37"/>
    </row>
    <row r="7" spans="1:50" s="41" customFormat="1" ht="12.75" customHeight="1" x14ac:dyDescent="0.2">
      <c r="A7" s="39"/>
      <c r="B7" s="1465" t="s">
        <v>12</v>
      </c>
      <c r="C7" s="40"/>
      <c r="D7" s="1471" t="s">
        <v>109</v>
      </c>
      <c r="E7" s="1468"/>
      <c r="F7" s="181"/>
      <c r="G7" s="1468"/>
      <c r="H7" s="1468"/>
      <c r="I7" s="181"/>
      <c r="J7" s="1468"/>
      <c r="K7" s="1468"/>
      <c r="L7" s="181"/>
      <c r="M7" s="1468"/>
      <c r="N7" s="1469"/>
      <c r="O7" s="40"/>
      <c r="P7" s="1471" t="s">
        <v>13</v>
      </c>
      <c r="Q7" s="1468"/>
      <c r="R7" s="181"/>
      <c r="S7" s="1468"/>
      <c r="T7" s="1468"/>
      <c r="U7" s="181"/>
      <c r="V7" s="1468"/>
      <c r="W7" s="1468"/>
      <c r="X7" s="181"/>
      <c r="Y7" s="1468"/>
      <c r="Z7" s="1469"/>
      <c r="AA7" s="116"/>
      <c r="AB7" s="116"/>
      <c r="AC7" s="117"/>
      <c r="AD7" s="117"/>
      <c r="AE7" s="117"/>
      <c r="AF7" s="117"/>
      <c r="AG7" s="117"/>
      <c r="AH7" s="117"/>
      <c r="AI7" s="118"/>
    </row>
    <row r="8" spans="1:50" s="41" customFormat="1" ht="33.75" customHeight="1" x14ac:dyDescent="0.2">
      <c r="A8" s="39"/>
      <c r="B8" s="1466"/>
      <c r="C8" s="40"/>
      <c r="D8" s="1472"/>
      <c r="E8" s="1473"/>
      <c r="F8" s="40"/>
      <c r="G8" s="1471" t="s">
        <v>169</v>
      </c>
      <c r="H8" s="1469"/>
      <c r="I8" s="40"/>
      <c r="J8" s="1471" t="s">
        <v>175</v>
      </c>
      <c r="K8" s="1469"/>
      <c r="L8" s="40"/>
      <c r="M8" s="1471" t="s">
        <v>170</v>
      </c>
      <c r="N8" s="1469"/>
      <c r="O8" s="40"/>
      <c r="P8" s="1472"/>
      <c r="Q8" s="1474"/>
      <c r="R8" s="130"/>
      <c r="S8" s="1471" t="s">
        <v>172</v>
      </c>
      <c r="T8" s="1469"/>
      <c r="U8" s="40"/>
      <c r="V8" s="1471" t="s">
        <v>173</v>
      </c>
      <c r="W8" s="1469"/>
      <c r="X8" s="40"/>
      <c r="Y8" s="1471" t="s">
        <v>174</v>
      </c>
      <c r="Z8" s="1469"/>
      <c r="AA8" s="116"/>
      <c r="AB8" s="116"/>
      <c r="AC8" s="117"/>
      <c r="AD8" s="117"/>
      <c r="AE8" s="117"/>
      <c r="AF8" s="117"/>
      <c r="AG8" s="117"/>
      <c r="AH8" s="117"/>
      <c r="AI8" s="118"/>
    </row>
    <row r="9" spans="1:50" s="46" customFormat="1" ht="36.75" customHeight="1" x14ac:dyDescent="0.2">
      <c r="A9" s="42"/>
      <c r="B9" s="1467"/>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70" t="s">
        <v>217</v>
      </c>
      <c r="C33" s="1470"/>
      <c r="D33" s="1470"/>
      <c r="E33" s="1470"/>
      <c r="F33" s="1470"/>
      <c r="G33" s="1470"/>
      <c r="H33" s="1470"/>
      <c r="I33" s="1470"/>
      <c r="J33" s="1470"/>
      <c r="K33" s="1470"/>
      <c r="L33" s="1470"/>
      <c r="M33" s="1470"/>
      <c r="O33" s="86"/>
    </row>
    <row r="34" spans="2:19" ht="29.25" customHeight="1" x14ac:dyDescent="0.2">
      <c r="B34" s="1462"/>
      <c r="C34" s="1462"/>
      <c r="D34" s="1462"/>
      <c r="E34" s="1462"/>
      <c r="F34" s="1462"/>
      <c r="G34" s="1462"/>
      <c r="H34" s="1462"/>
      <c r="I34" s="1462"/>
      <c r="J34" s="1462"/>
      <c r="K34" s="1462"/>
      <c r="L34" s="1462"/>
      <c r="M34" s="1462"/>
      <c r="N34" s="1462"/>
      <c r="O34" s="1462"/>
      <c r="P34" s="1462"/>
      <c r="Q34" s="89"/>
      <c r="R34" s="89"/>
      <c r="S34" s="89"/>
    </row>
    <row r="35" spans="2:19" ht="4.5" customHeight="1" x14ac:dyDescent="0.2">
      <c r="B35" s="1461"/>
      <c r="C35" s="1461"/>
      <c r="D35" s="1461"/>
      <c r="E35" s="1461"/>
      <c r="F35" s="1461"/>
      <c r="G35" s="1461"/>
      <c r="H35" s="1461"/>
      <c r="I35" s="1461"/>
      <c r="J35" s="1461"/>
      <c r="K35" s="1461"/>
      <c r="L35" s="1461"/>
      <c r="M35" s="1461"/>
      <c r="N35" s="1461"/>
      <c r="O35" s="1461"/>
      <c r="P35" s="1461"/>
      <c r="Q35" s="89"/>
      <c r="R35" s="89"/>
      <c r="S35" s="89"/>
    </row>
    <row r="38" spans="2:19" x14ac:dyDescent="0.2">
      <c r="L38" s="90"/>
      <c r="M38" s="90"/>
      <c r="N38" s="90"/>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8" zoomScale="80" zoomScaleNormal="80" workbookViewId="0">
      <selection activeCell="AE30" sqref="AE30"/>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400"/>
      <c r="C2" s="1400"/>
      <c r="D2" s="1400"/>
      <c r="E2" s="1400"/>
      <c r="F2" s="1400"/>
      <c r="G2" s="1400"/>
      <c r="H2" s="1400"/>
      <c r="I2" s="1400"/>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401"/>
      <c r="C3" s="1401"/>
      <c r="D3" s="1401"/>
      <c r="E3" s="1401"/>
      <c r="F3" s="1401"/>
      <c r="G3" s="1401"/>
      <c r="H3" s="1401"/>
      <c r="I3" s="1401"/>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38" t="s">
        <v>396</v>
      </c>
      <c r="B4" s="1438"/>
      <c r="C4" s="1438"/>
      <c r="D4" s="1438"/>
      <c r="E4" s="1438"/>
      <c r="F4" s="1438"/>
      <c r="G4" s="1438"/>
      <c r="H4" s="1438"/>
      <c r="I4" s="1438"/>
      <c r="J4" s="1438"/>
      <c r="K4" s="1438"/>
      <c r="L4" s="1438"/>
      <c r="M4" s="1438"/>
      <c r="N4" s="1438"/>
      <c r="O4" s="1438"/>
      <c r="P4" s="1438"/>
      <c r="Q4" s="1438"/>
      <c r="R4" s="1438"/>
      <c r="S4" s="1438"/>
      <c r="T4" s="1438"/>
      <c r="U4" s="1438"/>
      <c r="V4" s="1438"/>
      <c r="W4" s="1438"/>
      <c r="X4" s="1438"/>
      <c r="Y4" s="1438"/>
      <c r="Z4" s="1438"/>
    </row>
    <row r="5" spans="1:50" s="492" customFormat="1" ht="17.2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1439"/>
      <c r="V5" s="1439"/>
      <c r="W5" s="1439"/>
      <c r="X5" s="1439"/>
      <c r="Y5" s="1439"/>
      <c r="Z5" s="1439"/>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76" t="s">
        <v>12</v>
      </c>
      <c r="D7" s="1476" t="s">
        <v>475</v>
      </c>
      <c r="E7" s="1476"/>
      <c r="G7" s="1476"/>
      <c r="H7" s="1476"/>
      <c r="J7" s="1476"/>
      <c r="K7" s="1476"/>
      <c r="M7" s="1476"/>
      <c r="N7" s="1476"/>
      <c r="P7" s="1476" t="s">
        <v>13</v>
      </c>
      <c r="Q7" s="1476"/>
      <c r="S7" s="1476"/>
      <c r="T7" s="1476"/>
      <c r="V7" s="1476"/>
      <c r="W7" s="1476"/>
      <c r="Y7" s="1476"/>
      <c r="Z7" s="1476"/>
      <c r="AA7" s="512"/>
      <c r="AB7" s="512"/>
      <c r="AI7" s="514"/>
    </row>
    <row r="8" spans="1:50" s="513" customFormat="1" ht="33.75" customHeight="1" x14ac:dyDescent="0.2">
      <c r="A8" s="512"/>
      <c r="B8" s="1476"/>
      <c r="D8" s="1476"/>
      <c r="E8" s="1476"/>
      <c r="G8" s="1476" t="s">
        <v>169</v>
      </c>
      <c r="H8" s="1476"/>
      <c r="J8" s="1476" t="s">
        <v>175</v>
      </c>
      <c r="K8" s="1476"/>
      <c r="M8" s="1476" t="s">
        <v>170</v>
      </c>
      <c r="N8" s="1476"/>
      <c r="P8" s="1476"/>
      <c r="Q8" s="1476"/>
      <c r="S8" s="1476" t="s">
        <v>172</v>
      </c>
      <c r="T8" s="1476"/>
      <c r="V8" s="1476" t="s">
        <v>173</v>
      </c>
      <c r="W8" s="1476"/>
      <c r="Y8" s="1476" t="s">
        <v>174</v>
      </c>
      <c r="Z8" s="1476"/>
      <c r="AA8" s="512"/>
      <c r="AB8" s="512"/>
      <c r="AI8" s="514"/>
    </row>
    <row r="9" spans="1:50" s="513" customFormat="1" ht="36.75" customHeight="1" x14ac:dyDescent="0.2">
      <c r="A9" s="512"/>
      <c r="B9" s="1476"/>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S11+V11+Y11</f>
        <v>424865</v>
      </c>
      <c r="Q11" s="564">
        <f>P11*100/D11</f>
        <v>4.9220550560238339</v>
      </c>
      <c r="R11" s="558"/>
      <c r="S11" s="561">
        <f>'23solcasaad'!J12</f>
        <v>120204</v>
      </c>
      <c r="T11" s="565">
        <f>S11*100/G11</f>
        <v>1.7126372895980408</v>
      </c>
      <c r="U11" s="558"/>
      <c r="V11" s="561">
        <f>'23solcasaad'!Q12</f>
        <v>103306</v>
      </c>
      <c r="W11" s="565">
        <f>V11*100/J11</f>
        <v>8.7816339350910884</v>
      </c>
      <c r="X11" s="558"/>
      <c r="Y11" s="561">
        <f>'23solcasaad'!X12</f>
        <v>201355</v>
      </c>
      <c r="Z11" s="565">
        <f>Y11*100/M11</f>
        <v>46.095012659502871</v>
      </c>
      <c r="AA11" s="566"/>
      <c r="AB11" s="567">
        <f>_xlfn.RANK.EQ(Q11,Q$11:Q$30,0)</f>
        <v>5</v>
      </c>
      <c r="AC11" s="567">
        <v>1</v>
      </c>
      <c r="AD11" s="567">
        <f>MATCH(AC11,AB$11:AB$30,0)</f>
        <v>7</v>
      </c>
      <c r="AE11" s="568" t="str">
        <f t="shared" ref="AE11:AE29" si="2">INDEX(B$11:B$30,AD11,1)</f>
        <v>Castilla y León</v>
      </c>
      <c r="AF11" s="569">
        <f t="shared" ref="AF11:AF29" si="3">INDEX(Q$11:Q$30,AD11,1)</f>
        <v>6.7039430827342432</v>
      </c>
      <c r="AH11" s="567">
        <f>_xlfn.RANK.EQ(T11,T$11:T$30,0)</f>
        <v>5</v>
      </c>
      <c r="AI11" s="567">
        <v>1</v>
      </c>
      <c r="AJ11" s="567">
        <f>MATCH(AI11,AH$11:AH$30,0)</f>
        <v>18</v>
      </c>
      <c r="AK11" s="568" t="str">
        <f>INDEX(B$11:B$30,AJ11,1)</f>
        <v>Ceuta y Melilla</v>
      </c>
      <c r="AL11" s="569">
        <f>INDEX(T$11:T$30,AJ11,1)</f>
        <v>2.0499935662573905</v>
      </c>
      <c r="AN11" s="567">
        <f>_xlfn.RANK.EQ(W11,W$11:W$30,0)</f>
        <v>1</v>
      </c>
      <c r="AO11" s="567">
        <v>1</v>
      </c>
      <c r="AP11" s="567">
        <f>MATCH(AO11,AN$11:AN$30,0)</f>
        <v>1</v>
      </c>
      <c r="AQ11" s="568" t="str">
        <f>INDEX(B$11:B$30,AP11,1)</f>
        <v>Andalucía</v>
      </c>
      <c r="AR11" s="569">
        <f>INDEX(W$11:W$30,AP11,1)</f>
        <v>8.7816339350910884</v>
      </c>
      <c r="AT11" s="567">
        <f>_xlfn.RANK.EQ(Z11,Z$11:Z$30,0)</f>
        <v>1</v>
      </c>
      <c r="AU11" s="567">
        <v>1</v>
      </c>
      <c r="AV11" s="567">
        <f>MATCH(AU11,AT$11:AT$30,0)</f>
        <v>1</v>
      </c>
      <c r="AW11" s="568" t="str">
        <f>INDEX(B$11:B$30,AV11,1)</f>
        <v>Andalucía</v>
      </c>
      <c r="AX11" s="569">
        <f>INDEX(Z$11:Z$30,AV11,1)</f>
        <v>46.095012659502871</v>
      </c>
    </row>
    <row r="12" spans="1:50" s="396" customFormat="1" ht="18" customHeight="1" x14ac:dyDescent="0.25">
      <c r="A12" s="519"/>
      <c r="B12" s="557" t="s">
        <v>7</v>
      </c>
      <c r="C12" s="558"/>
      <c r="D12" s="559">
        <f t="shared" ref="D12:D28" si="4">G12+J12+M12</f>
        <v>1351591</v>
      </c>
      <c r="E12" s="560">
        <f t="shared" si="0"/>
        <v>2.7799248843498505</v>
      </c>
      <c r="F12" s="558"/>
      <c r="G12" s="561">
        <f>'20pobl'!J13</f>
        <v>1048956</v>
      </c>
      <c r="H12" s="562">
        <f t="shared" ref="H12:H28" si="5">G12*100/$G$30</f>
        <v>2.7110881981380479</v>
      </c>
      <c r="I12" s="558"/>
      <c r="J12" s="561">
        <f>'20pobl'!Q13</f>
        <v>205354</v>
      </c>
      <c r="K12" s="562">
        <f t="shared" ref="K12:K28" si="6">J12*100/$J$30</f>
        <v>2.9429054502378498</v>
      </c>
      <c r="L12" s="558"/>
      <c r="M12" s="561">
        <f>'20pobl'!X13</f>
        <v>97281</v>
      </c>
      <c r="N12" s="562">
        <f t="shared" si="1"/>
        <v>3.2971759408954751</v>
      </c>
      <c r="O12" s="558"/>
      <c r="P12" s="563">
        <f t="shared" ref="P12:P28" si="7">S12+V12+Y12</f>
        <v>57851</v>
      </c>
      <c r="Q12" s="564">
        <f t="shared" ref="Q12:Q28" si="8">P12*100/D12</f>
        <v>4.2802149466813555</v>
      </c>
      <c r="R12" s="558"/>
      <c r="S12" s="561">
        <f>'23solcasaad'!J13</f>
        <v>11063</v>
      </c>
      <c r="T12" s="565">
        <f t="shared" ref="T12:T28" si="9">S12*100/G12</f>
        <v>1.0546676886351762</v>
      </c>
      <c r="U12" s="558"/>
      <c r="V12" s="561">
        <f>'23solcasaad'!Q13</f>
        <v>11429</v>
      </c>
      <c r="W12" s="565">
        <f t="shared" ref="W12:W28" si="10">V12*100/J12</f>
        <v>5.5655112634767283</v>
      </c>
      <c r="X12" s="558"/>
      <c r="Y12" s="561">
        <f>'23solcasaad'!X13</f>
        <v>35359</v>
      </c>
      <c r="Z12" s="565">
        <f t="shared" ref="Z12:Z28" si="11">Y12*100/M12</f>
        <v>36.347282614282335</v>
      </c>
      <c r="AA12" s="566"/>
      <c r="AB12" s="567">
        <f t="shared" ref="AB12:AB28" si="12">_xlfn.RANK.EQ(Q12,Q$11:Q$30,0)</f>
        <v>10</v>
      </c>
      <c r="AC12" s="567">
        <v>2</v>
      </c>
      <c r="AD12" s="567">
        <f t="shared" ref="AD12:AD28" si="13">MATCH(AC12,AB$11:AB$30,0)</f>
        <v>11</v>
      </c>
      <c r="AE12" s="568" t="str">
        <f t="shared" si="2"/>
        <v>Extremadura</v>
      </c>
      <c r="AF12" s="569">
        <f t="shared" si="3"/>
        <v>5.6415162499371849</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1.8531352569160919</v>
      </c>
      <c r="AN12" s="567">
        <f t="shared" ref="AN12:AN30" si="18">_xlfn.RANK.EQ(W12,W$11:W$30,0)</f>
        <v>16</v>
      </c>
      <c r="AO12" s="567">
        <v>2</v>
      </c>
      <c r="AP12" s="567">
        <f t="shared" ref="AP12:AP28" si="19">MATCH(AO12,AN$11:AN$30,0)</f>
        <v>14</v>
      </c>
      <c r="AQ12" s="568" t="str">
        <f t="shared" ref="AQ12:AQ29" si="20">INDEX(B$11:B$30,AP12,1)</f>
        <v>Murcia, Región de</v>
      </c>
      <c r="AR12" s="569">
        <f t="shared" ref="AR12:AR28" si="21">INDEX(W$11:W$30,AP12,1)</f>
        <v>8.2824714133090751</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44.683143219264892</v>
      </c>
    </row>
    <row r="13" spans="1:50" s="396" customFormat="1" ht="18" customHeight="1" x14ac:dyDescent="0.25">
      <c r="A13" s="519"/>
      <c r="B13" s="557" t="s">
        <v>37</v>
      </c>
      <c r="C13" s="558"/>
      <c r="D13" s="559">
        <f t="shared" si="4"/>
        <v>1009599</v>
      </c>
      <c r="E13" s="560">
        <f t="shared" si="0"/>
        <v>2.0765226931184988</v>
      </c>
      <c r="F13" s="558"/>
      <c r="G13" s="561">
        <f>'20pobl'!J14</f>
        <v>727094</v>
      </c>
      <c r="H13" s="562">
        <f t="shared" si="5"/>
        <v>1.8792170141902862</v>
      </c>
      <c r="I13" s="558"/>
      <c r="J13" s="561">
        <f>'20pobl'!Q14</f>
        <v>197409</v>
      </c>
      <c r="K13" s="562">
        <f t="shared" si="6"/>
        <v>2.8290465344040228</v>
      </c>
      <c r="L13" s="558"/>
      <c r="M13" s="561">
        <f>'20pobl'!X14</f>
        <v>85096</v>
      </c>
      <c r="N13" s="562">
        <f t="shared" si="1"/>
        <v>2.8841858519797428</v>
      </c>
      <c r="O13" s="558"/>
      <c r="P13" s="563">
        <f t="shared" si="7"/>
        <v>51635</v>
      </c>
      <c r="Q13" s="564">
        <f t="shared" si="8"/>
        <v>5.114406809040025</v>
      </c>
      <c r="R13" s="558"/>
      <c r="S13" s="561">
        <f>'23solcasaad'!J14</f>
        <v>10919</v>
      </c>
      <c r="T13" s="565">
        <f t="shared" si="9"/>
        <v>1.5017315505285425</v>
      </c>
      <c r="U13" s="558"/>
      <c r="V13" s="561">
        <f>'23solcasaad'!Q14</f>
        <v>11853</v>
      </c>
      <c r="W13" s="565">
        <f t="shared" si="10"/>
        <v>6.0042855188973148</v>
      </c>
      <c r="X13" s="558"/>
      <c r="Y13" s="561">
        <f>'23solcasaad'!X14</f>
        <v>28863</v>
      </c>
      <c r="Z13" s="565">
        <f t="shared" si="11"/>
        <v>33.918163015887941</v>
      </c>
      <c r="AA13" s="566"/>
      <c r="AB13" s="567">
        <f t="shared" si="12"/>
        <v>4</v>
      </c>
      <c r="AC13" s="567">
        <v>3</v>
      </c>
      <c r="AD13" s="567">
        <f t="shared" si="13"/>
        <v>16</v>
      </c>
      <c r="AE13" s="568" t="str">
        <f t="shared" si="2"/>
        <v>País Vasco</v>
      </c>
      <c r="AF13" s="570">
        <f t="shared" si="3"/>
        <v>5.2905618570676989</v>
      </c>
      <c r="AH13" s="567">
        <f t="shared" si="14"/>
        <v>7</v>
      </c>
      <c r="AI13" s="567">
        <v>3</v>
      </c>
      <c r="AJ13" s="567">
        <f t="shared" si="15"/>
        <v>16</v>
      </c>
      <c r="AK13" s="568" t="str">
        <f t="shared" si="16"/>
        <v>País Vasco</v>
      </c>
      <c r="AL13" s="569">
        <f t="shared" si="17"/>
        <v>1.8249590191463962</v>
      </c>
      <c r="AN13" s="567">
        <f t="shared" si="18"/>
        <v>13</v>
      </c>
      <c r="AO13" s="567">
        <v>3</v>
      </c>
      <c r="AP13" s="567">
        <f t="shared" si="19"/>
        <v>9</v>
      </c>
      <c r="AQ13" s="568" t="str">
        <f t="shared" si="20"/>
        <v>Cataluña</v>
      </c>
      <c r="AR13" s="569">
        <f t="shared" si="21"/>
        <v>8.0673032783532328</v>
      </c>
      <c r="AT13" s="567">
        <f t="shared" si="22"/>
        <v>14</v>
      </c>
      <c r="AU13" s="567">
        <v>3</v>
      </c>
      <c r="AV13" s="567">
        <f t="shared" si="23"/>
        <v>11</v>
      </c>
      <c r="AW13" s="568" t="str">
        <f t="shared" si="24"/>
        <v>Extremadura</v>
      </c>
      <c r="AX13" s="569">
        <f t="shared" si="25"/>
        <v>43.844165584111209</v>
      </c>
    </row>
    <row r="14" spans="1:50" s="396" customFormat="1" ht="18" customHeight="1" x14ac:dyDescent="0.25">
      <c r="A14" s="519"/>
      <c r="B14" s="557" t="s">
        <v>38</v>
      </c>
      <c r="C14" s="558"/>
      <c r="D14" s="559">
        <f t="shared" si="4"/>
        <v>1231768</v>
      </c>
      <c r="E14" s="560">
        <f t="shared" si="0"/>
        <v>2.533475374537006</v>
      </c>
      <c r="F14" s="558"/>
      <c r="G14" s="561">
        <f>'20pobl'!J15</f>
        <v>1026476</v>
      </c>
      <c r="H14" s="562">
        <f t="shared" si="5"/>
        <v>2.6529873219391003</v>
      </c>
      <c r="I14" s="558"/>
      <c r="J14" s="561">
        <f>'20pobl'!Q15</f>
        <v>150815</v>
      </c>
      <c r="K14" s="562">
        <f t="shared" si="6"/>
        <v>2.1613130763346287</v>
      </c>
      <c r="L14" s="558"/>
      <c r="M14" s="561">
        <f>'20pobl'!X15</f>
        <v>54477</v>
      </c>
      <c r="N14" s="562">
        <f t="shared" si="1"/>
        <v>1.8464063253067176</v>
      </c>
      <c r="O14" s="558"/>
      <c r="P14" s="563">
        <f t="shared" si="7"/>
        <v>46118</v>
      </c>
      <c r="Q14" s="564">
        <f t="shared" si="8"/>
        <v>3.7440492040708966</v>
      </c>
      <c r="R14" s="558"/>
      <c r="S14" s="561">
        <f>'23solcasaad'!J15</f>
        <v>13407</v>
      </c>
      <c r="T14" s="565">
        <f t="shared" si="9"/>
        <v>1.3061191883687491</v>
      </c>
      <c r="U14" s="558"/>
      <c r="V14" s="561">
        <f>'23solcasaad'!Q15</f>
        <v>10816</v>
      </c>
      <c r="W14" s="565">
        <f t="shared" si="10"/>
        <v>7.1717004276762921</v>
      </c>
      <c r="X14" s="558"/>
      <c r="Y14" s="561">
        <f>'23solcasaad'!X15</f>
        <v>21895</v>
      </c>
      <c r="Z14" s="565">
        <f t="shared" si="11"/>
        <v>40.191273381427024</v>
      </c>
      <c r="AA14" s="566"/>
      <c r="AB14" s="567">
        <f t="shared" si="12"/>
        <v>14</v>
      </c>
      <c r="AC14" s="567">
        <v>4</v>
      </c>
      <c r="AD14" s="567">
        <f t="shared" si="13"/>
        <v>3</v>
      </c>
      <c r="AE14" s="568" t="str">
        <f t="shared" si="2"/>
        <v>Asturias, Principado de</v>
      </c>
      <c r="AF14" s="569">
        <f t="shared" si="3"/>
        <v>5.114406809040025</v>
      </c>
      <c r="AH14" s="567">
        <f t="shared" si="14"/>
        <v>15</v>
      </c>
      <c r="AI14" s="567">
        <v>4</v>
      </c>
      <c r="AJ14" s="567">
        <f t="shared" si="15"/>
        <v>14</v>
      </c>
      <c r="AK14" s="568" t="str">
        <f t="shared" si="16"/>
        <v>Murcia, Región de</v>
      </c>
      <c r="AL14" s="569">
        <f t="shared" si="17"/>
        <v>1.7611269743627411</v>
      </c>
      <c r="AN14" s="567">
        <f t="shared" si="18"/>
        <v>5</v>
      </c>
      <c r="AO14" s="567">
        <v>4</v>
      </c>
      <c r="AP14" s="567">
        <f t="shared" si="19"/>
        <v>11</v>
      </c>
      <c r="AQ14" s="568" t="str">
        <f t="shared" si="20"/>
        <v>Extremadura</v>
      </c>
      <c r="AR14" s="569">
        <f t="shared" si="21"/>
        <v>8.00327372833015</v>
      </c>
      <c r="AT14" s="567">
        <f t="shared" si="22"/>
        <v>6</v>
      </c>
      <c r="AU14" s="567">
        <v>4</v>
      </c>
      <c r="AV14" s="567">
        <f t="shared" si="23"/>
        <v>9</v>
      </c>
      <c r="AW14" s="568" t="str">
        <f t="shared" si="24"/>
        <v>Cataluña</v>
      </c>
      <c r="AX14" s="569">
        <f t="shared" si="25"/>
        <v>43.048927488649625</v>
      </c>
    </row>
    <row r="15" spans="1:50" s="396" customFormat="1" ht="18" customHeight="1" x14ac:dyDescent="0.25">
      <c r="A15" s="519"/>
      <c r="B15" s="557" t="s">
        <v>6</v>
      </c>
      <c r="C15" s="558"/>
      <c r="D15" s="559">
        <f t="shared" si="4"/>
        <v>2238754</v>
      </c>
      <c r="E15" s="560">
        <f t="shared" si="0"/>
        <v>4.6046237023905645</v>
      </c>
      <c r="F15" s="558"/>
      <c r="G15" s="561">
        <f>'20pobl'!J16</f>
        <v>1840318</v>
      </c>
      <c r="H15" s="562">
        <f t="shared" si="5"/>
        <v>4.7564096212052895</v>
      </c>
      <c r="I15" s="558"/>
      <c r="J15" s="561">
        <f>'20pobl'!Q16</f>
        <v>296882</v>
      </c>
      <c r="K15" s="562">
        <f t="shared" si="6"/>
        <v>4.2545830900664869</v>
      </c>
      <c r="L15" s="558"/>
      <c r="M15" s="561">
        <f>'20pobl'!X16</f>
        <v>101554</v>
      </c>
      <c r="N15" s="562">
        <f t="shared" si="1"/>
        <v>3.4420020918956329</v>
      </c>
      <c r="O15" s="558"/>
      <c r="P15" s="563">
        <f t="shared" si="7"/>
        <v>75170</v>
      </c>
      <c r="Q15" s="564">
        <f t="shared" si="8"/>
        <v>3.3576712760758887</v>
      </c>
      <c r="R15" s="558"/>
      <c r="S15" s="561">
        <f>'23solcasaad'!J16</f>
        <v>25305</v>
      </c>
      <c r="T15" s="565">
        <f t="shared" si="9"/>
        <v>1.3750340973679549</v>
      </c>
      <c r="U15" s="558"/>
      <c r="V15" s="561">
        <f>'23solcasaad'!Q16</f>
        <v>18049</v>
      </c>
      <c r="W15" s="565">
        <f t="shared" si="10"/>
        <v>6.0795198092171301</v>
      </c>
      <c r="X15" s="558"/>
      <c r="Y15" s="561">
        <f>'23solcasaad'!X16</f>
        <v>31816</v>
      </c>
      <c r="Z15" s="565">
        <f t="shared" si="11"/>
        <v>31.329145085373298</v>
      </c>
      <c r="AA15" s="566"/>
      <c r="AB15" s="567">
        <f t="shared" si="12"/>
        <v>16</v>
      </c>
      <c r="AC15" s="567">
        <v>5</v>
      </c>
      <c r="AD15" s="567">
        <f t="shared" si="13"/>
        <v>1</v>
      </c>
      <c r="AE15" s="568" t="str">
        <f t="shared" si="2"/>
        <v>Andalucía</v>
      </c>
      <c r="AF15" s="569">
        <f t="shared" si="3"/>
        <v>4.9220550560238339</v>
      </c>
      <c r="AH15" s="567">
        <f t="shared" si="14"/>
        <v>13</v>
      </c>
      <c r="AI15" s="567">
        <v>5</v>
      </c>
      <c r="AJ15" s="567">
        <f t="shared" si="15"/>
        <v>1</v>
      </c>
      <c r="AK15" s="568" t="str">
        <f t="shared" si="16"/>
        <v>Andalucía</v>
      </c>
      <c r="AL15" s="569">
        <f t="shared" si="17"/>
        <v>1.7126372895980408</v>
      </c>
      <c r="AN15" s="567">
        <f t="shared" si="18"/>
        <v>12</v>
      </c>
      <c r="AO15" s="567">
        <v>5</v>
      </c>
      <c r="AP15" s="567">
        <f t="shared" si="19"/>
        <v>4</v>
      </c>
      <c r="AQ15" s="568" t="str">
        <f t="shared" si="20"/>
        <v>Balears, Illes</v>
      </c>
      <c r="AR15" s="569">
        <f t="shared" si="21"/>
        <v>7.1717004276762921</v>
      </c>
      <c r="AT15" s="567">
        <f t="shared" si="22"/>
        <v>16</v>
      </c>
      <c r="AU15" s="567">
        <v>5</v>
      </c>
      <c r="AV15" s="567">
        <f t="shared" si="23"/>
        <v>8</v>
      </c>
      <c r="AW15" s="568" t="str">
        <f t="shared" si="24"/>
        <v>Castilla - La Mancha</v>
      </c>
      <c r="AX15" s="569">
        <f t="shared" si="25"/>
        <v>42.764922933559788</v>
      </c>
    </row>
    <row r="16" spans="1:50" s="396" customFormat="1" ht="18" customHeight="1" x14ac:dyDescent="0.25">
      <c r="A16" s="519"/>
      <c r="B16" s="557" t="s">
        <v>5</v>
      </c>
      <c r="C16" s="558"/>
      <c r="D16" s="571">
        <f t="shared" si="4"/>
        <v>590851</v>
      </c>
      <c r="E16" s="560">
        <f t="shared" si="0"/>
        <v>1.2152503219117274</v>
      </c>
      <c r="F16" s="558"/>
      <c r="G16" s="572">
        <f>'20pobl'!J17</f>
        <v>448930</v>
      </c>
      <c r="H16" s="562">
        <f t="shared" si="5"/>
        <v>1.1602858697506033</v>
      </c>
      <c r="I16" s="558"/>
      <c r="J16" s="572">
        <f>'20pobl'!Q17</f>
        <v>100609</v>
      </c>
      <c r="K16" s="562">
        <f t="shared" si="6"/>
        <v>1.4418164459566398</v>
      </c>
      <c r="L16" s="558"/>
      <c r="M16" s="572">
        <f>'20pobl'!X17</f>
        <v>41312</v>
      </c>
      <c r="N16" s="562">
        <f t="shared" si="1"/>
        <v>1.4002007840202493</v>
      </c>
      <c r="O16" s="558"/>
      <c r="P16" s="572">
        <f t="shared" si="7"/>
        <v>23612</v>
      </c>
      <c r="Q16" s="564">
        <f t="shared" si="8"/>
        <v>3.9962697871375354</v>
      </c>
      <c r="R16" s="558"/>
      <c r="S16" s="572">
        <f>'23solcasaad'!J17</f>
        <v>6595</v>
      </c>
      <c r="T16" s="565">
        <f t="shared" si="9"/>
        <v>1.4690486267346803</v>
      </c>
      <c r="U16" s="558"/>
      <c r="V16" s="572">
        <f>'23solcasaad'!Q17</f>
        <v>5052</v>
      </c>
      <c r="W16" s="565">
        <f t="shared" si="10"/>
        <v>5.0214195549105947</v>
      </c>
      <c r="X16" s="558"/>
      <c r="Y16" s="572">
        <f>'23solcasaad'!X17</f>
        <v>11965</v>
      </c>
      <c r="Z16" s="565">
        <f t="shared" si="11"/>
        <v>28.962529047250193</v>
      </c>
      <c r="AA16" s="566"/>
      <c r="AB16" s="567">
        <f t="shared" si="12"/>
        <v>13</v>
      </c>
      <c r="AC16" s="567">
        <v>6</v>
      </c>
      <c r="AD16" s="567">
        <f t="shared" si="13"/>
        <v>9</v>
      </c>
      <c r="AE16" s="568" t="str">
        <f t="shared" si="2"/>
        <v>Cataluña</v>
      </c>
      <c r="AF16" s="569">
        <f t="shared" si="3"/>
        <v>4.8112691708464226</v>
      </c>
      <c r="AH16" s="567">
        <f t="shared" si="14"/>
        <v>9</v>
      </c>
      <c r="AI16" s="567">
        <v>6</v>
      </c>
      <c r="AJ16" s="567">
        <f t="shared" si="15"/>
        <v>11</v>
      </c>
      <c r="AK16" s="568" t="str">
        <f t="shared" si="16"/>
        <v>Extremadura</v>
      </c>
      <c r="AL16" s="569">
        <f t="shared" si="17"/>
        <v>1.6921370711640495</v>
      </c>
      <c r="AN16" s="567">
        <f t="shared" si="18"/>
        <v>17</v>
      </c>
      <c r="AO16" s="567">
        <v>6</v>
      </c>
      <c r="AP16" s="567">
        <f t="shared" si="19"/>
        <v>8</v>
      </c>
      <c r="AQ16" s="568" t="str">
        <f t="shared" si="20"/>
        <v>Castilla - La Mancha</v>
      </c>
      <c r="AR16" s="569">
        <f t="shared" si="21"/>
        <v>7.0636672536521239</v>
      </c>
      <c r="AT16" s="567">
        <f t="shared" si="22"/>
        <v>17</v>
      </c>
      <c r="AU16" s="567">
        <v>6</v>
      </c>
      <c r="AV16" s="567">
        <f t="shared" si="23"/>
        <v>4</v>
      </c>
      <c r="AW16" s="568" t="str">
        <f t="shared" si="24"/>
        <v>Balears, Illes</v>
      </c>
      <c r="AX16" s="569">
        <f t="shared" si="25"/>
        <v>40.191273381427024</v>
      </c>
    </row>
    <row r="17" spans="1:50" s="396" customFormat="1" ht="18" customHeight="1" x14ac:dyDescent="0.25">
      <c r="A17" s="519"/>
      <c r="B17" s="557" t="s">
        <v>4</v>
      </c>
      <c r="C17" s="558"/>
      <c r="D17" s="559">
        <f t="shared" si="4"/>
        <v>2391682</v>
      </c>
      <c r="E17" s="560">
        <f t="shared" si="0"/>
        <v>4.9191629030169768</v>
      </c>
      <c r="F17" s="558"/>
      <c r="G17" s="561">
        <f>'20pobl'!J18</f>
        <v>1748820</v>
      </c>
      <c r="H17" s="562">
        <f t="shared" si="5"/>
        <v>4.5199276830179542</v>
      </c>
      <c r="I17" s="558"/>
      <c r="J17" s="561">
        <f>'20pobl'!Q18</f>
        <v>421942</v>
      </c>
      <c r="K17" s="562">
        <f t="shared" si="6"/>
        <v>6.0468041113601823</v>
      </c>
      <c r="L17" s="558"/>
      <c r="M17" s="561">
        <f>'20pobl'!X18</f>
        <v>220920</v>
      </c>
      <c r="N17" s="562">
        <f t="shared" si="1"/>
        <v>7.4877119772887646</v>
      </c>
      <c r="O17" s="558"/>
      <c r="P17" s="563">
        <f t="shared" si="7"/>
        <v>160337</v>
      </c>
      <c r="Q17" s="564">
        <f>P17*100/D17</f>
        <v>6.7039430827342432</v>
      </c>
      <c r="R17" s="558"/>
      <c r="S17" s="561">
        <f>'23solcasaad'!J18</f>
        <v>32408</v>
      </c>
      <c r="T17" s="565">
        <f>S17*100/G17</f>
        <v>1.8531352569160919</v>
      </c>
      <c r="U17" s="558"/>
      <c r="V17" s="561">
        <f>'23solcasaad'!Q18</f>
        <v>29215</v>
      </c>
      <c r="W17" s="565">
        <f>V17*100/J17</f>
        <v>6.9239374131989706</v>
      </c>
      <c r="X17" s="558"/>
      <c r="Y17" s="561">
        <f>'23solcasaad'!X18</f>
        <v>98714</v>
      </c>
      <c r="Z17" s="565">
        <f>Y17*100/M17</f>
        <v>44.683143219264892</v>
      </c>
      <c r="AA17" s="566"/>
      <c r="AB17" s="567">
        <f t="shared" si="12"/>
        <v>1</v>
      </c>
      <c r="AC17" s="567">
        <v>7</v>
      </c>
      <c r="AD17" s="567">
        <f t="shared" si="13"/>
        <v>8</v>
      </c>
      <c r="AE17" s="568" t="str">
        <f t="shared" si="2"/>
        <v>Castilla - La Mancha</v>
      </c>
      <c r="AF17" s="569">
        <f t="shared" si="3"/>
        <v>4.7575285124306639</v>
      </c>
      <c r="AH17" s="567">
        <f t="shared" si="14"/>
        <v>2</v>
      </c>
      <c r="AI17" s="567">
        <v>7</v>
      </c>
      <c r="AJ17" s="567">
        <f t="shared" si="15"/>
        <v>3</v>
      </c>
      <c r="AK17" s="568" t="str">
        <f t="shared" si="16"/>
        <v>Asturias, Principado de</v>
      </c>
      <c r="AL17" s="569">
        <f t="shared" si="17"/>
        <v>1.5017315505285425</v>
      </c>
      <c r="AN17" s="567">
        <f t="shared" si="18"/>
        <v>7</v>
      </c>
      <c r="AO17" s="567">
        <v>7</v>
      </c>
      <c r="AP17" s="567">
        <f t="shared" si="19"/>
        <v>7</v>
      </c>
      <c r="AQ17" s="568" t="str">
        <f t="shared" si="20"/>
        <v>Castilla y León</v>
      </c>
      <c r="AR17" s="569">
        <f t="shared" si="21"/>
        <v>6.9239374131989706</v>
      </c>
      <c r="AT17" s="567">
        <f t="shared" si="22"/>
        <v>2</v>
      </c>
      <c r="AU17" s="567">
        <v>7</v>
      </c>
      <c r="AV17" s="567">
        <f t="shared" si="23"/>
        <v>14</v>
      </c>
      <c r="AW17" s="568" t="str">
        <f t="shared" si="24"/>
        <v>Murcia, Región de</v>
      </c>
      <c r="AX17" s="569">
        <f t="shared" si="25"/>
        <v>39.018698041815121</v>
      </c>
    </row>
    <row r="18" spans="1:50" s="396" customFormat="1" ht="18" customHeight="1" x14ac:dyDescent="0.25">
      <c r="A18" s="519"/>
      <c r="B18" s="557" t="s">
        <v>40</v>
      </c>
      <c r="C18" s="558"/>
      <c r="D18" s="559">
        <f t="shared" si="4"/>
        <v>2104433</v>
      </c>
      <c r="E18" s="560">
        <f t="shared" si="0"/>
        <v>4.3283550009929108</v>
      </c>
      <c r="F18" s="558"/>
      <c r="G18" s="561">
        <f>'20pobl'!J19</f>
        <v>1689133</v>
      </c>
      <c r="H18" s="562">
        <f t="shared" si="5"/>
        <v>4.3656631368575187</v>
      </c>
      <c r="I18" s="558"/>
      <c r="J18" s="561">
        <f>'20pobl'!Q19</f>
        <v>282233</v>
      </c>
      <c r="K18" s="562">
        <f t="shared" si="6"/>
        <v>4.0446498920740721</v>
      </c>
      <c r="L18" s="558"/>
      <c r="M18" s="561">
        <f>'20pobl'!X19</f>
        <v>133067</v>
      </c>
      <c r="N18" s="562">
        <f t="shared" si="1"/>
        <v>4.5100822455272684</v>
      </c>
      <c r="O18" s="558"/>
      <c r="P18" s="563">
        <f t="shared" si="7"/>
        <v>100119</v>
      </c>
      <c r="Q18" s="564">
        <f t="shared" si="8"/>
        <v>4.7575285124306639</v>
      </c>
      <c r="R18" s="558"/>
      <c r="S18" s="561">
        <f>'23solcasaad'!J19</f>
        <v>23277</v>
      </c>
      <c r="T18" s="565">
        <f t="shared" si="9"/>
        <v>1.3780442392635748</v>
      </c>
      <c r="U18" s="558"/>
      <c r="V18" s="561">
        <f>'23solcasaad'!Q19</f>
        <v>19936</v>
      </c>
      <c r="W18" s="565">
        <f t="shared" si="10"/>
        <v>7.0636672536521239</v>
      </c>
      <c r="X18" s="558"/>
      <c r="Y18" s="561">
        <f>'23solcasaad'!X19</f>
        <v>56906</v>
      </c>
      <c r="Z18" s="565">
        <f t="shared" si="11"/>
        <v>42.764922933559788</v>
      </c>
      <c r="AA18" s="566"/>
      <c r="AB18" s="567">
        <f t="shared" si="12"/>
        <v>7</v>
      </c>
      <c r="AC18" s="567">
        <v>8</v>
      </c>
      <c r="AD18" s="567">
        <f t="shared" si="13"/>
        <v>17</v>
      </c>
      <c r="AE18" s="568" t="str">
        <f t="shared" si="2"/>
        <v>Rioja, La</v>
      </c>
      <c r="AF18" s="569">
        <f t="shared" si="3"/>
        <v>4.5591392542506721</v>
      </c>
      <c r="AH18" s="567">
        <f t="shared" si="14"/>
        <v>12</v>
      </c>
      <c r="AI18" s="567">
        <v>8</v>
      </c>
      <c r="AJ18" s="567">
        <f t="shared" si="15"/>
        <v>9</v>
      </c>
      <c r="AK18" s="568" t="str">
        <f t="shared" si="16"/>
        <v>Cataluña</v>
      </c>
      <c r="AL18" s="569">
        <f t="shared" si="17"/>
        <v>1.4951914403776301</v>
      </c>
      <c r="AN18" s="567">
        <f t="shared" si="18"/>
        <v>6</v>
      </c>
      <c r="AO18" s="567">
        <v>8</v>
      </c>
      <c r="AP18" s="567">
        <f t="shared" si="19"/>
        <v>20</v>
      </c>
      <c r="AQ18" s="568" t="str">
        <f t="shared" si="20"/>
        <v>TOTAL</v>
      </c>
      <c r="AR18" s="569">
        <f t="shared" si="21"/>
        <v>6.7685220295864079</v>
      </c>
      <c r="AT18" s="567">
        <f t="shared" si="22"/>
        <v>5</v>
      </c>
      <c r="AU18" s="567">
        <v>8</v>
      </c>
      <c r="AV18" s="567">
        <f t="shared" si="23"/>
        <v>16</v>
      </c>
      <c r="AW18" s="568" t="str">
        <f t="shared" si="24"/>
        <v>País Vasco</v>
      </c>
      <c r="AX18" s="569">
        <f t="shared" si="25"/>
        <v>38.827735325192265</v>
      </c>
    </row>
    <row r="19" spans="1:50" s="396" customFormat="1" ht="18" customHeight="1" x14ac:dyDescent="0.25">
      <c r="A19" s="519"/>
      <c r="B19" s="557" t="s">
        <v>41</v>
      </c>
      <c r="C19" s="558"/>
      <c r="D19" s="559">
        <f t="shared" si="4"/>
        <v>8012231</v>
      </c>
      <c r="E19" s="560">
        <f t="shared" si="0"/>
        <v>16.479393792988624</v>
      </c>
      <c r="F19" s="558"/>
      <c r="G19" s="561">
        <f>'20pobl'!J20</f>
        <v>6446733</v>
      </c>
      <c r="H19" s="562">
        <f t="shared" si="5"/>
        <v>16.661958893268253</v>
      </c>
      <c r="I19" s="558"/>
      <c r="J19" s="561">
        <f>'20pobl'!Q20</f>
        <v>1100095</v>
      </c>
      <c r="K19" s="562">
        <f t="shared" si="6"/>
        <v>15.765339712298799</v>
      </c>
      <c r="L19" s="558"/>
      <c r="M19" s="561">
        <f>'20pobl'!X20</f>
        <v>465403</v>
      </c>
      <c r="N19" s="562">
        <f t="shared" si="1"/>
        <v>15.774052224181256</v>
      </c>
      <c r="O19" s="558"/>
      <c r="P19" s="563">
        <f t="shared" si="7"/>
        <v>385490</v>
      </c>
      <c r="Q19" s="564">
        <f t="shared" si="8"/>
        <v>4.8112691708464226</v>
      </c>
      <c r="R19" s="558"/>
      <c r="S19" s="561">
        <f>'23solcasaad'!J20</f>
        <v>96391</v>
      </c>
      <c r="T19" s="565">
        <f t="shared" si="9"/>
        <v>1.4951914403776301</v>
      </c>
      <c r="U19" s="558"/>
      <c r="V19" s="561">
        <f>'23solcasaad'!Q20</f>
        <v>88748</v>
      </c>
      <c r="W19" s="565">
        <f t="shared" si="10"/>
        <v>8.0673032783532328</v>
      </c>
      <c r="X19" s="558"/>
      <c r="Y19" s="561">
        <f>'23solcasaad'!X20</f>
        <v>200351</v>
      </c>
      <c r="Z19" s="565">
        <f t="shared" si="11"/>
        <v>43.048927488649625</v>
      </c>
      <c r="AA19" s="566"/>
      <c r="AB19" s="567">
        <f t="shared" si="12"/>
        <v>6</v>
      </c>
      <c r="AC19" s="567">
        <v>9</v>
      </c>
      <c r="AD19" s="567">
        <f t="shared" si="13"/>
        <v>20</v>
      </c>
      <c r="AE19" s="568" t="str">
        <f t="shared" si="2"/>
        <v>TOTAL</v>
      </c>
      <c r="AF19" s="569">
        <f t="shared" si="3"/>
        <v>4.4776237284088269</v>
      </c>
      <c r="AH19" s="567">
        <f t="shared" si="14"/>
        <v>8</v>
      </c>
      <c r="AI19" s="567">
        <v>9</v>
      </c>
      <c r="AJ19" s="567">
        <f t="shared" si="15"/>
        <v>6</v>
      </c>
      <c r="AK19" s="568" t="str">
        <f t="shared" si="16"/>
        <v>Cantabria</v>
      </c>
      <c r="AL19" s="569">
        <f t="shared" si="17"/>
        <v>1.4690486267346803</v>
      </c>
      <c r="AN19" s="567">
        <f t="shared" si="18"/>
        <v>3</v>
      </c>
      <c r="AO19" s="567">
        <v>9</v>
      </c>
      <c r="AP19" s="567">
        <f t="shared" si="19"/>
        <v>16</v>
      </c>
      <c r="AQ19" s="568" t="str">
        <f t="shared" si="20"/>
        <v>País Vasco</v>
      </c>
      <c r="AR19" s="569">
        <f t="shared" si="21"/>
        <v>6.4377273938556749</v>
      </c>
      <c r="AT19" s="567">
        <f t="shared" si="22"/>
        <v>4</v>
      </c>
      <c r="AU19" s="567">
        <v>9</v>
      </c>
      <c r="AV19" s="567">
        <f t="shared" si="23"/>
        <v>20</v>
      </c>
      <c r="AW19" s="568" t="str">
        <f t="shared" si="24"/>
        <v>TOTAL</v>
      </c>
      <c r="AX19" s="569">
        <f t="shared" si="25"/>
        <v>38.671531035773043</v>
      </c>
    </row>
    <row r="20" spans="1:50" s="396" customFormat="1" ht="18" customHeight="1" x14ac:dyDescent="0.25">
      <c r="A20" s="519"/>
      <c r="B20" s="557" t="s">
        <v>3</v>
      </c>
      <c r="C20" s="558"/>
      <c r="D20" s="559">
        <f t="shared" si="4"/>
        <v>5319285</v>
      </c>
      <c r="E20" s="560">
        <f t="shared" si="0"/>
        <v>10.94059722094102</v>
      </c>
      <c r="F20" s="558"/>
      <c r="G20" s="561">
        <f>'20pobl'!J21</f>
        <v>4245246</v>
      </c>
      <c r="H20" s="562">
        <f t="shared" si="5"/>
        <v>10.972086845199184</v>
      </c>
      <c r="I20" s="558"/>
      <c r="J20" s="561">
        <f>'20pobl'!Q21</f>
        <v>773188</v>
      </c>
      <c r="K20" s="562">
        <f t="shared" si="6"/>
        <v>11.080471669694784</v>
      </c>
      <c r="L20" s="558"/>
      <c r="M20" s="561">
        <f>'20pobl'!X21</f>
        <v>300851</v>
      </c>
      <c r="N20" s="562">
        <f t="shared" si="1"/>
        <v>10.196838837947231</v>
      </c>
      <c r="O20" s="558"/>
      <c r="P20" s="563">
        <f t="shared" si="7"/>
        <v>219001</v>
      </c>
      <c r="Q20" s="564">
        <f t="shared" si="8"/>
        <v>4.1171134842370734</v>
      </c>
      <c r="R20" s="558"/>
      <c r="S20" s="561">
        <f>'23solcasaad'!J21</f>
        <v>58525</v>
      </c>
      <c r="T20" s="565">
        <f t="shared" si="9"/>
        <v>1.3786009102888266</v>
      </c>
      <c r="U20" s="558"/>
      <c r="V20" s="561">
        <f>'23solcasaad'!Q21</f>
        <v>48046</v>
      </c>
      <c r="W20" s="565">
        <f t="shared" si="10"/>
        <v>6.214012633408692</v>
      </c>
      <c r="X20" s="558"/>
      <c r="Y20" s="561">
        <f>'23solcasaad'!X21</f>
        <v>112430</v>
      </c>
      <c r="Z20" s="565">
        <f t="shared" si="11"/>
        <v>37.370658565203371</v>
      </c>
      <c r="AA20" s="566"/>
      <c r="AB20" s="567">
        <f t="shared" si="12"/>
        <v>12</v>
      </c>
      <c r="AC20" s="567">
        <v>10</v>
      </c>
      <c r="AD20" s="567">
        <f t="shared" si="13"/>
        <v>2</v>
      </c>
      <c r="AE20" s="568" t="str">
        <f t="shared" si="2"/>
        <v>Aragón</v>
      </c>
      <c r="AF20" s="570">
        <f t="shared" si="3"/>
        <v>4.2802149466813555</v>
      </c>
      <c r="AH20" s="567">
        <f t="shared" si="14"/>
        <v>11</v>
      </c>
      <c r="AI20" s="567">
        <v>10</v>
      </c>
      <c r="AJ20" s="567">
        <f t="shared" si="15"/>
        <v>20</v>
      </c>
      <c r="AK20" s="568" t="str">
        <f t="shared" si="16"/>
        <v>TOTAL</v>
      </c>
      <c r="AL20" s="569">
        <f t="shared" si="17"/>
        <v>1.456982853030603</v>
      </c>
      <c r="AN20" s="567">
        <f t="shared" si="18"/>
        <v>11</v>
      </c>
      <c r="AO20" s="567">
        <v>10</v>
      </c>
      <c r="AP20" s="567">
        <f t="shared" si="19"/>
        <v>18</v>
      </c>
      <c r="AQ20" s="568" t="str">
        <f t="shared" si="20"/>
        <v>Ceuta y Melilla</v>
      </c>
      <c r="AR20" s="569">
        <f t="shared" si="21"/>
        <v>6.2432204411232979</v>
      </c>
      <c r="AT20" s="567">
        <f t="shared" si="22"/>
        <v>12</v>
      </c>
      <c r="AU20" s="567">
        <v>10</v>
      </c>
      <c r="AV20" s="567">
        <f t="shared" si="23"/>
        <v>17</v>
      </c>
      <c r="AW20" s="568" t="str">
        <f t="shared" si="24"/>
        <v>Rioja, La</v>
      </c>
      <c r="AX20" s="569">
        <f t="shared" si="25"/>
        <v>38.040678568256503</v>
      </c>
    </row>
    <row r="21" spans="1:50" s="329" customFormat="1" ht="18" customHeight="1" x14ac:dyDescent="0.25">
      <c r="A21" s="348"/>
      <c r="B21" s="548" t="s">
        <v>2</v>
      </c>
      <c r="C21" s="573"/>
      <c r="D21" s="574">
        <f t="shared" si="4"/>
        <v>1054681</v>
      </c>
      <c r="E21" s="575">
        <f t="shared" si="0"/>
        <v>2.1692464339811264</v>
      </c>
      <c r="F21" s="573"/>
      <c r="G21" s="576">
        <f>'20pobl'!J22</f>
        <v>818728</v>
      </c>
      <c r="H21" s="577">
        <f t="shared" si="5"/>
        <v>2.1160504523403914</v>
      </c>
      <c r="I21" s="573"/>
      <c r="J21" s="576">
        <f>'20pobl'!Q22</f>
        <v>161284</v>
      </c>
      <c r="K21" s="577">
        <f t="shared" si="6"/>
        <v>2.3113431568713603</v>
      </c>
      <c r="L21" s="573"/>
      <c r="M21" s="576">
        <f>'20pobl'!X22</f>
        <v>74669</v>
      </c>
      <c r="N21" s="577">
        <f t="shared" si="1"/>
        <v>2.5307802174188612</v>
      </c>
      <c r="O21" s="573"/>
      <c r="P21" s="578">
        <f t="shared" si="7"/>
        <v>59500</v>
      </c>
      <c r="Q21" s="579">
        <f t="shared" si="8"/>
        <v>5.6415162499371849</v>
      </c>
      <c r="R21" s="573"/>
      <c r="S21" s="576">
        <f>'23solcasaad'!J22</f>
        <v>13854</v>
      </c>
      <c r="T21" s="580">
        <f t="shared" si="9"/>
        <v>1.6921370711640495</v>
      </c>
      <c r="U21" s="573"/>
      <c r="V21" s="576">
        <f>'23solcasaad'!Q22</f>
        <v>12908</v>
      </c>
      <c r="W21" s="580">
        <f t="shared" si="10"/>
        <v>8.00327372833015</v>
      </c>
      <c r="X21" s="573"/>
      <c r="Y21" s="576">
        <f>'23solcasaad'!X22</f>
        <v>32738</v>
      </c>
      <c r="Z21" s="565">
        <f t="shared" si="11"/>
        <v>43.844165584111209</v>
      </c>
      <c r="AA21" s="566"/>
      <c r="AB21" s="567">
        <f t="shared" si="12"/>
        <v>2</v>
      </c>
      <c r="AC21" s="567">
        <v>11</v>
      </c>
      <c r="AD21" s="567">
        <f t="shared" si="13"/>
        <v>14</v>
      </c>
      <c r="AE21" s="568" t="str">
        <f t="shared" si="2"/>
        <v>Murcia, Región de</v>
      </c>
      <c r="AF21" s="569">
        <f t="shared" si="3"/>
        <v>4.26734723543378</v>
      </c>
      <c r="AG21" s="396"/>
      <c r="AH21" s="567">
        <f t="shared" si="14"/>
        <v>6</v>
      </c>
      <c r="AI21" s="567">
        <v>11</v>
      </c>
      <c r="AJ21" s="567">
        <f t="shared" si="15"/>
        <v>10</v>
      </c>
      <c r="AK21" s="568" t="str">
        <f t="shared" si="16"/>
        <v>Comunitat Valenciana</v>
      </c>
      <c r="AL21" s="569">
        <f t="shared" si="17"/>
        <v>1.3786009102888266</v>
      </c>
      <c r="AM21" s="396"/>
      <c r="AN21" s="567">
        <f t="shared" si="18"/>
        <v>4</v>
      </c>
      <c r="AO21" s="567">
        <v>11</v>
      </c>
      <c r="AP21" s="567">
        <f t="shared" si="19"/>
        <v>10</v>
      </c>
      <c r="AQ21" s="568" t="str">
        <f t="shared" si="20"/>
        <v>Comunitat Valenciana</v>
      </c>
      <c r="AR21" s="569">
        <f t="shared" si="21"/>
        <v>6.214012633408692</v>
      </c>
      <c r="AS21" s="396"/>
      <c r="AT21" s="567">
        <f t="shared" si="22"/>
        <v>3</v>
      </c>
      <c r="AU21" s="567">
        <v>11</v>
      </c>
      <c r="AV21" s="567">
        <f t="shared" si="23"/>
        <v>13</v>
      </c>
      <c r="AW21" s="568" t="str">
        <f t="shared" si="24"/>
        <v>Madrid, Comunidad de</v>
      </c>
      <c r="AX21" s="569">
        <f t="shared" si="25"/>
        <v>38.028100787546116</v>
      </c>
    </row>
    <row r="22" spans="1:50" s="329" customFormat="1" ht="18" customHeight="1" x14ac:dyDescent="0.25">
      <c r="A22" s="348"/>
      <c r="B22" s="548" t="s">
        <v>35</v>
      </c>
      <c r="C22" s="573"/>
      <c r="D22" s="574">
        <f t="shared" si="4"/>
        <v>2705833</v>
      </c>
      <c r="E22" s="575">
        <f t="shared" si="0"/>
        <v>5.5653022915919159</v>
      </c>
      <c r="F22" s="573"/>
      <c r="G22" s="576">
        <f>'20pobl'!J23</f>
        <v>1985942</v>
      </c>
      <c r="H22" s="577">
        <f t="shared" si="5"/>
        <v>5.1327833754577608</v>
      </c>
      <c r="I22" s="573"/>
      <c r="J22" s="576">
        <f>'20pobl'!Q23</f>
        <v>478661</v>
      </c>
      <c r="K22" s="577">
        <f t="shared" si="6"/>
        <v>6.8596378240321565</v>
      </c>
      <c r="L22" s="573"/>
      <c r="M22" s="576">
        <f>'20pobl'!X23</f>
        <v>241230</v>
      </c>
      <c r="N22" s="577">
        <f t="shared" si="1"/>
        <v>8.1760852810128952</v>
      </c>
      <c r="O22" s="573"/>
      <c r="P22" s="578">
        <f t="shared" si="7"/>
        <v>85714</v>
      </c>
      <c r="Q22" s="579">
        <f t="shared" si="8"/>
        <v>3.1677490813365052</v>
      </c>
      <c r="R22" s="573"/>
      <c r="S22" s="576">
        <f>'23solcasaad'!J23</f>
        <v>25248</v>
      </c>
      <c r="T22" s="580">
        <f t="shared" si="9"/>
        <v>1.2713362223065929</v>
      </c>
      <c r="U22" s="573"/>
      <c r="V22" s="576">
        <f>'23solcasaad'!Q23</f>
        <v>14955</v>
      </c>
      <c r="W22" s="580">
        <f t="shared" si="10"/>
        <v>3.1243406084890979</v>
      </c>
      <c r="X22" s="573"/>
      <c r="Y22" s="576">
        <f>'23solcasaad'!X23</f>
        <v>45511</v>
      </c>
      <c r="Z22" s="565">
        <f t="shared" si="11"/>
        <v>18.866227252000165</v>
      </c>
      <c r="AA22" s="566"/>
      <c r="AB22" s="567">
        <f t="shared" si="12"/>
        <v>18</v>
      </c>
      <c r="AC22" s="567">
        <v>12</v>
      </c>
      <c r="AD22" s="567">
        <f t="shared" si="13"/>
        <v>10</v>
      </c>
      <c r="AE22" s="568" t="str">
        <f t="shared" si="2"/>
        <v>Comunitat Valenciana</v>
      </c>
      <c r="AF22" s="569">
        <f t="shared" si="3"/>
        <v>4.1171134842370734</v>
      </c>
      <c r="AG22" s="396"/>
      <c r="AH22" s="567">
        <f t="shared" si="14"/>
        <v>16</v>
      </c>
      <c r="AI22" s="567">
        <v>12</v>
      </c>
      <c r="AJ22" s="567">
        <f t="shared" si="15"/>
        <v>8</v>
      </c>
      <c r="AK22" s="568" t="str">
        <f t="shared" si="16"/>
        <v>Castilla - La Mancha</v>
      </c>
      <c r="AL22" s="569">
        <f t="shared" si="17"/>
        <v>1.3780442392635748</v>
      </c>
      <c r="AM22" s="396"/>
      <c r="AN22" s="567">
        <f t="shared" si="18"/>
        <v>19</v>
      </c>
      <c r="AO22" s="567">
        <v>12</v>
      </c>
      <c r="AP22" s="567">
        <f t="shared" si="19"/>
        <v>5</v>
      </c>
      <c r="AQ22" s="568" t="str">
        <f t="shared" si="20"/>
        <v>Canarias</v>
      </c>
      <c r="AR22" s="569">
        <f t="shared" si="21"/>
        <v>6.0795198092171301</v>
      </c>
      <c r="AS22" s="396"/>
      <c r="AT22" s="567">
        <f t="shared" si="22"/>
        <v>19</v>
      </c>
      <c r="AU22" s="567">
        <v>12</v>
      </c>
      <c r="AV22" s="567">
        <f t="shared" si="23"/>
        <v>10</v>
      </c>
      <c r="AW22" s="568" t="str">
        <f t="shared" si="24"/>
        <v>Comunitat Valenciana</v>
      </c>
      <c r="AX22" s="569">
        <f t="shared" si="25"/>
        <v>37.370658565203371</v>
      </c>
    </row>
    <row r="23" spans="1:50" s="329" customFormat="1" ht="18" customHeight="1" x14ac:dyDescent="0.25">
      <c r="A23" s="348"/>
      <c r="B23" s="548" t="s">
        <v>42</v>
      </c>
      <c r="C23" s="573"/>
      <c r="D23" s="574">
        <f t="shared" si="4"/>
        <v>7009268</v>
      </c>
      <c r="E23" s="575">
        <f t="shared" si="0"/>
        <v>14.416519889727814</v>
      </c>
      <c r="F23" s="573"/>
      <c r="G23" s="576">
        <f>'20pobl'!J24</f>
        <v>5704269</v>
      </c>
      <c r="H23" s="577">
        <f t="shared" si="5"/>
        <v>14.743017214167919</v>
      </c>
      <c r="I23" s="573"/>
      <c r="J23" s="576">
        <f>'20pobl'!Q24</f>
        <v>912768</v>
      </c>
      <c r="K23" s="577">
        <f t="shared" si="6"/>
        <v>13.080777204255586</v>
      </c>
      <c r="L23" s="573"/>
      <c r="M23" s="576">
        <f>'20pobl'!X24</f>
        <v>392231</v>
      </c>
      <c r="N23" s="577">
        <f t="shared" si="1"/>
        <v>13.294010304924631</v>
      </c>
      <c r="O23" s="573"/>
      <c r="P23" s="578">
        <f t="shared" si="7"/>
        <v>261049</v>
      </c>
      <c r="Q23" s="579">
        <f t="shared" si="8"/>
        <v>3.7243404018793402</v>
      </c>
      <c r="R23" s="573"/>
      <c r="S23" s="576">
        <f>'23solcasaad'!J24</f>
        <v>60929</v>
      </c>
      <c r="T23" s="580">
        <f t="shared" si="9"/>
        <v>1.0681298515199757</v>
      </c>
      <c r="U23" s="573"/>
      <c r="V23" s="576">
        <f>'23solcasaad'!Q24</f>
        <v>50962</v>
      </c>
      <c r="W23" s="580">
        <f t="shared" si="10"/>
        <v>5.5832369232926657</v>
      </c>
      <c r="X23" s="573"/>
      <c r="Y23" s="576">
        <f>'23solcasaad'!X24</f>
        <v>149158</v>
      </c>
      <c r="Z23" s="565">
        <f t="shared" si="11"/>
        <v>38.028100787546116</v>
      </c>
      <c r="AA23" s="566"/>
      <c r="AB23" s="567">
        <f t="shared" si="12"/>
        <v>15</v>
      </c>
      <c r="AC23" s="567">
        <v>13</v>
      </c>
      <c r="AD23" s="567">
        <f t="shared" si="13"/>
        <v>6</v>
      </c>
      <c r="AE23" s="568" t="str">
        <f t="shared" si="2"/>
        <v>Cantabria</v>
      </c>
      <c r="AF23" s="569">
        <f t="shared" si="3"/>
        <v>3.9962697871375354</v>
      </c>
      <c r="AG23" s="396"/>
      <c r="AH23" s="567">
        <f t="shared" si="14"/>
        <v>17</v>
      </c>
      <c r="AI23" s="567">
        <v>13</v>
      </c>
      <c r="AJ23" s="567">
        <f t="shared" si="15"/>
        <v>5</v>
      </c>
      <c r="AK23" s="568" t="str">
        <f t="shared" si="16"/>
        <v>Canarias</v>
      </c>
      <c r="AL23" s="569">
        <f t="shared" si="17"/>
        <v>1.3750340973679549</v>
      </c>
      <c r="AM23" s="396"/>
      <c r="AN23" s="567">
        <f t="shared" si="18"/>
        <v>15</v>
      </c>
      <c r="AO23" s="567">
        <v>13</v>
      </c>
      <c r="AP23" s="567">
        <f t="shared" si="19"/>
        <v>3</v>
      </c>
      <c r="AQ23" s="568" t="str">
        <f t="shared" si="20"/>
        <v>Asturias, Principado de</v>
      </c>
      <c r="AR23" s="569">
        <f t="shared" si="21"/>
        <v>6.0042855188973148</v>
      </c>
      <c r="AS23" s="396"/>
      <c r="AT23" s="567">
        <f t="shared" si="22"/>
        <v>11</v>
      </c>
      <c r="AU23" s="567">
        <v>13</v>
      </c>
      <c r="AV23" s="567">
        <f t="shared" si="23"/>
        <v>2</v>
      </c>
      <c r="AW23" s="568" t="str">
        <f t="shared" si="24"/>
        <v>Aragón</v>
      </c>
      <c r="AX23" s="569">
        <f t="shared" si="25"/>
        <v>36.347282614282335</v>
      </c>
    </row>
    <row r="24" spans="1:50" s="329" customFormat="1" ht="18" customHeight="1" x14ac:dyDescent="0.25">
      <c r="A24" s="348"/>
      <c r="B24" s="548" t="s">
        <v>43</v>
      </c>
      <c r="C24" s="573"/>
      <c r="D24" s="574">
        <f t="shared" si="4"/>
        <v>1568492</v>
      </c>
      <c r="E24" s="575">
        <f t="shared" si="0"/>
        <v>3.226042450492542</v>
      </c>
      <c r="F24" s="573"/>
      <c r="G24" s="576">
        <f>'20pobl'!J25</f>
        <v>1307004</v>
      </c>
      <c r="H24" s="577">
        <f t="shared" si="5"/>
        <v>3.3780283627904519</v>
      </c>
      <c r="I24" s="573"/>
      <c r="J24" s="576">
        <f>'20pobl'!Q25</f>
        <v>189074</v>
      </c>
      <c r="K24" s="577">
        <f t="shared" si="6"/>
        <v>2.7095985717262443</v>
      </c>
      <c r="L24" s="573"/>
      <c r="M24" s="576">
        <f>'20pobl'!X25</f>
        <v>72414</v>
      </c>
      <c r="N24" s="577">
        <f t="shared" si="1"/>
        <v>2.4543507836474228</v>
      </c>
      <c r="O24" s="573"/>
      <c r="P24" s="578">
        <f t="shared" si="7"/>
        <v>66933</v>
      </c>
      <c r="Q24" s="579">
        <f t="shared" si="8"/>
        <v>4.26734723543378</v>
      </c>
      <c r="R24" s="573"/>
      <c r="S24" s="576">
        <f>'23solcasaad'!J25</f>
        <v>23018</v>
      </c>
      <c r="T24" s="580">
        <f t="shared" si="9"/>
        <v>1.7611269743627411</v>
      </c>
      <c r="U24" s="573"/>
      <c r="V24" s="576">
        <f>'23solcasaad'!Q25</f>
        <v>15660</v>
      </c>
      <c r="W24" s="580">
        <f t="shared" si="10"/>
        <v>8.2824714133090751</v>
      </c>
      <c r="X24" s="573"/>
      <c r="Y24" s="576">
        <f>'23solcasaad'!X25</f>
        <v>28255</v>
      </c>
      <c r="Z24" s="565">
        <f t="shared" si="11"/>
        <v>39.018698041815121</v>
      </c>
      <c r="AA24" s="566"/>
      <c r="AB24" s="567">
        <f t="shared" si="12"/>
        <v>11</v>
      </c>
      <c r="AC24" s="567">
        <v>14</v>
      </c>
      <c r="AD24" s="567">
        <f t="shared" si="13"/>
        <v>4</v>
      </c>
      <c r="AE24" s="568" t="str">
        <f t="shared" si="2"/>
        <v>Balears, Illes</v>
      </c>
      <c r="AF24" s="569">
        <f t="shared" si="3"/>
        <v>3.7440492040708966</v>
      </c>
      <c r="AG24" s="396"/>
      <c r="AH24" s="567">
        <f t="shared" si="14"/>
        <v>4</v>
      </c>
      <c r="AI24" s="567">
        <v>14</v>
      </c>
      <c r="AJ24" s="567">
        <f t="shared" si="15"/>
        <v>17</v>
      </c>
      <c r="AK24" s="568" t="str">
        <f t="shared" si="16"/>
        <v>Rioja, La</v>
      </c>
      <c r="AL24" s="569">
        <f t="shared" si="17"/>
        <v>1.3557079940432812</v>
      </c>
      <c r="AM24" s="396"/>
      <c r="AN24" s="567">
        <f t="shared" si="18"/>
        <v>2</v>
      </c>
      <c r="AO24" s="567">
        <v>14</v>
      </c>
      <c r="AP24" s="567">
        <f t="shared" si="19"/>
        <v>17</v>
      </c>
      <c r="AQ24" s="568" t="str">
        <f t="shared" si="20"/>
        <v>Rioja, La</v>
      </c>
      <c r="AR24" s="569">
        <f t="shared" si="21"/>
        <v>5.6753019642929763</v>
      </c>
      <c r="AS24" s="396"/>
      <c r="AT24" s="567">
        <f t="shared" si="22"/>
        <v>7</v>
      </c>
      <c r="AU24" s="567">
        <v>14</v>
      </c>
      <c r="AV24" s="567">
        <f t="shared" si="23"/>
        <v>3</v>
      </c>
      <c r="AW24" s="568" t="str">
        <f t="shared" si="24"/>
        <v>Asturias, Principado de</v>
      </c>
      <c r="AX24" s="569">
        <f t="shared" si="25"/>
        <v>33.918163015887941</v>
      </c>
    </row>
    <row r="25" spans="1:50" s="329" customFormat="1" ht="18" customHeight="1" x14ac:dyDescent="0.25">
      <c r="B25" s="548" t="s">
        <v>44</v>
      </c>
      <c r="C25" s="573"/>
      <c r="D25" s="581">
        <f t="shared" si="4"/>
        <v>678333</v>
      </c>
      <c r="E25" s="575">
        <f t="shared" si="0"/>
        <v>1.3951815205751497</v>
      </c>
      <c r="F25" s="573"/>
      <c r="G25" s="582">
        <f>'20pobl'!J26</f>
        <v>537748</v>
      </c>
      <c r="H25" s="577">
        <f t="shared" si="5"/>
        <v>1.3898411910245414</v>
      </c>
      <c r="I25" s="573"/>
      <c r="J25" s="582">
        <f>'20pobl'!Q26</f>
        <v>97707</v>
      </c>
      <c r="K25" s="577">
        <f t="shared" si="6"/>
        <v>1.4002282050819053</v>
      </c>
      <c r="L25" s="573"/>
      <c r="M25" s="582">
        <f>'20pobl'!X26</f>
        <v>42878</v>
      </c>
      <c r="N25" s="577">
        <f t="shared" si="1"/>
        <v>1.4532777211759356</v>
      </c>
      <c r="O25" s="573"/>
      <c r="P25" s="583">
        <f t="shared" si="7"/>
        <v>21298</v>
      </c>
      <c r="Q25" s="579">
        <f t="shared" si="8"/>
        <v>3.1397558426318639</v>
      </c>
      <c r="R25" s="573"/>
      <c r="S25" s="582">
        <f>'23solcasaad'!J26</f>
        <v>5161</v>
      </c>
      <c r="T25" s="580">
        <f t="shared" si="9"/>
        <v>0.95974322545132662</v>
      </c>
      <c r="U25" s="573"/>
      <c r="V25" s="582">
        <f>'23solcasaad'!Q26</f>
        <v>3866</v>
      </c>
      <c r="W25" s="580">
        <f t="shared" si="10"/>
        <v>3.9567277677136747</v>
      </c>
      <c r="X25" s="573"/>
      <c r="Y25" s="582">
        <f>'23solcasaad'!X26</f>
        <v>12271</v>
      </c>
      <c r="Z25" s="565">
        <f t="shared" si="11"/>
        <v>28.618405709221513</v>
      </c>
      <c r="AA25" s="566"/>
      <c r="AB25" s="567">
        <f t="shared" si="12"/>
        <v>19</v>
      </c>
      <c r="AC25" s="567">
        <v>15</v>
      </c>
      <c r="AD25" s="567">
        <f t="shared" si="13"/>
        <v>13</v>
      </c>
      <c r="AE25" s="568" t="str">
        <f t="shared" si="2"/>
        <v>Madrid, Comunidad de</v>
      </c>
      <c r="AF25" s="569">
        <f t="shared" si="3"/>
        <v>3.7243404018793402</v>
      </c>
      <c r="AG25" s="396"/>
      <c r="AH25" s="567">
        <f t="shared" si="14"/>
        <v>19</v>
      </c>
      <c r="AI25" s="567">
        <v>15</v>
      </c>
      <c r="AJ25" s="567">
        <f t="shared" si="15"/>
        <v>4</v>
      </c>
      <c r="AK25" s="568" t="str">
        <f t="shared" si="16"/>
        <v>Balears, Illes</v>
      </c>
      <c r="AL25" s="569">
        <f t="shared" si="17"/>
        <v>1.3061191883687491</v>
      </c>
      <c r="AM25" s="396"/>
      <c r="AN25" s="567">
        <f t="shared" si="18"/>
        <v>18</v>
      </c>
      <c r="AO25" s="567">
        <v>15</v>
      </c>
      <c r="AP25" s="567">
        <f t="shared" si="19"/>
        <v>13</v>
      </c>
      <c r="AQ25" s="568" t="str">
        <f t="shared" si="20"/>
        <v>Madrid, Comunidad de</v>
      </c>
      <c r="AR25" s="569">
        <f t="shared" si="21"/>
        <v>5.5832369232926657</v>
      </c>
      <c r="AS25" s="396"/>
      <c r="AT25" s="567">
        <f t="shared" si="22"/>
        <v>18</v>
      </c>
      <c r="AU25" s="567">
        <v>15</v>
      </c>
      <c r="AV25" s="567">
        <f t="shared" si="23"/>
        <v>18</v>
      </c>
      <c r="AW25" s="568" t="str">
        <f t="shared" si="24"/>
        <v>Ceuta y Melilla</v>
      </c>
      <c r="AX25" s="569">
        <f t="shared" si="25"/>
        <v>32.885359397271429</v>
      </c>
    </row>
    <row r="26" spans="1:50" s="329" customFormat="1" ht="18" customHeight="1" x14ac:dyDescent="0.25">
      <c r="B26" s="548" t="s">
        <v>45</v>
      </c>
      <c r="C26" s="573"/>
      <c r="D26" s="581">
        <f t="shared" si="4"/>
        <v>2227684</v>
      </c>
      <c r="E26" s="575">
        <f t="shared" si="0"/>
        <v>4.5818551514977628</v>
      </c>
      <c r="F26" s="573"/>
      <c r="G26" s="582">
        <f>'20pobl'!J27</f>
        <v>1697134</v>
      </c>
      <c r="H26" s="577">
        <f t="shared" si="5"/>
        <v>4.38634218981427</v>
      </c>
      <c r="I26" s="573"/>
      <c r="J26" s="582">
        <f>'20pobl'!Q27</f>
        <v>367754</v>
      </c>
      <c r="K26" s="577">
        <f t="shared" si="6"/>
        <v>5.2702418796165169</v>
      </c>
      <c r="L26" s="573"/>
      <c r="M26" s="582">
        <f>'20pobl'!X27</f>
        <v>162796</v>
      </c>
      <c r="N26" s="577">
        <f t="shared" si="1"/>
        <v>5.5176967185166657</v>
      </c>
      <c r="O26" s="573"/>
      <c r="P26" s="583">
        <f t="shared" si="7"/>
        <v>117857</v>
      </c>
      <c r="Q26" s="579">
        <f t="shared" si="8"/>
        <v>5.2905618570676989</v>
      </c>
      <c r="R26" s="573"/>
      <c r="S26" s="582">
        <f>'23solcasaad'!J27</f>
        <v>30972</v>
      </c>
      <c r="T26" s="580">
        <f t="shared" si="9"/>
        <v>1.8249590191463962</v>
      </c>
      <c r="U26" s="573"/>
      <c r="V26" s="582">
        <f>'23solcasaad'!Q27</f>
        <v>23675</v>
      </c>
      <c r="W26" s="580">
        <f t="shared" si="10"/>
        <v>6.4377273938556749</v>
      </c>
      <c r="X26" s="573"/>
      <c r="Y26" s="582">
        <f>'23solcasaad'!X27</f>
        <v>63210</v>
      </c>
      <c r="Z26" s="565">
        <f t="shared" si="11"/>
        <v>38.827735325192265</v>
      </c>
      <c r="AA26" s="566"/>
      <c r="AB26" s="567">
        <f t="shared" si="12"/>
        <v>3</v>
      </c>
      <c r="AC26" s="567">
        <v>16</v>
      </c>
      <c r="AD26" s="567">
        <f t="shared" si="13"/>
        <v>5</v>
      </c>
      <c r="AE26" s="568" t="str">
        <f t="shared" si="2"/>
        <v>Canarias</v>
      </c>
      <c r="AF26" s="570">
        <f t="shared" si="3"/>
        <v>3.3576712760758887</v>
      </c>
      <c r="AG26" s="396"/>
      <c r="AH26" s="567">
        <f t="shared" si="14"/>
        <v>3</v>
      </c>
      <c r="AI26" s="567">
        <v>16</v>
      </c>
      <c r="AJ26" s="567">
        <f t="shared" si="15"/>
        <v>12</v>
      </c>
      <c r="AK26" s="568" t="str">
        <f t="shared" si="16"/>
        <v>Galicia</v>
      </c>
      <c r="AL26" s="569">
        <f t="shared" si="17"/>
        <v>1.2713362223065929</v>
      </c>
      <c r="AM26" s="396"/>
      <c r="AN26" s="567">
        <f t="shared" si="18"/>
        <v>9</v>
      </c>
      <c r="AO26" s="567">
        <v>16</v>
      </c>
      <c r="AP26" s="567">
        <f t="shared" si="19"/>
        <v>2</v>
      </c>
      <c r="AQ26" s="568" t="str">
        <f t="shared" si="20"/>
        <v>Aragón</v>
      </c>
      <c r="AR26" s="569">
        <f t="shared" si="21"/>
        <v>5.5655112634767283</v>
      </c>
      <c r="AS26" s="396"/>
      <c r="AT26" s="567">
        <f t="shared" si="22"/>
        <v>8</v>
      </c>
      <c r="AU26" s="567">
        <v>16</v>
      </c>
      <c r="AV26" s="567">
        <f t="shared" si="23"/>
        <v>5</v>
      </c>
      <c r="AW26" s="568" t="str">
        <f t="shared" si="24"/>
        <v>Canarias</v>
      </c>
      <c r="AX26" s="569">
        <f t="shared" si="25"/>
        <v>31.329145085373298</v>
      </c>
    </row>
    <row r="27" spans="1:50" s="329" customFormat="1" ht="18" customHeight="1" x14ac:dyDescent="0.25">
      <c r="B27" s="548" t="s">
        <v>46</v>
      </c>
      <c r="C27" s="573"/>
      <c r="D27" s="581">
        <f t="shared" si="4"/>
        <v>324184</v>
      </c>
      <c r="E27" s="584">
        <f t="shared" si="0"/>
        <v>0.6667750589550181</v>
      </c>
      <c r="F27" s="573"/>
      <c r="G27" s="582">
        <f>'20pobl'!J28</f>
        <v>252488</v>
      </c>
      <c r="H27" s="585">
        <f t="shared" si="5"/>
        <v>0.65257001911565349</v>
      </c>
      <c r="I27" s="573"/>
      <c r="J27" s="582">
        <f>'20pobl'!Q28</f>
        <v>49178</v>
      </c>
      <c r="K27" s="585">
        <f t="shared" si="6"/>
        <v>0.70476447613290694</v>
      </c>
      <c r="L27" s="573"/>
      <c r="M27" s="582">
        <f>'20pobl'!X28</f>
        <v>22518</v>
      </c>
      <c r="N27" s="585">
        <f t="shared" si="1"/>
        <v>0.76320975151452297</v>
      </c>
      <c r="O27" s="573"/>
      <c r="P27" s="583">
        <f t="shared" si="7"/>
        <v>14780</v>
      </c>
      <c r="Q27" s="586">
        <f t="shared" si="8"/>
        <v>4.5591392542506721</v>
      </c>
      <c r="R27" s="573"/>
      <c r="S27" s="582">
        <f>'23solcasaad'!J28</f>
        <v>3423</v>
      </c>
      <c r="T27" s="587">
        <f t="shared" si="9"/>
        <v>1.3557079940432812</v>
      </c>
      <c r="U27" s="573"/>
      <c r="V27" s="582">
        <f>'23solcasaad'!Q28</f>
        <v>2791</v>
      </c>
      <c r="W27" s="587">
        <f t="shared" si="10"/>
        <v>5.6753019642929763</v>
      </c>
      <c r="X27" s="573"/>
      <c r="Y27" s="582">
        <f>'23solcasaad'!X28</f>
        <v>8566</v>
      </c>
      <c r="Z27" s="588">
        <f t="shared" si="11"/>
        <v>38.040678568256503</v>
      </c>
      <c r="AA27" s="566"/>
      <c r="AB27" s="567">
        <f t="shared" si="12"/>
        <v>8</v>
      </c>
      <c r="AC27" s="567">
        <v>17</v>
      </c>
      <c r="AD27" s="567">
        <f t="shared" si="13"/>
        <v>18</v>
      </c>
      <c r="AE27" s="568" t="str">
        <f t="shared" si="2"/>
        <v>Ceuta y Melilla</v>
      </c>
      <c r="AF27" s="569">
        <f t="shared" si="3"/>
        <v>3.3565061124116244</v>
      </c>
      <c r="AG27" s="396"/>
      <c r="AH27" s="567">
        <f t="shared" si="14"/>
        <v>14</v>
      </c>
      <c r="AI27" s="567">
        <v>17</v>
      </c>
      <c r="AJ27" s="567">
        <f t="shared" si="15"/>
        <v>13</v>
      </c>
      <c r="AK27" s="568" t="str">
        <f t="shared" si="16"/>
        <v>Madrid, Comunidad de</v>
      </c>
      <c r="AL27" s="569">
        <f t="shared" si="17"/>
        <v>1.0681298515199757</v>
      </c>
      <c r="AM27" s="396"/>
      <c r="AN27" s="567">
        <f t="shared" si="18"/>
        <v>14</v>
      </c>
      <c r="AO27" s="567">
        <v>17</v>
      </c>
      <c r="AP27" s="567">
        <f t="shared" si="19"/>
        <v>6</v>
      </c>
      <c r="AQ27" s="568" t="str">
        <f t="shared" si="20"/>
        <v>Cantabria</v>
      </c>
      <c r="AR27" s="569">
        <f t="shared" si="21"/>
        <v>5.0214195549105947</v>
      </c>
      <c r="AS27" s="396"/>
      <c r="AT27" s="567">
        <f t="shared" si="22"/>
        <v>10</v>
      </c>
      <c r="AU27" s="567">
        <v>17</v>
      </c>
      <c r="AV27" s="567">
        <f t="shared" si="23"/>
        <v>6</v>
      </c>
      <c r="AW27" s="568" t="str">
        <f t="shared" si="24"/>
        <v>Cantabria</v>
      </c>
      <c r="AX27" s="569">
        <f t="shared" si="25"/>
        <v>28.962529047250193</v>
      </c>
    </row>
    <row r="28" spans="1:50" s="329" customFormat="1" ht="18" customHeight="1" x14ac:dyDescent="0.25">
      <c r="B28" s="548" t="s">
        <v>1</v>
      </c>
      <c r="C28" s="573"/>
      <c r="D28" s="581">
        <f t="shared" si="4"/>
        <v>169164</v>
      </c>
      <c r="E28" s="584">
        <f t="shared" si="0"/>
        <v>0.34793307526918876</v>
      </c>
      <c r="F28" s="573"/>
      <c r="G28" s="582">
        <f>'20pobl'!J29</f>
        <v>147659</v>
      </c>
      <c r="H28" s="585">
        <f t="shared" si="5"/>
        <v>0.38163333090126372</v>
      </c>
      <c r="I28" s="573"/>
      <c r="J28" s="582">
        <f>'20pobl'!Q29</f>
        <v>16594</v>
      </c>
      <c r="K28" s="585">
        <f t="shared" si="6"/>
        <v>0.23780677776545323</v>
      </c>
      <c r="L28" s="573"/>
      <c r="M28" s="582">
        <f>'20pobl'!X29</f>
        <v>4911</v>
      </c>
      <c r="N28" s="585">
        <f t="shared" si="1"/>
        <v>0.16645008835988198</v>
      </c>
      <c r="O28" s="573"/>
      <c r="P28" s="583">
        <f t="shared" si="7"/>
        <v>5678</v>
      </c>
      <c r="Q28" s="586">
        <f t="shared" si="8"/>
        <v>3.3565061124116244</v>
      </c>
      <c r="R28" s="573"/>
      <c r="S28" s="582">
        <f>'23solcasaad'!J29</f>
        <v>3027</v>
      </c>
      <c r="T28" s="587">
        <f t="shared" si="9"/>
        <v>2.0499935662573905</v>
      </c>
      <c r="U28" s="573"/>
      <c r="V28" s="582">
        <f>'23solcasaad'!Q29</f>
        <v>1036</v>
      </c>
      <c r="W28" s="587">
        <f t="shared" si="10"/>
        <v>6.2432204411232979</v>
      </c>
      <c r="X28" s="573"/>
      <c r="Y28" s="582">
        <f>'23solcasaad'!X29</f>
        <v>1615</v>
      </c>
      <c r="Z28" s="588">
        <f t="shared" si="11"/>
        <v>32.885359397271429</v>
      </c>
      <c r="AA28" s="566"/>
      <c r="AB28" s="567">
        <f t="shared" si="12"/>
        <v>17</v>
      </c>
      <c r="AC28" s="567">
        <v>18</v>
      </c>
      <c r="AD28" s="567">
        <f t="shared" si="13"/>
        <v>12</v>
      </c>
      <c r="AE28" s="568" t="str">
        <f t="shared" si="2"/>
        <v>Galicia</v>
      </c>
      <c r="AF28" s="569">
        <f t="shared" si="3"/>
        <v>3.1677490813365052</v>
      </c>
      <c r="AG28" s="396"/>
      <c r="AH28" s="567">
        <f t="shared" si="14"/>
        <v>1</v>
      </c>
      <c r="AI28" s="567">
        <v>18</v>
      </c>
      <c r="AJ28" s="567">
        <f t="shared" si="15"/>
        <v>2</v>
      </c>
      <c r="AK28" s="568" t="str">
        <f t="shared" si="16"/>
        <v>Aragón</v>
      </c>
      <c r="AL28" s="569">
        <f t="shared" si="17"/>
        <v>1.0546676886351762</v>
      </c>
      <c r="AM28" s="396"/>
      <c r="AN28" s="567">
        <f t="shared" si="18"/>
        <v>10</v>
      </c>
      <c r="AO28" s="567">
        <v>18</v>
      </c>
      <c r="AP28" s="567">
        <f t="shared" si="19"/>
        <v>15</v>
      </c>
      <c r="AQ28" s="568" t="str">
        <f t="shared" si="20"/>
        <v>Navarra, Comunidad Foral de</v>
      </c>
      <c r="AR28" s="569">
        <f t="shared" si="21"/>
        <v>3.9567277677136747</v>
      </c>
      <c r="AS28" s="396"/>
      <c r="AT28" s="567">
        <f t="shared" si="22"/>
        <v>15</v>
      </c>
      <c r="AU28" s="567">
        <v>18</v>
      </c>
      <c r="AV28" s="567">
        <f t="shared" si="23"/>
        <v>15</v>
      </c>
      <c r="AW28" s="568" t="str">
        <f t="shared" si="24"/>
        <v>Navarra, Comunidad Foral de</v>
      </c>
      <c r="AX28" s="569">
        <f t="shared" si="25"/>
        <v>28.618405709221513</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15</v>
      </c>
      <c r="AE29" s="568" t="str">
        <f t="shared" si="2"/>
        <v>Navarra, Comunidad Foral de</v>
      </c>
      <c r="AF29" s="569">
        <f t="shared" si="3"/>
        <v>3.1397558426318639</v>
      </c>
      <c r="AG29" s="396"/>
      <c r="AH29" s="396"/>
      <c r="AI29" s="396"/>
      <c r="AJ29" s="567">
        <f>MATCH(AI30,AH$11:AH$30,0)</f>
        <v>15</v>
      </c>
      <c r="AK29" s="568" t="str">
        <f t="shared" si="16"/>
        <v>Navarra, Comunidad Foral de</v>
      </c>
      <c r="AL29" s="569">
        <f t="shared" si="17"/>
        <v>0.95974322545132662</v>
      </c>
      <c r="AM29" s="396"/>
      <c r="AN29" s="396"/>
      <c r="AO29" s="396"/>
      <c r="AP29" s="567">
        <f>MATCH(AO30,AN$11:AN$30,0)</f>
        <v>12</v>
      </c>
      <c r="AQ29" s="568" t="str">
        <f t="shared" si="20"/>
        <v>Galicia</v>
      </c>
      <c r="AR29" s="569">
        <f>INDEX(W$11:W$30,AP29,1)</f>
        <v>3.1243406084890979</v>
      </c>
      <c r="AS29" s="396"/>
      <c r="AT29" s="396"/>
      <c r="AU29" s="396"/>
      <c r="AV29" s="567">
        <f>MATCH(AU30,AT$11:AT$30,0)</f>
        <v>12</v>
      </c>
      <c r="AW29" s="568" t="str">
        <f t="shared" si="24"/>
        <v>Galicia</v>
      </c>
      <c r="AX29" s="569">
        <f t="shared" si="25"/>
        <v>18.866227252000165</v>
      </c>
    </row>
    <row r="30" spans="1:50" s="329" customFormat="1" ht="18" customHeight="1" x14ac:dyDescent="0.2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2177007</v>
      </c>
      <c r="Q30" s="545">
        <f>P30*100/D30</f>
        <v>4.4776237284088269</v>
      </c>
      <c r="R30" s="320"/>
      <c r="S30" s="549">
        <f>SUM(S11:S28)</f>
        <v>563726</v>
      </c>
      <c r="T30" s="546">
        <f>S30*100/G30</f>
        <v>1.456982853030603</v>
      </c>
      <c r="U30" s="320"/>
      <c r="V30" s="549">
        <f>SUM(V11:V28)</f>
        <v>472303</v>
      </c>
      <c r="W30" s="546">
        <f>V30*100/J30</f>
        <v>6.7685220295864079</v>
      </c>
      <c r="X30" s="320"/>
      <c r="Y30" s="549">
        <f>SUM(Y11:Y28)</f>
        <v>1140978</v>
      </c>
      <c r="Z30" s="551">
        <f>Y30*100/M30</f>
        <v>38.671531035773043</v>
      </c>
      <c r="AA30" s="566"/>
      <c r="AB30" s="567">
        <f>_xlfn.RANK.EQ(Q30,Q$11:Q$30,0)</f>
        <v>9</v>
      </c>
      <c r="AC30" s="567">
        <v>19</v>
      </c>
      <c r="AD30" s="396"/>
      <c r="AE30" s="396"/>
      <c r="AF30" s="589"/>
      <c r="AG30" s="396"/>
      <c r="AH30" s="567">
        <f t="shared" si="14"/>
        <v>10</v>
      </c>
      <c r="AI30" s="567">
        <v>19</v>
      </c>
      <c r="AJ30" s="396"/>
      <c r="AK30" s="396"/>
      <c r="AL30" s="589"/>
      <c r="AM30" s="396"/>
      <c r="AN30" s="567">
        <f t="shared" si="18"/>
        <v>8</v>
      </c>
      <c r="AO30" s="567">
        <v>19</v>
      </c>
      <c r="AP30" s="396"/>
      <c r="AQ30" s="396"/>
      <c r="AR30" s="589"/>
      <c r="AS30" s="396"/>
      <c r="AT30" s="567">
        <f t="shared" si="22"/>
        <v>9</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77" t="s">
        <v>171</v>
      </c>
      <c r="C33" s="1477"/>
      <c r="D33" s="1477"/>
      <c r="E33" s="1477"/>
      <c r="F33" s="1477"/>
      <c r="G33" s="1477"/>
      <c r="H33" s="1477"/>
      <c r="I33" s="1477"/>
      <c r="J33" s="1477"/>
      <c r="K33" s="1477"/>
      <c r="L33" s="1477"/>
      <c r="M33" s="1477"/>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78"/>
      <c r="C34" s="1478"/>
      <c r="D34" s="1478"/>
      <c r="E34" s="1478"/>
      <c r="F34" s="1478"/>
      <c r="G34" s="1478"/>
      <c r="H34" s="1478"/>
      <c r="I34" s="1478"/>
      <c r="J34" s="1478"/>
      <c r="K34" s="1478"/>
      <c r="L34" s="1478"/>
      <c r="M34" s="1478"/>
      <c r="N34" s="1478"/>
      <c r="O34" s="1478"/>
      <c r="P34" s="1478"/>
    </row>
    <row r="35" spans="2:50" s="329" customFormat="1" ht="4.5" customHeight="1" x14ac:dyDescent="0.2">
      <c r="B35" s="1428"/>
      <c r="C35" s="1428"/>
      <c r="D35" s="1428"/>
      <c r="E35" s="1428"/>
      <c r="F35" s="1428"/>
      <c r="G35" s="1428"/>
      <c r="H35" s="1428"/>
      <c r="I35" s="1428"/>
      <c r="J35" s="1428"/>
      <c r="K35" s="1428"/>
      <c r="L35" s="1428"/>
      <c r="M35" s="1428"/>
      <c r="N35" s="1428"/>
      <c r="O35" s="1428"/>
      <c r="P35" s="1428"/>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57"/>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0.7109375" style="1328" bestFit="1" customWidth="1"/>
    <col min="28" max="28" width="8.140625" style="396" bestFit="1" customWidth="1"/>
    <col min="29" max="29" width="8.42578125" style="396" bestFit="1" customWidth="1"/>
    <col min="30" max="30" width="4.28515625" style="329"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1105"/>
      <c r="AB1" s="342"/>
      <c r="AC1" s="342"/>
      <c r="AD1" s="311"/>
    </row>
    <row r="2" spans="1:34" s="343" customFormat="1" x14ac:dyDescent="0.25">
      <c r="B2" s="1400"/>
      <c r="C2" s="1400"/>
      <c r="X2" s="599"/>
      <c r="Y2" s="599"/>
      <c r="Z2" s="599"/>
      <c r="AA2" s="1336"/>
      <c r="AB2" s="556"/>
      <c r="AC2" s="556"/>
      <c r="AD2" s="891"/>
    </row>
    <row r="3" spans="1:34" s="345" customFormat="1" ht="32.25" customHeight="1" x14ac:dyDescent="0.2">
      <c r="B3" s="1401"/>
      <c r="C3" s="1401"/>
      <c r="X3" s="599"/>
      <c r="Y3" s="599"/>
      <c r="Z3" s="599"/>
      <c r="AA3" s="1336"/>
      <c r="AB3" s="556"/>
      <c r="AC3" s="556"/>
      <c r="AD3" s="891"/>
    </row>
    <row r="4" spans="1:34" s="492" customFormat="1" ht="19.5" customHeight="1" x14ac:dyDescent="0.2">
      <c r="A4" s="1496" t="s">
        <v>397</v>
      </c>
      <c r="B4" s="1496"/>
      <c r="C4" s="1496"/>
      <c r="D4" s="1496"/>
      <c r="E4" s="1496"/>
      <c r="F4" s="1496"/>
      <c r="G4" s="1496"/>
      <c r="H4" s="1496"/>
      <c r="I4" s="1496"/>
      <c r="J4" s="1496"/>
      <c r="K4" s="1496"/>
      <c r="L4" s="1496"/>
      <c r="M4" s="1496"/>
      <c r="N4" s="1496"/>
      <c r="O4" s="1496"/>
      <c r="P4" s="1496"/>
      <c r="Q4" s="1496"/>
      <c r="R4" s="1496"/>
      <c r="S4" s="1496"/>
      <c r="T4" s="1496"/>
      <c r="U4" s="1496"/>
      <c r="V4" s="1496"/>
      <c r="AA4" s="1336"/>
      <c r="AB4" s="556"/>
      <c r="AC4" s="556"/>
      <c r="AD4" s="891"/>
    </row>
    <row r="5" spans="1:34" s="492" customFormat="1" ht="15.75"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1439"/>
      <c r="V5" s="1439"/>
      <c r="AA5" s="1336"/>
      <c r="AB5" s="556"/>
      <c r="AC5" s="556"/>
      <c r="AD5" s="891"/>
    </row>
    <row r="6" spans="1:34" s="492" customFormat="1" ht="6" customHeight="1" x14ac:dyDescent="0.2">
      <c r="AA6" s="1336"/>
      <c r="AB6" s="556"/>
      <c r="AC6" s="556"/>
      <c r="AD6" s="891"/>
    </row>
    <row r="7" spans="1:34" s="437" customFormat="1" ht="7.5" customHeight="1" x14ac:dyDescent="0.2">
      <c r="A7" s="488"/>
      <c r="B7" s="1404" t="s">
        <v>12</v>
      </c>
      <c r="D7" s="1440" t="s">
        <v>13</v>
      </c>
      <c r="E7" s="593"/>
      <c r="F7" s="1494"/>
      <c r="G7" s="1494"/>
      <c r="H7" s="489"/>
      <c r="I7" s="445"/>
      <c r="J7" s="445"/>
      <c r="K7" s="445"/>
      <c r="L7" s="445"/>
      <c r="M7" s="489"/>
      <c r="N7" s="489"/>
      <c r="O7" s="489"/>
      <c r="P7" s="489"/>
      <c r="Q7" s="489"/>
      <c r="R7" s="489"/>
      <c r="S7" s="594"/>
      <c r="T7" s="489"/>
      <c r="U7" s="489"/>
      <c r="V7" s="595"/>
      <c r="AA7" s="1339"/>
      <c r="AB7" s="513"/>
      <c r="AC7" s="513"/>
      <c r="AD7" s="320"/>
    </row>
    <row r="8" spans="1:34" s="437" customFormat="1" ht="15" customHeight="1" x14ac:dyDescent="0.2">
      <c r="A8" s="488"/>
      <c r="B8" s="1405"/>
      <c r="D8" s="1493"/>
      <c r="F8" s="1440" t="s">
        <v>242</v>
      </c>
      <c r="G8" s="1441"/>
      <c r="I8" s="1440" t="s">
        <v>243</v>
      </c>
      <c r="J8" s="1442"/>
      <c r="K8" s="1484" t="s">
        <v>372</v>
      </c>
      <c r="L8" s="1485"/>
      <c r="M8" s="1485"/>
      <c r="N8" s="1485"/>
      <c r="O8" s="1485"/>
      <c r="P8" s="1485"/>
      <c r="Q8" s="1485"/>
      <c r="R8" s="1485"/>
      <c r="S8" s="1485"/>
      <c r="T8" s="1485"/>
      <c r="U8" s="1485"/>
      <c r="V8" s="1486"/>
      <c r="AA8" s="1339"/>
      <c r="AB8" s="513"/>
      <c r="AC8" s="513"/>
      <c r="AD8" s="320"/>
    </row>
    <row r="9" spans="1:34" s="437" customFormat="1" ht="25.5" customHeight="1" x14ac:dyDescent="0.2">
      <c r="A9" s="488"/>
      <c r="B9" s="1405"/>
      <c r="D9" s="1459"/>
      <c r="E9" s="491"/>
      <c r="F9" s="1482"/>
      <c r="G9" s="1495"/>
      <c r="I9" s="1482"/>
      <c r="J9" s="1483"/>
      <c r="K9" s="1479" t="s">
        <v>373</v>
      </c>
      <c r="L9" s="1480"/>
      <c r="M9" s="1479" t="s">
        <v>374</v>
      </c>
      <c r="N9" s="1481"/>
      <c r="O9" s="1479" t="s">
        <v>375</v>
      </c>
      <c r="P9" s="1480"/>
      <c r="Q9" s="1488" t="s">
        <v>376</v>
      </c>
      <c r="R9" s="1488"/>
      <c r="S9" s="1489" t="s">
        <v>377</v>
      </c>
      <c r="T9" s="1490"/>
      <c r="U9" s="1491" t="s">
        <v>378</v>
      </c>
      <c r="V9" s="1492"/>
      <c r="AA9" s="1339"/>
      <c r="AB9" s="513"/>
      <c r="AC9" s="513"/>
      <c r="AD9" s="320"/>
    </row>
    <row r="10" spans="1:34" s="437" customFormat="1" ht="38.25" x14ac:dyDescent="0.2">
      <c r="A10" s="488"/>
      <c r="B10" s="1406"/>
      <c r="D10" s="600" t="s">
        <v>9</v>
      </c>
      <c r="E10" s="493"/>
      <c r="F10" s="455" t="s">
        <v>9</v>
      </c>
      <c r="G10" s="401" t="s">
        <v>212</v>
      </c>
      <c r="H10" s="494"/>
      <c r="I10" s="400" t="s">
        <v>9</v>
      </c>
      <c r="J10" s="406" t="s">
        <v>212</v>
      </c>
      <c r="K10" s="601" t="s">
        <v>9</v>
      </c>
      <c r="L10" s="403" t="s">
        <v>379</v>
      </c>
      <c r="M10" s="405" t="s">
        <v>9</v>
      </c>
      <c r="N10" s="403" t="s">
        <v>379</v>
      </c>
      <c r="O10" s="407" t="s">
        <v>9</v>
      </c>
      <c r="P10" s="403" t="s">
        <v>379</v>
      </c>
      <c r="Q10" s="406" t="s">
        <v>9</v>
      </c>
      <c r="R10" s="735" t="s">
        <v>379</v>
      </c>
      <c r="S10" s="406" t="s">
        <v>9</v>
      </c>
      <c r="T10" s="736" t="s">
        <v>379</v>
      </c>
      <c r="U10" s="407" t="s">
        <v>9</v>
      </c>
      <c r="V10" s="735" t="s">
        <v>379</v>
      </c>
      <c r="AA10" s="1337" t="s">
        <v>208</v>
      </c>
      <c r="AB10" s="602" t="s">
        <v>380</v>
      </c>
      <c r="AC10" s="603" t="s">
        <v>381</v>
      </c>
      <c r="AD10" s="320"/>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1337">
        <v>44286</v>
      </c>
      <c r="AB11" s="602">
        <v>27728</v>
      </c>
      <c r="AC11" s="602">
        <v>26286</v>
      </c>
      <c r="AD11" s="329"/>
    </row>
    <row r="12" spans="1:34" s="331" customFormat="1" x14ac:dyDescent="0.25">
      <c r="A12" s="330"/>
      <c r="B12" s="349" t="s">
        <v>8</v>
      </c>
      <c r="C12" s="350"/>
      <c r="D12" s="605">
        <v>424865</v>
      </c>
      <c r="E12" s="350"/>
      <c r="F12" s="355">
        <v>4818</v>
      </c>
      <c r="G12" s="358">
        <v>1.13400727289845</v>
      </c>
      <c r="H12" s="350"/>
      <c r="I12" s="355">
        <v>3330</v>
      </c>
      <c r="J12" s="358">
        <v>0.78377837666082173</v>
      </c>
      <c r="K12" s="355">
        <v>3007</v>
      </c>
      <c r="L12" s="358">
        <v>90.300300300300293</v>
      </c>
      <c r="M12" s="355">
        <v>35</v>
      </c>
      <c r="N12" s="358">
        <v>1.0510510510510511</v>
      </c>
      <c r="O12" s="355">
        <v>8</v>
      </c>
      <c r="P12" s="358">
        <v>0.24024024024024024</v>
      </c>
      <c r="Q12" s="355">
        <v>208</v>
      </c>
      <c r="R12" s="358">
        <v>6.2462462462462458</v>
      </c>
      <c r="S12" s="355">
        <v>47</v>
      </c>
      <c r="T12" s="358">
        <v>1.4114114114114114</v>
      </c>
      <c r="U12" s="355">
        <v>25</v>
      </c>
      <c r="V12" s="358">
        <v>0.75075075075075071</v>
      </c>
      <c r="X12" s="606"/>
      <c r="Y12" s="606"/>
      <c r="Z12" s="606"/>
      <c r="AA12" s="1337">
        <v>44316</v>
      </c>
      <c r="AB12" s="602">
        <v>26001</v>
      </c>
      <c r="AC12" s="602">
        <v>20329</v>
      </c>
      <c r="AD12" s="360"/>
      <c r="AE12" s="360"/>
      <c r="AF12" s="360"/>
      <c r="AG12" s="361"/>
      <c r="AH12" s="607"/>
    </row>
    <row r="13" spans="1:34" s="331" customFormat="1" x14ac:dyDescent="0.25">
      <c r="A13" s="330"/>
      <c r="B13" s="363" t="s">
        <v>7</v>
      </c>
      <c r="C13" s="350"/>
      <c r="D13" s="608">
        <v>57851</v>
      </c>
      <c r="E13" s="350"/>
      <c r="F13" s="368">
        <v>716</v>
      </c>
      <c r="G13" s="372">
        <v>1.2376622703151199</v>
      </c>
      <c r="H13" s="350"/>
      <c r="I13" s="368">
        <v>774</v>
      </c>
      <c r="J13" s="372">
        <v>1.3379198285250038</v>
      </c>
      <c r="K13" s="368">
        <v>730</v>
      </c>
      <c r="L13" s="372">
        <v>94.315245478036175</v>
      </c>
      <c r="M13" s="368">
        <v>31</v>
      </c>
      <c r="N13" s="372">
        <v>4.0051679586563305</v>
      </c>
      <c r="O13" s="368">
        <v>0</v>
      </c>
      <c r="P13" s="372">
        <v>0</v>
      </c>
      <c r="Q13" s="368">
        <v>1</v>
      </c>
      <c r="R13" s="372">
        <v>0.12919896640826875</v>
      </c>
      <c r="S13" s="368">
        <v>2</v>
      </c>
      <c r="T13" s="372">
        <v>0.2583979328165375</v>
      </c>
      <c r="U13" s="368">
        <v>10</v>
      </c>
      <c r="V13" s="372">
        <v>1.2919896640826873</v>
      </c>
      <c r="X13" s="606"/>
      <c r="Y13" s="606"/>
      <c r="Z13" s="606"/>
      <c r="AA13" s="1337">
        <v>44347</v>
      </c>
      <c r="AB13" s="602">
        <v>27218</v>
      </c>
      <c r="AC13" s="602">
        <v>17469</v>
      </c>
      <c r="AD13" s="360"/>
      <c r="AE13" s="360"/>
      <c r="AF13" s="360"/>
      <c r="AG13" s="361"/>
      <c r="AH13" s="607"/>
    </row>
    <row r="14" spans="1:34" s="331" customFormat="1" x14ac:dyDescent="0.25">
      <c r="A14" s="330"/>
      <c r="B14" s="363" t="s">
        <v>37</v>
      </c>
      <c r="C14" s="350"/>
      <c r="D14" s="608">
        <v>51635</v>
      </c>
      <c r="E14" s="350"/>
      <c r="F14" s="368">
        <v>1003</v>
      </c>
      <c r="G14" s="372">
        <v>1.9424808753752298</v>
      </c>
      <c r="H14" s="350"/>
      <c r="I14" s="368">
        <v>650</v>
      </c>
      <c r="J14" s="372">
        <v>1.258836060811465</v>
      </c>
      <c r="K14" s="368">
        <v>558</v>
      </c>
      <c r="L14" s="372">
        <v>85.846153846153854</v>
      </c>
      <c r="M14" s="368">
        <v>12</v>
      </c>
      <c r="N14" s="372">
        <v>1.8461538461538463</v>
      </c>
      <c r="O14" s="368">
        <v>8</v>
      </c>
      <c r="P14" s="372">
        <v>1.2307692307692308</v>
      </c>
      <c r="Q14" s="368">
        <v>3</v>
      </c>
      <c r="R14" s="372">
        <v>0.46153846153846156</v>
      </c>
      <c r="S14" s="368">
        <v>12</v>
      </c>
      <c r="T14" s="372">
        <v>1.8461538461538463</v>
      </c>
      <c r="U14" s="368">
        <v>57</v>
      </c>
      <c r="V14" s="372">
        <v>8.7692307692307701</v>
      </c>
      <c r="X14" s="606"/>
      <c r="Y14" s="606"/>
      <c r="Z14" s="606"/>
      <c r="AA14" s="1337">
        <v>44377</v>
      </c>
      <c r="AB14" s="602">
        <v>28579</v>
      </c>
      <c r="AC14" s="602">
        <v>20931</v>
      </c>
      <c r="AD14" s="360"/>
      <c r="AE14" s="360"/>
      <c r="AF14" s="360"/>
      <c r="AG14" s="361"/>
      <c r="AH14" s="607"/>
    </row>
    <row r="15" spans="1:34" s="331" customFormat="1" x14ac:dyDescent="0.25">
      <c r="A15" s="330"/>
      <c r="B15" s="363" t="s">
        <v>38</v>
      </c>
      <c r="C15" s="350"/>
      <c r="D15" s="608">
        <v>46118</v>
      </c>
      <c r="E15" s="350"/>
      <c r="F15" s="368">
        <v>405</v>
      </c>
      <c r="G15" s="372">
        <v>0.87818205472917299</v>
      </c>
      <c r="H15" s="350"/>
      <c r="I15" s="368">
        <v>520</v>
      </c>
      <c r="J15" s="372">
        <v>1.1275423912572098</v>
      </c>
      <c r="K15" s="368">
        <v>498</v>
      </c>
      <c r="L15" s="372">
        <v>95.769230769230774</v>
      </c>
      <c r="M15" s="368">
        <v>17</v>
      </c>
      <c r="N15" s="372">
        <v>3.2692307692307696</v>
      </c>
      <c r="O15" s="368">
        <v>0</v>
      </c>
      <c r="P15" s="372">
        <v>0</v>
      </c>
      <c r="Q15" s="368">
        <v>0</v>
      </c>
      <c r="R15" s="372">
        <v>0</v>
      </c>
      <c r="S15" s="368">
        <v>5</v>
      </c>
      <c r="T15" s="372">
        <v>0.96153846153846156</v>
      </c>
      <c r="U15" s="368">
        <v>0</v>
      </c>
      <c r="V15" s="372">
        <v>0</v>
      </c>
      <c r="X15" s="606"/>
      <c r="Y15" s="606"/>
      <c r="Z15" s="606"/>
      <c r="AA15" s="1337">
        <v>44408</v>
      </c>
      <c r="AB15" s="602">
        <v>30723</v>
      </c>
      <c r="AC15" s="602">
        <v>25882</v>
      </c>
      <c r="AD15" s="360"/>
      <c r="AE15" s="360"/>
      <c r="AF15" s="360"/>
      <c r="AG15" s="361"/>
      <c r="AH15" s="607"/>
    </row>
    <row r="16" spans="1:34" s="331" customFormat="1" x14ac:dyDescent="0.25">
      <c r="A16" s="330"/>
      <c r="B16" s="363" t="s">
        <v>6</v>
      </c>
      <c r="C16" s="350"/>
      <c r="D16" s="608">
        <v>75170</v>
      </c>
      <c r="E16" s="350"/>
      <c r="F16" s="368">
        <v>1085</v>
      </c>
      <c r="G16" s="372">
        <v>1.4433949713981642</v>
      </c>
      <c r="H16" s="350"/>
      <c r="I16" s="368">
        <v>1676</v>
      </c>
      <c r="J16" s="372">
        <v>2.2296128774777171</v>
      </c>
      <c r="K16" s="368">
        <v>574</v>
      </c>
      <c r="L16" s="372">
        <v>34.248210023866349</v>
      </c>
      <c r="M16" s="368">
        <v>3</v>
      </c>
      <c r="N16" s="372">
        <v>0.17899761336515513</v>
      </c>
      <c r="O16" s="368">
        <v>0</v>
      </c>
      <c r="P16" s="372">
        <v>0</v>
      </c>
      <c r="Q16" s="368">
        <v>1069</v>
      </c>
      <c r="R16" s="372">
        <v>63.782816229116946</v>
      </c>
      <c r="S16" s="368">
        <v>0</v>
      </c>
      <c r="T16" s="372">
        <v>0</v>
      </c>
      <c r="U16" s="368">
        <v>30</v>
      </c>
      <c r="V16" s="372">
        <v>1.7899761336515514</v>
      </c>
      <c r="X16" s="606"/>
      <c r="Y16" s="606"/>
      <c r="Z16" s="606"/>
      <c r="AA16" s="1337">
        <v>44439</v>
      </c>
      <c r="AB16" s="602">
        <v>23332</v>
      </c>
      <c r="AC16" s="602">
        <v>22391</v>
      </c>
      <c r="AD16" s="360"/>
      <c r="AE16" s="360"/>
      <c r="AF16" s="360"/>
      <c r="AG16" s="361"/>
      <c r="AH16" s="607"/>
    </row>
    <row r="17" spans="1:34" s="331" customFormat="1" x14ac:dyDescent="0.25">
      <c r="A17" s="330"/>
      <c r="B17" s="363" t="s">
        <v>5</v>
      </c>
      <c r="C17" s="350"/>
      <c r="D17" s="609">
        <v>23612</v>
      </c>
      <c r="E17" s="350"/>
      <c r="F17" s="377">
        <v>268</v>
      </c>
      <c r="G17" s="372">
        <v>1.1350160935117737</v>
      </c>
      <c r="H17" s="350"/>
      <c r="I17" s="377">
        <v>212</v>
      </c>
      <c r="J17" s="372">
        <v>0.89784855158394039</v>
      </c>
      <c r="K17" s="377">
        <v>206</v>
      </c>
      <c r="L17" s="372">
        <v>97.169811320754718</v>
      </c>
      <c r="M17" s="377">
        <v>4</v>
      </c>
      <c r="N17" s="372">
        <v>1.8867924528301887</v>
      </c>
      <c r="O17" s="377">
        <v>0</v>
      </c>
      <c r="P17" s="372">
        <v>0</v>
      </c>
      <c r="Q17" s="377">
        <v>2</v>
      </c>
      <c r="R17" s="372">
        <v>0.94339622641509435</v>
      </c>
      <c r="S17" s="377">
        <v>0</v>
      </c>
      <c r="T17" s="372">
        <v>0</v>
      </c>
      <c r="U17" s="377">
        <v>0</v>
      </c>
      <c r="V17" s="372">
        <v>0</v>
      </c>
      <c r="X17" s="606"/>
      <c r="Y17" s="606"/>
      <c r="Z17" s="606"/>
      <c r="AA17" s="1337">
        <v>44469</v>
      </c>
      <c r="AB17" s="602">
        <v>26490</v>
      </c>
      <c r="AC17" s="602">
        <v>22335</v>
      </c>
      <c r="AD17" s="360"/>
      <c r="AE17" s="360"/>
      <c r="AF17" s="360"/>
      <c r="AG17" s="361"/>
      <c r="AH17" s="607"/>
    </row>
    <row r="18" spans="1:34" s="331" customFormat="1" x14ac:dyDescent="0.25">
      <c r="A18" s="330"/>
      <c r="B18" s="363" t="s">
        <v>4</v>
      </c>
      <c r="C18" s="350"/>
      <c r="D18" s="608">
        <v>160337</v>
      </c>
      <c r="E18" s="350"/>
      <c r="F18" s="368">
        <v>856</v>
      </c>
      <c r="G18" s="372">
        <v>0.53387552467615085</v>
      </c>
      <c r="H18" s="350"/>
      <c r="I18" s="368">
        <v>1244</v>
      </c>
      <c r="J18" s="372">
        <v>0.77586583259010711</v>
      </c>
      <c r="K18" s="368">
        <v>1179</v>
      </c>
      <c r="L18" s="372">
        <v>94.774919614147919</v>
      </c>
      <c r="M18" s="368">
        <v>38</v>
      </c>
      <c r="N18" s="372">
        <v>3.054662379421222</v>
      </c>
      <c r="O18" s="368">
        <v>0</v>
      </c>
      <c r="P18" s="372">
        <v>0</v>
      </c>
      <c r="Q18" s="368">
        <v>6</v>
      </c>
      <c r="R18" s="372">
        <v>0.48231511254019299</v>
      </c>
      <c r="S18" s="368">
        <v>9</v>
      </c>
      <c r="T18" s="372">
        <v>0.72347266881028938</v>
      </c>
      <c r="U18" s="368">
        <v>12</v>
      </c>
      <c r="V18" s="372">
        <v>0.96463022508038598</v>
      </c>
      <c r="X18" s="606"/>
      <c r="Y18" s="606"/>
      <c r="Z18" s="606"/>
      <c r="AA18" s="1337">
        <v>44500</v>
      </c>
      <c r="AB18" s="602">
        <v>29231</v>
      </c>
      <c r="AC18" s="602">
        <v>19576</v>
      </c>
      <c r="AD18" s="360"/>
      <c r="AE18" s="360"/>
      <c r="AF18" s="360"/>
      <c r="AG18" s="361"/>
      <c r="AH18" s="607"/>
    </row>
    <row r="19" spans="1:34" s="331" customFormat="1" x14ac:dyDescent="0.25">
      <c r="A19" s="330"/>
      <c r="B19" s="363" t="s">
        <v>40</v>
      </c>
      <c r="C19" s="350"/>
      <c r="D19" s="608">
        <v>100119</v>
      </c>
      <c r="E19" s="350"/>
      <c r="F19" s="368">
        <v>2418</v>
      </c>
      <c r="G19" s="372">
        <v>2.4151260000599284</v>
      </c>
      <c r="H19" s="350"/>
      <c r="I19" s="368">
        <v>1179</v>
      </c>
      <c r="J19" s="372">
        <v>1.1775986575974589</v>
      </c>
      <c r="K19" s="368">
        <v>1045</v>
      </c>
      <c r="L19" s="372">
        <v>88.634435962680243</v>
      </c>
      <c r="M19" s="368">
        <v>11</v>
      </c>
      <c r="N19" s="372">
        <v>0.93299406276505514</v>
      </c>
      <c r="O19" s="368">
        <v>6</v>
      </c>
      <c r="P19" s="372">
        <v>0.5089058524173028</v>
      </c>
      <c r="Q19" s="368">
        <v>24</v>
      </c>
      <c r="R19" s="372">
        <v>2.0356234096692112</v>
      </c>
      <c r="S19" s="368">
        <v>1</v>
      </c>
      <c r="T19" s="372">
        <v>8.4817642069550461E-2</v>
      </c>
      <c r="U19" s="368">
        <v>92</v>
      </c>
      <c r="V19" s="372">
        <v>7.8032230703986434</v>
      </c>
      <c r="X19" s="606"/>
      <c r="Y19" s="606"/>
      <c r="Z19" s="606"/>
      <c r="AA19" s="1337">
        <v>44530</v>
      </c>
      <c r="AB19" s="602">
        <v>29856</v>
      </c>
      <c r="AC19" s="602">
        <v>21916</v>
      </c>
      <c r="AD19" s="360"/>
      <c r="AE19" s="360"/>
      <c r="AF19" s="360"/>
      <c r="AG19" s="361"/>
      <c r="AH19" s="607"/>
    </row>
    <row r="20" spans="1:34" s="331" customFormat="1" x14ac:dyDescent="0.25">
      <c r="A20" s="330"/>
      <c r="B20" s="363" t="s">
        <v>41</v>
      </c>
      <c r="C20" s="350"/>
      <c r="D20" s="608">
        <v>385490</v>
      </c>
      <c r="E20" s="350"/>
      <c r="F20" s="368">
        <v>7334</v>
      </c>
      <c r="G20" s="372">
        <v>1.9025136838828505</v>
      </c>
      <c r="H20" s="350"/>
      <c r="I20" s="368">
        <v>4086</v>
      </c>
      <c r="J20" s="372">
        <v>1.0599496744403227</v>
      </c>
      <c r="K20" s="368">
        <v>3106</v>
      </c>
      <c r="L20" s="372">
        <v>76.015663240332842</v>
      </c>
      <c r="M20" s="368">
        <v>23</v>
      </c>
      <c r="N20" s="372">
        <v>0.56289769946157608</v>
      </c>
      <c r="O20" s="368">
        <v>453</v>
      </c>
      <c r="P20" s="372">
        <v>11.086637298091043</v>
      </c>
      <c r="Q20" s="368">
        <v>0</v>
      </c>
      <c r="R20" s="372">
        <v>0</v>
      </c>
      <c r="S20" s="368">
        <v>272</v>
      </c>
      <c r="T20" s="372">
        <v>6.6568771414586392</v>
      </c>
      <c r="U20" s="368">
        <v>232</v>
      </c>
      <c r="V20" s="372">
        <v>5.6779246206558982</v>
      </c>
      <c r="X20" s="606"/>
      <c r="Y20" s="606"/>
      <c r="Z20" s="606"/>
      <c r="AA20" s="1337">
        <v>44561</v>
      </c>
      <c r="AB20" s="602">
        <v>24104</v>
      </c>
      <c r="AC20" s="602">
        <v>29010</v>
      </c>
      <c r="AD20" s="360"/>
      <c r="AE20" s="360"/>
      <c r="AF20" s="360"/>
      <c r="AG20" s="361"/>
      <c r="AH20" s="607"/>
    </row>
    <row r="21" spans="1:34" s="331" customFormat="1" x14ac:dyDescent="0.25">
      <c r="A21" s="330"/>
      <c r="B21" s="363" t="s">
        <v>3</v>
      </c>
      <c r="C21" s="350"/>
      <c r="D21" s="608">
        <v>219001</v>
      </c>
      <c r="E21" s="350"/>
      <c r="F21" s="368">
        <v>3021</v>
      </c>
      <c r="G21" s="372">
        <v>1.3794457559554523</v>
      </c>
      <c r="H21" s="350"/>
      <c r="I21" s="368">
        <v>2348</v>
      </c>
      <c r="J21" s="372">
        <v>1.072141223099438</v>
      </c>
      <c r="K21" s="368">
        <v>2272</v>
      </c>
      <c r="L21" s="372">
        <v>96.763202725724014</v>
      </c>
      <c r="M21" s="368">
        <v>29</v>
      </c>
      <c r="N21" s="372">
        <v>1.2350936967632027</v>
      </c>
      <c r="O21" s="368">
        <v>0</v>
      </c>
      <c r="P21" s="372">
        <v>0</v>
      </c>
      <c r="Q21" s="368">
        <v>5</v>
      </c>
      <c r="R21" s="372">
        <v>0.21294718909710392</v>
      </c>
      <c r="S21" s="368">
        <v>9</v>
      </c>
      <c r="T21" s="372">
        <v>0.38330494037478707</v>
      </c>
      <c r="U21" s="368">
        <v>33</v>
      </c>
      <c r="V21" s="372">
        <v>1.405451448040886</v>
      </c>
      <c r="X21" s="606"/>
      <c r="Y21" s="606"/>
      <c r="Z21" s="606"/>
      <c r="AA21" s="1337">
        <v>44592</v>
      </c>
      <c r="AB21" s="602">
        <v>22642</v>
      </c>
      <c r="AC21" s="602">
        <v>24609</v>
      </c>
      <c r="AD21" s="360"/>
      <c r="AE21" s="360"/>
      <c r="AF21" s="360"/>
      <c r="AG21" s="361"/>
      <c r="AH21" s="607"/>
    </row>
    <row r="22" spans="1:34" s="331" customFormat="1" x14ac:dyDescent="0.25">
      <c r="A22" s="330"/>
      <c r="B22" s="363" t="s">
        <v>2</v>
      </c>
      <c r="C22" s="350"/>
      <c r="D22" s="608">
        <v>59500</v>
      </c>
      <c r="E22" s="350"/>
      <c r="F22" s="368">
        <v>855</v>
      </c>
      <c r="G22" s="372">
        <v>1.4369747899159664</v>
      </c>
      <c r="H22" s="350"/>
      <c r="I22" s="368">
        <v>805</v>
      </c>
      <c r="J22" s="372">
        <v>1.3529411764705881</v>
      </c>
      <c r="K22" s="368">
        <v>643</v>
      </c>
      <c r="L22" s="372">
        <v>79.875776397515523</v>
      </c>
      <c r="M22" s="368">
        <v>10</v>
      </c>
      <c r="N22" s="372">
        <v>1.2422360248447204</v>
      </c>
      <c r="O22" s="368">
        <v>0</v>
      </c>
      <c r="P22" s="372">
        <v>0</v>
      </c>
      <c r="Q22" s="368">
        <v>13</v>
      </c>
      <c r="R22" s="372">
        <v>1.6149068322981366</v>
      </c>
      <c r="S22" s="368">
        <v>1</v>
      </c>
      <c r="T22" s="372">
        <v>0.12422360248447205</v>
      </c>
      <c r="U22" s="368">
        <v>138</v>
      </c>
      <c r="V22" s="372">
        <v>17.142857142857142</v>
      </c>
      <c r="X22" s="606"/>
      <c r="Y22" s="606"/>
      <c r="Z22" s="606"/>
      <c r="AA22" s="1337">
        <v>44620</v>
      </c>
      <c r="AB22" s="602">
        <v>24889</v>
      </c>
      <c r="AC22" s="602">
        <v>26478</v>
      </c>
      <c r="AD22" s="360"/>
      <c r="AE22" s="360"/>
      <c r="AF22" s="360"/>
      <c r="AG22" s="361"/>
      <c r="AH22" s="607"/>
    </row>
    <row r="23" spans="1:34" s="331" customFormat="1" x14ac:dyDescent="0.25">
      <c r="A23" s="330"/>
      <c r="B23" s="363" t="s">
        <v>35</v>
      </c>
      <c r="C23" s="350"/>
      <c r="D23" s="608">
        <v>85714</v>
      </c>
      <c r="E23" s="350"/>
      <c r="F23" s="368">
        <v>1356</v>
      </c>
      <c r="G23" s="372">
        <v>1.5820052733509111</v>
      </c>
      <c r="H23" s="350"/>
      <c r="I23" s="368">
        <v>893</v>
      </c>
      <c r="J23" s="372">
        <v>1.0418368061226873</v>
      </c>
      <c r="K23" s="368">
        <v>851</v>
      </c>
      <c r="L23" s="372">
        <v>95.296752519596865</v>
      </c>
      <c r="M23" s="368">
        <v>6</v>
      </c>
      <c r="N23" s="372">
        <v>0.67189249720044786</v>
      </c>
      <c r="O23" s="368">
        <v>0</v>
      </c>
      <c r="P23" s="372">
        <v>0</v>
      </c>
      <c r="Q23" s="368">
        <v>36</v>
      </c>
      <c r="R23" s="372">
        <v>4.0313549832026876</v>
      </c>
      <c r="S23" s="368">
        <v>0</v>
      </c>
      <c r="T23" s="372">
        <v>0</v>
      </c>
      <c r="U23" s="368">
        <v>0</v>
      </c>
      <c r="V23" s="372">
        <v>0</v>
      </c>
      <c r="X23" s="606"/>
      <c r="Y23" s="606"/>
      <c r="Z23" s="606"/>
      <c r="AA23" s="1337">
        <v>44651</v>
      </c>
      <c r="AB23" s="602">
        <v>30256</v>
      </c>
      <c r="AC23" s="602">
        <v>24903</v>
      </c>
      <c r="AD23" s="360"/>
      <c r="AE23" s="360"/>
      <c r="AF23" s="360"/>
      <c r="AG23" s="361"/>
      <c r="AH23" s="607"/>
    </row>
    <row r="24" spans="1:34" s="331" customFormat="1" x14ac:dyDescent="0.25">
      <c r="A24" s="330"/>
      <c r="B24" s="363" t="s">
        <v>42</v>
      </c>
      <c r="C24" s="350"/>
      <c r="D24" s="608">
        <v>261049</v>
      </c>
      <c r="E24" s="350"/>
      <c r="F24" s="368">
        <v>7224</v>
      </c>
      <c r="G24" s="372">
        <v>2.767296561182</v>
      </c>
      <c r="H24" s="350"/>
      <c r="I24" s="368">
        <v>2599</v>
      </c>
      <c r="J24" s="372">
        <v>0.99559852747951538</v>
      </c>
      <c r="K24" s="368">
        <v>2120</v>
      </c>
      <c r="L24" s="372">
        <v>81.569834551750674</v>
      </c>
      <c r="M24" s="368">
        <v>95</v>
      </c>
      <c r="N24" s="372">
        <v>3.6552520200076954</v>
      </c>
      <c r="O24" s="368">
        <v>0</v>
      </c>
      <c r="P24" s="372">
        <v>0</v>
      </c>
      <c r="Q24" s="368">
        <v>7</v>
      </c>
      <c r="R24" s="372">
        <v>0.26933435936898809</v>
      </c>
      <c r="S24" s="368">
        <v>0</v>
      </c>
      <c r="T24" s="372">
        <v>0</v>
      </c>
      <c r="U24" s="368">
        <v>377</v>
      </c>
      <c r="V24" s="372">
        <v>14.505579068872642</v>
      </c>
      <c r="X24" s="606"/>
      <c r="Y24" s="606"/>
      <c r="Z24" s="606"/>
      <c r="AA24" s="1337">
        <v>44681</v>
      </c>
      <c r="AB24" s="602">
        <v>32696</v>
      </c>
      <c r="AC24" s="602">
        <v>22635</v>
      </c>
      <c r="AD24" s="360"/>
      <c r="AE24" s="360"/>
      <c r="AF24" s="360"/>
      <c r="AG24" s="361"/>
      <c r="AH24" s="607"/>
    </row>
    <row r="25" spans="1:34" x14ac:dyDescent="0.25">
      <c r="A25" s="332"/>
      <c r="B25" s="363" t="s">
        <v>43</v>
      </c>
      <c r="C25" s="350"/>
      <c r="D25" s="608">
        <v>66933</v>
      </c>
      <c r="E25" s="350"/>
      <c r="F25" s="368">
        <v>887</v>
      </c>
      <c r="G25" s="372">
        <v>1.3252058028177431</v>
      </c>
      <c r="H25" s="350"/>
      <c r="I25" s="368">
        <v>765</v>
      </c>
      <c r="J25" s="372">
        <v>1.1429339787548742</v>
      </c>
      <c r="K25" s="368">
        <v>557</v>
      </c>
      <c r="L25" s="372">
        <v>72.810457516339866</v>
      </c>
      <c r="M25" s="368">
        <v>3</v>
      </c>
      <c r="N25" s="372">
        <v>0.39215686274509803</v>
      </c>
      <c r="O25" s="368">
        <v>0</v>
      </c>
      <c r="P25" s="372">
        <v>0</v>
      </c>
      <c r="Q25" s="368">
        <v>162</v>
      </c>
      <c r="R25" s="372">
        <v>21.176470588235293</v>
      </c>
      <c r="S25" s="368">
        <v>20</v>
      </c>
      <c r="T25" s="372">
        <v>2.6143790849673203</v>
      </c>
      <c r="U25" s="368">
        <v>23</v>
      </c>
      <c r="V25" s="372">
        <v>3.0065359477124183</v>
      </c>
      <c r="X25" s="606"/>
      <c r="Y25" s="606"/>
      <c r="Z25" s="606"/>
      <c r="AA25" s="1337">
        <v>44712</v>
      </c>
      <c r="AB25" s="602">
        <v>38586</v>
      </c>
      <c r="AC25" s="602">
        <v>22335</v>
      </c>
      <c r="AD25" s="360"/>
      <c r="AE25" s="360"/>
      <c r="AF25" s="360"/>
      <c r="AG25" s="361"/>
      <c r="AH25" s="607"/>
    </row>
    <row r="26" spans="1:34" s="331" customFormat="1" x14ac:dyDescent="0.25">
      <c r="B26" s="363" t="s">
        <v>44</v>
      </c>
      <c r="C26" s="350"/>
      <c r="D26" s="610">
        <v>21298</v>
      </c>
      <c r="E26" s="350"/>
      <c r="F26" s="377">
        <v>49</v>
      </c>
      <c r="G26" s="372">
        <v>0.23006855103765611</v>
      </c>
      <c r="H26" s="350"/>
      <c r="I26" s="377">
        <v>265</v>
      </c>
      <c r="J26" s="372">
        <v>1.2442482862240585</v>
      </c>
      <c r="K26" s="377">
        <v>262</v>
      </c>
      <c r="L26" s="372">
        <v>98.867924528301884</v>
      </c>
      <c r="M26" s="377">
        <v>3</v>
      </c>
      <c r="N26" s="372">
        <v>1.1320754716981132</v>
      </c>
      <c r="O26" s="377">
        <v>0</v>
      </c>
      <c r="P26" s="372">
        <v>0</v>
      </c>
      <c r="Q26" s="377">
        <v>0</v>
      </c>
      <c r="R26" s="372">
        <v>0</v>
      </c>
      <c r="S26" s="377">
        <v>0</v>
      </c>
      <c r="T26" s="372">
        <v>0</v>
      </c>
      <c r="U26" s="377">
        <v>0</v>
      </c>
      <c r="V26" s="372">
        <v>0</v>
      </c>
      <c r="X26" s="606"/>
      <c r="Y26" s="606"/>
      <c r="Z26" s="606"/>
      <c r="AA26" s="1337">
        <v>44742</v>
      </c>
      <c r="AB26" s="602">
        <v>41750</v>
      </c>
      <c r="AC26" s="602">
        <v>23105</v>
      </c>
      <c r="AD26" s="360"/>
      <c r="AE26" s="360"/>
      <c r="AF26" s="360"/>
      <c r="AG26" s="361"/>
      <c r="AH26" s="607"/>
    </row>
    <row r="27" spans="1:34" s="331" customFormat="1" x14ac:dyDescent="0.25">
      <c r="B27" s="363" t="s">
        <v>45</v>
      </c>
      <c r="C27" s="350"/>
      <c r="D27" s="610">
        <v>117857</v>
      </c>
      <c r="E27" s="350"/>
      <c r="F27" s="377">
        <v>1395</v>
      </c>
      <c r="G27" s="372">
        <v>1.1836377983488464</v>
      </c>
      <c r="H27" s="350"/>
      <c r="I27" s="377">
        <v>1113</v>
      </c>
      <c r="J27" s="372">
        <v>0.94436478104821941</v>
      </c>
      <c r="K27" s="377">
        <v>1049</v>
      </c>
      <c r="L27" s="372">
        <v>94.249775381850853</v>
      </c>
      <c r="M27" s="377">
        <v>41</v>
      </c>
      <c r="N27" s="372">
        <v>3.6837376460017968</v>
      </c>
      <c r="O27" s="377">
        <v>0</v>
      </c>
      <c r="P27" s="372">
        <v>0</v>
      </c>
      <c r="Q27" s="377">
        <v>8</v>
      </c>
      <c r="R27" s="372">
        <v>0.7187780772686434</v>
      </c>
      <c r="S27" s="377">
        <v>6</v>
      </c>
      <c r="T27" s="372">
        <v>0.53908355795148255</v>
      </c>
      <c r="U27" s="377">
        <v>9</v>
      </c>
      <c r="V27" s="372">
        <v>0.80862533692722371</v>
      </c>
      <c r="X27" s="606"/>
      <c r="Y27" s="606"/>
      <c r="Z27" s="606"/>
      <c r="AA27" s="1337">
        <v>44773</v>
      </c>
      <c r="AB27" s="602">
        <v>30827</v>
      </c>
      <c r="AC27" s="602">
        <v>22962</v>
      </c>
      <c r="AD27" s="360"/>
      <c r="AE27" s="360"/>
      <c r="AF27" s="360"/>
      <c r="AG27" s="361"/>
      <c r="AH27" s="607"/>
    </row>
    <row r="28" spans="1:34" s="331" customFormat="1" x14ac:dyDescent="0.25">
      <c r="B28" s="363" t="s">
        <v>46</v>
      </c>
      <c r="C28" s="350"/>
      <c r="D28" s="610">
        <v>14780</v>
      </c>
      <c r="E28" s="350"/>
      <c r="F28" s="377">
        <v>271</v>
      </c>
      <c r="G28" s="383">
        <v>1.8335588633288227</v>
      </c>
      <c r="H28" s="350"/>
      <c r="I28" s="377">
        <v>213</v>
      </c>
      <c r="J28" s="383">
        <v>1.4411366711772666</v>
      </c>
      <c r="K28" s="377">
        <v>78</v>
      </c>
      <c r="L28" s="383">
        <v>36.619718309859159</v>
      </c>
      <c r="M28" s="377">
        <v>2</v>
      </c>
      <c r="N28" s="383">
        <v>0.93896713615023475</v>
      </c>
      <c r="O28" s="377">
        <v>114</v>
      </c>
      <c r="P28" s="383">
        <v>53.521126760563376</v>
      </c>
      <c r="Q28" s="377">
        <v>0</v>
      </c>
      <c r="R28" s="383">
        <v>0</v>
      </c>
      <c r="S28" s="377">
        <v>0</v>
      </c>
      <c r="T28" s="383">
        <v>0</v>
      </c>
      <c r="U28" s="377">
        <v>19</v>
      </c>
      <c r="V28" s="383">
        <v>8.92018779342723</v>
      </c>
      <c r="X28" s="606"/>
      <c r="Y28" s="606"/>
      <c r="Z28" s="606"/>
      <c r="AA28" s="1337">
        <v>44804</v>
      </c>
      <c r="AB28" s="602">
        <v>26047</v>
      </c>
      <c r="AC28" s="602">
        <v>23877</v>
      </c>
      <c r="AD28" s="360"/>
      <c r="AE28" s="360"/>
      <c r="AF28" s="360"/>
      <c r="AG28" s="361"/>
      <c r="AH28" s="607"/>
    </row>
    <row r="29" spans="1:34" s="331" customFormat="1" x14ac:dyDescent="0.25">
      <c r="B29" s="384" t="s">
        <v>1</v>
      </c>
      <c r="C29" s="350"/>
      <c r="D29" s="611">
        <v>5678</v>
      </c>
      <c r="E29" s="350"/>
      <c r="F29" s="389">
        <v>112</v>
      </c>
      <c r="G29" s="393">
        <v>1.9725255371609722</v>
      </c>
      <c r="H29" s="350"/>
      <c r="I29" s="389">
        <v>42</v>
      </c>
      <c r="J29" s="393">
        <v>0.73969707643536453</v>
      </c>
      <c r="K29" s="389">
        <v>32</v>
      </c>
      <c r="L29" s="393">
        <v>76.19047619047619</v>
      </c>
      <c r="M29" s="389">
        <v>1</v>
      </c>
      <c r="N29" s="393">
        <v>2.3809523809523809</v>
      </c>
      <c r="O29" s="389">
        <v>0</v>
      </c>
      <c r="P29" s="393">
        <v>0</v>
      </c>
      <c r="Q29" s="389">
        <v>5</v>
      </c>
      <c r="R29" s="393">
        <v>11.904761904761903</v>
      </c>
      <c r="S29" s="389">
        <v>3</v>
      </c>
      <c r="T29" s="393">
        <v>7.1428571428571423</v>
      </c>
      <c r="U29" s="389">
        <v>1</v>
      </c>
      <c r="V29" s="393">
        <v>2.3809523809523809</v>
      </c>
      <c r="X29" s="606"/>
      <c r="Y29" s="606"/>
      <c r="Z29" s="606"/>
      <c r="AA29" s="1337">
        <v>44834</v>
      </c>
      <c r="AB29" s="602">
        <v>32379</v>
      </c>
      <c r="AC29" s="602">
        <v>24010</v>
      </c>
      <c r="AD29" s="360"/>
      <c r="AE29" s="360"/>
      <c r="AF29" s="360"/>
      <c r="AG29" s="361"/>
      <c r="AH29" s="607"/>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6"/>
      <c r="AA30" s="1337">
        <v>44865</v>
      </c>
      <c r="AB30" s="602">
        <v>29932</v>
      </c>
      <c r="AC30" s="602">
        <v>19815</v>
      </c>
      <c r="AD30" s="329"/>
      <c r="AE30" s="329"/>
      <c r="AF30" s="360"/>
      <c r="AG30" s="361"/>
      <c r="AH30" s="607"/>
    </row>
    <row r="31" spans="1:34" s="329" customFormat="1" x14ac:dyDescent="0.25">
      <c r="B31" s="1236" t="s">
        <v>0</v>
      </c>
      <c r="C31" s="320"/>
      <c r="D31" s="1244">
        <v>2177007</v>
      </c>
      <c r="E31" s="320"/>
      <c r="F31" s="1242">
        <v>34073</v>
      </c>
      <c r="G31" s="1243">
        <v>1.5651304750053627</v>
      </c>
      <c r="H31" s="320"/>
      <c r="I31" s="1242">
        <v>22714</v>
      </c>
      <c r="J31" s="1243">
        <v>1.0433590705036777</v>
      </c>
      <c r="K31" s="1242">
        <v>18767</v>
      </c>
      <c r="L31" s="1243">
        <v>82.623051862287582</v>
      </c>
      <c r="M31" s="1242">
        <v>364</v>
      </c>
      <c r="N31" s="1243">
        <v>1.6025358809544774</v>
      </c>
      <c r="O31" s="1242">
        <v>589</v>
      </c>
      <c r="P31" s="1243">
        <v>2.5931143787972175</v>
      </c>
      <c r="Q31" s="1242">
        <v>1549</v>
      </c>
      <c r="R31" s="1243">
        <v>6.8195826362595762</v>
      </c>
      <c r="S31" s="1242">
        <v>387</v>
      </c>
      <c r="T31" s="1243">
        <v>1.703795016289513</v>
      </c>
      <c r="U31" s="1242">
        <v>1058</v>
      </c>
      <c r="V31" s="1243">
        <v>4.6579202254116403</v>
      </c>
      <c r="X31" s="360"/>
      <c r="Y31" s="360"/>
      <c r="AA31" s="1337">
        <v>44895</v>
      </c>
      <c r="AB31" s="602">
        <v>32038</v>
      </c>
      <c r="AC31" s="602">
        <v>20330</v>
      </c>
      <c r="AD31" s="360"/>
      <c r="AE31" s="360"/>
      <c r="AH31" s="395"/>
    </row>
    <row r="32" spans="1:34" s="328" customFormat="1" ht="5.25" customHeight="1" x14ac:dyDescent="0.2">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37">
        <v>44926</v>
      </c>
      <c r="AB32" s="602">
        <v>25446</v>
      </c>
      <c r="AC32" s="602">
        <v>23015</v>
      </c>
      <c r="AD32" s="329"/>
    </row>
    <row r="33" spans="2:30" s="394" customFormat="1" x14ac:dyDescent="0.2">
      <c r="B33" s="1487" t="s">
        <v>382</v>
      </c>
      <c r="C33" s="1487"/>
      <c r="D33" s="1487"/>
      <c r="E33" s="1487"/>
      <c r="F33" s="1487"/>
      <c r="G33" s="1487"/>
      <c r="H33" s="1487"/>
      <c r="I33" s="1487"/>
      <c r="J33" s="1487"/>
      <c r="K33" s="1487"/>
      <c r="L33" s="1487"/>
      <c r="M33" s="1487"/>
      <c r="N33" s="1487"/>
      <c r="O33" s="1487"/>
      <c r="P33" s="1487"/>
      <c r="Q33" s="1487"/>
      <c r="R33" s="1487"/>
      <c r="S33" s="1487"/>
      <c r="T33" s="1487"/>
      <c r="U33" s="1487"/>
      <c r="V33" s="1487"/>
      <c r="X33" s="596"/>
      <c r="Y33" s="596"/>
      <c r="Z33" s="596"/>
      <c r="AA33" s="1337">
        <v>44957</v>
      </c>
      <c r="AB33" s="602">
        <v>28819</v>
      </c>
      <c r="AC33" s="602">
        <v>24165</v>
      </c>
      <c r="AD33" s="329"/>
    </row>
    <row r="34" spans="2:30" s="394" customFormat="1" ht="12" customHeight="1" x14ac:dyDescent="0.2">
      <c r="B34" s="1487"/>
      <c r="C34" s="1487"/>
      <c r="D34" s="1487"/>
      <c r="E34" s="1487"/>
      <c r="F34" s="1487"/>
      <c r="G34" s="1487"/>
      <c r="H34" s="1487"/>
      <c r="I34" s="1487"/>
      <c r="J34" s="1487"/>
      <c r="K34" s="1487"/>
      <c r="L34" s="1487"/>
      <c r="M34" s="1487"/>
      <c r="N34" s="1487"/>
      <c r="O34" s="1487"/>
      <c r="P34" s="1487"/>
      <c r="Q34" s="1487"/>
      <c r="R34" s="1487"/>
      <c r="S34" s="1487"/>
      <c r="T34" s="1487"/>
      <c r="U34" s="1487"/>
      <c r="V34" s="1487"/>
      <c r="X34" s="596"/>
      <c r="Y34" s="596"/>
      <c r="Z34" s="596"/>
      <c r="AA34" s="1337">
        <v>44985</v>
      </c>
      <c r="AB34" s="602">
        <v>34747</v>
      </c>
      <c r="AC34" s="602">
        <v>23214</v>
      </c>
      <c r="AD34" s="329"/>
    </row>
    <row r="35" spans="2:30" x14ac:dyDescent="0.2">
      <c r="B35" s="1447"/>
      <c r="C35" s="1447"/>
      <c r="D35" s="1447"/>
      <c r="AA35" s="1337">
        <v>45016</v>
      </c>
      <c r="AB35" s="602">
        <v>39866</v>
      </c>
      <c r="AC35" s="602">
        <v>28170</v>
      </c>
    </row>
    <row r="36" spans="2:30" x14ac:dyDescent="0.2">
      <c r="B36" s="1437"/>
      <c r="C36" s="1437"/>
      <c r="D36" s="1437"/>
      <c r="AA36" s="1337">
        <v>45046</v>
      </c>
      <c r="AB36" s="602">
        <v>35704</v>
      </c>
      <c r="AC36" s="602">
        <v>24597</v>
      </c>
    </row>
    <row r="37" spans="2:30" x14ac:dyDescent="0.2">
      <c r="AA37" s="1337">
        <v>45077</v>
      </c>
      <c r="AB37" s="602">
        <v>38659</v>
      </c>
      <c r="AC37" s="602">
        <v>21489</v>
      </c>
    </row>
    <row r="38" spans="2:30" x14ac:dyDescent="0.2">
      <c r="AA38" s="1337">
        <v>45107</v>
      </c>
      <c r="AB38" s="602">
        <v>38600</v>
      </c>
      <c r="AC38" s="602">
        <v>21018</v>
      </c>
    </row>
    <row r="39" spans="2:30" x14ac:dyDescent="0.2">
      <c r="AA39" s="1337">
        <v>45138</v>
      </c>
      <c r="AB39" s="602">
        <v>27853</v>
      </c>
      <c r="AC39" s="602">
        <v>19454</v>
      </c>
    </row>
    <row r="40" spans="2:30" x14ac:dyDescent="0.2">
      <c r="AA40" s="1337">
        <v>45169</v>
      </c>
      <c r="AB40" s="602">
        <v>23854</v>
      </c>
      <c r="AC40" s="602">
        <v>17588</v>
      </c>
    </row>
    <row r="41" spans="2:30" x14ac:dyDescent="0.2">
      <c r="AA41" s="1337">
        <v>45199</v>
      </c>
      <c r="AB41" s="602">
        <v>30663</v>
      </c>
      <c r="AC41" s="602">
        <v>23194</v>
      </c>
    </row>
    <row r="42" spans="2:30" x14ac:dyDescent="0.2">
      <c r="AA42" s="1337">
        <v>45230</v>
      </c>
      <c r="AB42" s="602">
        <v>29848</v>
      </c>
      <c r="AC42" s="602">
        <v>22671</v>
      </c>
    </row>
    <row r="43" spans="2:30" x14ac:dyDescent="0.2">
      <c r="AA43" s="1337">
        <v>45260</v>
      </c>
      <c r="AB43" s="602">
        <v>25851</v>
      </c>
      <c r="AC43" s="602">
        <v>49513</v>
      </c>
    </row>
    <row r="44" spans="2:30" x14ac:dyDescent="0.2">
      <c r="AA44" s="1337">
        <v>45291</v>
      </c>
      <c r="AB44" s="602">
        <v>20461</v>
      </c>
      <c r="AC44" s="602">
        <v>20498</v>
      </c>
    </row>
    <row r="45" spans="2:30" x14ac:dyDescent="0.2">
      <c r="AA45" s="1337">
        <v>45322</v>
      </c>
      <c r="AB45" s="602">
        <v>31387</v>
      </c>
      <c r="AC45" s="602">
        <v>25158</v>
      </c>
    </row>
    <row r="46" spans="2:30" x14ac:dyDescent="0.2">
      <c r="AA46" s="1337">
        <v>45351</v>
      </c>
      <c r="AB46" s="602">
        <v>32616</v>
      </c>
      <c r="AC46" s="602">
        <v>29865</v>
      </c>
    </row>
    <row r="47" spans="2:30" x14ac:dyDescent="0.2">
      <c r="AA47" s="1337">
        <v>45382</v>
      </c>
      <c r="AB47" s="602">
        <v>37480</v>
      </c>
      <c r="AC47" s="602">
        <v>24763</v>
      </c>
    </row>
    <row r="48" spans="2:30" x14ac:dyDescent="0.2">
      <c r="AA48" s="1337">
        <v>45412</v>
      </c>
      <c r="AB48" s="602">
        <v>30764</v>
      </c>
      <c r="AC48" s="602">
        <v>22655</v>
      </c>
    </row>
    <row r="49" spans="27:29" x14ac:dyDescent="0.2">
      <c r="AA49" s="1337">
        <v>45443</v>
      </c>
      <c r="AB49" s="602">
        <v>29722</v>
      </c>
      <c r="AC49" s="602">
        <v>24266</v>
      </c>
    </row>
    <row r="50" spans="27:29" x14ac:dyDescent="0.2">
      <c r="AA50" s="1337">
        <v>45473</v>
      </c>
      <c r="AB50" s="602">
        <v>31629</v>
      </c>
      <c r="AC50" s="602">
        <v>22269</v>
      </c>
    </row>
    <row r="51" spans="27:29" x14ac:dyDescent="0.2">
      <c r="AA51" s="1337">
        <v>45504</v>
      </c>
      <c r="AB51" s="602">
        <v>35840</v>
      </c>
      <c r="AC51" s="602">
        <v>19983</v>
      </c>
    </row>
    <row r="52" spans="27:29" x14ac:dyDescent="0.2">
      <c r="AA52" s="1337">
        <v>45535</v>
      </c>
      <c r="AB52" s="602">
        <v>29604</v>
      </c>
      <c r="AC52" s="602">
        <v>21249</v>
      </c>
    </row>
    <row r="53" spans="27:29" x14ac:dyDescent="0.2">
      <c r="AA53" s="1337">
        <v>45565</v>
      </c>
      <c r="AB53" s="602">
        <v>23701</v>
      </c>
      <c r="AC53" s="602">
        <v>20835</v>
      </c>
    </row>
    <row r="54" spans="27:29" x14ac:dyDescent="0.2">
      <c r="AA54" s="1337">
        <v>45596</v>
      </c>
      <c r="AB54" s="602">
        <v>33448</v>
      </c>
      <c r="AC54" s="602">
        <v>20199</v>
      </c>
    </row>
    <row r="55" spans="27:29" x14ac:dyDescent="0.2">
      <c r="AA55" s="1337">
        <v>45626</v>
      </c>
      <c r="AB55" s="602">
        <v>38672</v>
      </c>
      <c r="AC55" s="602">
        <v>23837</v>
      </c>
    </row>
    <row r="56" spans="27:29" x14ac:dyDescent="0.2">
      <c r="AA56" s="1337">
        <v>45657</v>
      </c>
      <c r="AB56" s="602">
        <v>24521</v>
      </c>
      <c r="AC56" s="602">
        <v>20029</v>
      </c>
    </row>
    <row r="57" spans="27:29" x14ac:dyDescent="0.2">
      <c r="AA57" s="1337">
        <v>45688</v>
      </c>
      <c r="AB57" s="602">
        <v>34073</v>
      </c>
      <c r="AC57" s="602">
        <v>22714</v>
      </c>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615" customWidth="1"/>
    <col min="2" max="2" width="10" style="615" customWidth="1"/>
    <col min="3" max="3" width="1" style="615" customWidth="1"/>
    <col min="4" max="4" width="0.710937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8.28515625" style="615" bestFit="1"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42578125" style="615" customWidth="1"/>
    <col min="22" max="22" width="0.7109375" style="615" customWidth="1"/>
    <col min="23" max="23" width="8.28515625" style="615" bestFit="1" customWidth="1"/>
    <col min="24" max="24" width="6.140625" style="615" customWidth="1"/>
    <col min="25" max="25" width="0.5703125" style="615" customWidth="1"/>
    <col min="26" max="26" width="9.85546875" style="615" bestFit="1" customWidth="1"/>
    <col min="27" max="27" width="6.140625" style="615" customWidth="1"/>
    <col min="28" max="28" width="0.7109375" style="615" customWidth="1"/>
    <col min="29" max="29" width="9.85546875" style="615" bestFit="1" customWidth="1"/>
    <col min="30" max="30" width="7.7109375" style="615" bestFit="1" customWidth="1"/>
    <col min="31" max="16384" width="11.42578125" style="615"/>
  </cols>
  <sheetData>
    <row r="1" spans="2:30" hidden="1" x14ac:dyDescent="0.2">
      <c r="E1" s="616" t="s">
        <v>36</v>
      </c>
      <c r="F1" s="616"/>
      <c r="H1" s="616" t="s">
        <v>21</v>
      </c>
      <c r="K1" s="616" t="s">
        <v>20</v>
      </c>
      <c r="N1" s="616" t="s">
        <v>19</v>
      </c>
      <c r="Q1" s="616" t="s">
        <v>18</v>
      </c>
      <c r="T1" s="616" t="s">
        <v>17</v>
      </c>
      <c r="W1" s="616" t="s">
        <v>16</v>
      </c>
      <c r="Z1" s="616" t="s">
        <v>15</v>
      </c>
    </row>
    <row r="2" spans="2:30" s="613" customFormat="1" x14ac:dyDescent="0.2">
      <c r="C2" s="617"/>
      <c r="D2" s="617"/>
      <c r="AB2" s="617"/>
    </row>
    <row r="3" spans="2:30" s="619" customFormat="1" ht="47.25" customHeight="1" x14ac:dyDescent="0.25">
      <c r="B3" s="1502"/>
      <c r="C3" s="1502"/>
      <c r="D3" s="1502"/>
      <c r="E3" s="1502"/>
      <c r="F3" s="1502"/>
      <c r="G3" s="1502"/>
      <c r="H3" s="1502"/>
      <c r="I3" s="1502"/>
      <c r="J3" s="1502"/>
      <c r="K3" s="1502"/>
      <c r="L3" s="618"/>
      <c r="M3" s="618"/>
      <c r="W3" s="620"/>
      <c r="AA3" s="620"/>
      <c r="AD3" s="620"/>
    </row>
    <row r="4" spans="2:30" s="621" customFormat="1" ht="7.5" customHeight="1" x14ac:dyDescent="0.2">
      <c r="B4" s="1503"/>
      <c r="C4" s="1503"/>
      <c r="D4" s="1503"/>
      <c r="E4" s="1503"/>
      <c r="F4" s="1503"/>
      <c r="G4" s="1503"/>
      <c r="H4" s="1503"/>
      <c r="I4" s="1503"/>
      <c r="J4" s="1503"/>
      <c r="K4" s="1503"/>
      <c r="L4" s="1503"/>
      <c r="M4" s="1503"/>
      <c r="N4" s="1503"/>
      <c r="O4" s="1503"/>
      <c r="P4" s="1503"/>
      <c r="Q4" s="1503"/>
      <c r="R4" s="1503"/>
      <c r="S4" s="1503"/>
      <c r="T4" s="1503"/>
      <c r="U4" s="1503"/>
      <c r="V4" s="1503"/>
      <c r="W4" s="1503"/>
      <c r="X4" s="1503"/>
      <c r="Y4" s="1503"/>
      <c r="Z4" s="1503"/>
      <c r="AA4" s="1503"/>
      <c r="AB4" s="1503"/>
      <c r="AC4" s="1503"/>
      <c r="AD4" s="1503"/>
    </row>
    <row r="5" spans="2:30" s="621" customFormat="1" ht="21" x14ac:dyDescent="0.2">
      <c r="B5" s="1504" t="s">
        <v>398</v>
      </c>
      <c r="C5" s="1504"/>
      <c r="D5" s="1504"/>
      <c r="E5" s="1504"/>
      <c r="F5" s="1504"/>
      <c r="G5" s="1504"/>
      <c r="H5" s="1504"/>
      <c r="I5" s="1504"/>
      <c r="J5" s="1504"/>
      <c r="K5" s="1504"/>
      <c r="L5" s="1504"/>
      <c r="M5" s="1504"/>
      <c r="N5" s="1504"/>
      <c r="O5" s="1504"/>
      <c r="P5" s="1504"/>
      <c r="Q5" s="1504"/>
      <c r="R5" s="1504"/>
      <c r="S5" s="1504"/>
      <c r="T5" s="1504"/>
      <c r="U5" s="1504"/>
      <c r="V5" s="1504"/>
      <c r="W5" s="1504"/>
      <c r="X5" s="1504"/>
      <c r="Y5" s="1504"/>
      <c r="Z5" s="1504"/>
      <c r="AA5" s="1504"/>
      <c r="AB5" s="1504"/>
      <c r="AC5" s="1504"/>
      <c r="AD5" s="1504"/>
    </row>
    <row r="6" spans="2:30" s="621" customFormat="1" ht="16.5" customHeight="1" x14ac:dyDescent="0.2">
      <c r="B6" s="1439" t="str">
        <f>porsaad!$B$6</f>
        <v>Situación a 31 de enero de 2025</v>
      </c>
      <c r="C6" s="1439"/>
      <c r="D6" s="1439"/>
      <c r="E6" s="1439"/>
      <c r="F6" s="1439"/>
      <c r="G6" s="1439"/>
      <c r="H6" s="1439"/>
      <c r="I6" s="1439"/>
      <c r="J6" s="1439"/>
      <c r="K6" s="1439"/>
      <c r="L6" s="1439"/>
      <c r="M6" s="1439"/>
      <c r="N6" s="1439"/>
      <c r="O6" s="1439"/>
      <c r="P6" s="1439"/>
      <c r="Q6" s="1439"/>
      <c r="R6" s="1439"/>
      <c r="S6" s="1439"/>
      <c r="T6" s="1439"/>
      <c r="U6" s="1439"/>
      <c r="V6" s="1439"/>
      <c r="W6" s="1439"/>
      <c r="X6" s="1439"/>
      <c r="Y6" s="1439"/>
      <c r="Z6" s="1439"/>
      <c r="AA6" s="1439"/>
      <c r="AB6" s="1439"/>
      <c r="AC6" s="1439"/>
      <c r="AD6" s="622"/>
    </row>
    <row r="7" spans="2:30" s="621" customFormat="1" ht="5.25" customHeight="1" x14ac:dyDescent="0.2">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
      <c r="B8" s="1434" t="s">
        <v>27</v>
      </c>
      <c r="C8" s="625"/>
      <c r="D8" s="625"/>
      <c r="E8" s="1506" t="s">
        <v>26</v>
      </c>
      <c r="F8" s="1507"/>
      <c r="G8" s="1507"/>
      <c r="H8" s="1507"/>
      <c r="I8" s="1507"/>
      <c r="J8" s="1507"/>
      <c r="K8" s="1507"/>
      <c r="L8" s="1507"/>
      <c r="M8" s="1507"/>
      <c r="N8" s="1507"/>
      <c r="O8" s="1507"/>
      <c r="P8" s="1507"/>
      <c r="Q8" s="1507"/>
      <c r="R8" s="1507"/>
      <c r="S8" s="1507"/>
      <c r="T8" s="1507"/>
      <c r="U8" s="1507"/>
      <c r="V8" s="1507"/>
      <c r="W8" s="1507"/>
      <c r="X8" s="1507"/>
      <c r="Y8" s="1507"/>
      <c r="Z8" s="1507"/>
      <c r="AA8" s="1508"/>
      <c r="AB8" s="625"/>
      <c r="AC8" s="1432" t="s">
        <v>0</v>
      </c>
      <c r="AD8" s="1433"/>
    </row>
    <row r="9" spans="2:30" s="626" customFormat="1" ht="21.75" customHeight="1" x14ac:dyDescent="0.2">
      <c r="B9" s="1505"/>
      <c r="C9" s="625"/>
      <c r="D9" s="627"/>
      <c r="E9" s="1499" t="s">
        <v>22</v>
      </c>
      <c r="F9" s="1500"/>
      <c r="G9" s="627"/>
      <c r="H9" s="1499" t="s">
        <v>21</v>
      </c>
      <c r="I9" s="1500"/>
      <c r="J9" s="627"/>
      <c r="K9" s="1499" t="s">
        <v>20</v>
      </c>
      <c r="L9" s="1500"/>
      <c r="M9" s="627"/>
      <c r="N9" s="1499" t="s">
        <v>19</v>
      </c>
      <c r="O9" s="1500"/>
      <c r="P9" s="627"/>
      <c r="Q9" s="1499" t="s">
        <v>18</v>
      </c>
      <c r="R9" s="1500"/>
      <c r="S9" s="627"/>
      <c r="T9" s="1499" t="s">
        <v>17</v>
      </c>
      <c r="U9" s="1500"/>
      <c r="V9" s="627"/>
      <c r="W9" s="1499" t="s">
        <v>16</v>
      </c>
      <c r="X9" s="1500"/>
      <c r="Y9" s="627"/>
      <c r="Z9" s="1499" t="s">
        <v>15</v>
      </c>
      <c r="AA9" s="1500"/>
      <c r="AB9" s="625"/>
      <c r="AC9" s="1509"/>
      <c r="AD9" s="1510"/>
    </row>
    <row r="10" spans="2:30" s="626" customFormat="1" ht="21.75" customHeight="1" x14ac:dyDescent="0.2">
      <c r="B10" s="1435"/>
      <c r="C10" s="628"/>
      <c r="D10" s="627"/>
      <c r="E10" s="1214"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
      <c r="B12" s="632" t="s">
        <v>24</v>
      </c>
      <c r="D12" s="634"/>
      <c r="E12" s="635">
        <v>2618</v>
      </c>
      <c r="F12" s="636">
        <v>0.19327937063866354</v>
      </c>
      <c r="G12" s="634"/>
      <c r="H12" s="635">
        <v>45906</v>
      </c>
      <c r="I12" s="636">
        <v>3.3891072530704696</v>
      </c>
      <c r="J12" s="634"/>
      <c r="K12" s="635">
        <v>27329</v>
      </c>
      <c r="L12" s="636">
        <v>2.0176210543101742</v>
      </c>
      <c r="M12" s="634"/>
      <c r="N12" s="635">
        <v>37619</v>
      </c>
      <c r="O12" s="636">
        <v>2.7773020030771138</v>
      </c>
      <c r="P12" s="634"/>
      <c r="Q12" s="635">
        <v>46368</v>
      </c>
      <c r="R12" s="636">
        <v>3.423215377300822</v>
      </c>
      <c r="S12" s="634"/>
      <c r="T12" s="635">
        <v>79602</v>
      </c>
      <c r="U12" s="636">
        <v>5.8767855086244829</v>
      </c>
      <c r="V12" s="634"/>
      <c r="W12" s="635">
        <v>294504</v>
      </c>
      <c r="X12" s="636">
        <v>21.742378827566451</v>
      </c>
      <c r="Y12" s="634"/>
      <c r="Z12" s="635">
        <v>820570</v>
      </c>
      <c r="AA12" s="636">
        <f>Z12*100/$AC$12</f>
        <v>60.580310605411825</v>
      </c>
      <c r="AB12" s="637"/>
      <c r="AC12" s="638">
        <f>E12+H12+K12+N12+Q12+T12+W12+Z12</f>
        <v>1354516</v>
      </c>
      <c r="AD12" s="446">
        <f>F12+I12+L12+O12+R12+U12+X12+AA12</f>
        <v>100</v>
      </c>
    </row>
    <row r="13" spans="2:30" s="633" customFormat="1" ht="20.25" customHeight="1" x14ac:dyDescent="0.2">
      <c r="B13" s="639" t="s">
        <v>23</v>
      </c>
      <c r="D13" s="634"/>
      <c r="E13" s="640">
        <v>3351</v>
      </c>
      <c r="F13" s="641">
        <v>0.4074208714745815</v>
      </c>
      <c r="G13" s="634"/>
      <c r="H13" s="640">
        <v>96695</v>
      </c>
      <c r="I13" s="641">
        <v>11.756359644056895</v>
      </c>
      <c r="J13" s="634"/>
      <c r="K13" s="640">
        <v>44025</v>
      </c>
      <c r="L13" s="641">
        <v>5.3526421565707105</v>
      </c>
      <c r="M13" s="634"/>
      <c r="N13" s="640">
        <v>48890</v>
      </c>
      <c r="O13" s="641">
        <v>5.9441379905676781</v>
      </c>
      <c r="P13" s="634"/>
      <c r="Q13" s="640">
        <v>51405</v>
      </c>
      <c r="R13" s="641">
        <v>6.2499164124592248</v>
      </c>
      <c r="S13" s="634"/>
      <c r="T13" s="640">
        <v>79918</v>
      </c>
      <c r="U13" s="641">
        <v>9.716580485379172</v>
      </c>
      <c r="V13" s="634"/>
      <c r="W13" s="640">
        <v>177799</v>
      </c>
      <c r="X13" s="641">
        <v>21.617136236141185</v>
      </c>
      <c r="Y13" s="634"/>
      <c r="Z13" s="640">
        <v>320408</v>
      </c>
      <c r="AA13" s="641">
        <f>Z13*100/$AC$13</f>
        <v>38.955806203350555</v>
      </c>
      <c r="AB13" s="637"/>
      <c r="AC13" s="642">
        <f>E13+H13+K13+N13+Q13+T13+W13+Z13</f>
        <v>822491</v>
      </c>
      <c r="AD13" s="643">
        <f>F13+I13+L13+O13+R13+U13+X13+AA13</f>
        <v>100</v>
      </c>
    </row>
    <row r="14" spans="2:30" s="649" customFormat="1" ht="3" customHeight="1" x14ac:dyDescent="0.2">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18" customFormat="1" ht="18" customHeight="1" x14ac:dyDescent="0.2">
      <c r="B15" s="1224" t="s">
        <v>0</v>
      </c>
      <c r="C15" s="1225"/>
      <c r="D15" s="1245"/>
      <c r="E15" s="1226">
        <f>SUM(E12:E13)</f>
        <v>5969</v>
      </c>
      <c r="F15" s="1246">
        <f>E15*100/$AC$15</f>
        <v>0.27418377616608491</v>
      </c>
      <c r="G15" s="1245"/>
      <c r="H15" s="1226">
        <f>SUM(H12:H13)</f>
        <v>142601</v>
      </c>
      <c r="I15" s="1246">
        <f>H15*100/$AC$15</f>
        <v>6.5503234486613957</v>
      </c>
      <c r="J15" s="1245"/>
      <c r="K15" s="1226">
        <f>SUM(K12:K13)</f>
        <v>71354</v>
      </c>
      <c r="L15" s="1246">
        <f>K15*100/$AC$15</f>
        <v>3.2776192267640849</v>
      </c>
      <c r="M15" s="1245"/>
      <c r="N15" s="1226">
        <f>SUM(N12:N13)</f>
        <v>86509</v>
      </c>
      <c r="O15" s="1246">
        <f>N15*100/$AC$15</f>
        <v>3.9737584674739219</v>
      </c>
      <c r="P15" s="1245"/>
      <c r="Q15" s="1226">
        <f>SUM(Q12:Q13)</f>
        <v>97773</v>
      </c>
      <c r="R15" s="1246">
        <f>Q15*100/$AC$15</f>
        <v>4.4911660826079105</v>
      </c>
      <c r="S15" s="1245"/>
      <c r="T15" s="1226">
        <f>SUM(T12:T13)</f>
        <v>159520</v>
      </c>
      <c r="U15" s="1246">
        <f>T15*100/$AC$15</f>
        <v>7.327491367735611</v>
      </c>
      <c r="V15" s="1245"/>
      <c r="W15" s="1226">
        <f>SUM(W12:W13)</f>
        <v>472303</v>
      </c>
      <c r="X15" s="1246">
        <f>W15*100/$AC$15</f>
        <v>21.695061155062891</v>
      </c>
      <c r="Y15" s="1245"/>
      <c r="Z15" s="1226">
        <f>SUM(Z12:Z13)</f>
        <v>1140978</v>
      </c>
      <c r="AA15" s="1246">
        <f>Z15*100/$AC$15</f>
        <v>52.410396475528096</v>
      </c>
      <c r="AB15" s="1245"/>
      <c r="AC15" s="1226">
        <f>E15+H15+K15+N15+Q15+T15+W15+Z15</f>
        <v>2177007</v>
      </c>
      <c r="AD15" s="1247">
        <f>F15+I15+L15+O15+R15+U15+X15+AA15</f>
        <v>100</v>
      </c>
    </row>
    <row r="16" spans="2:30" s="631" customFormat="1" ht="5.25" customHeight="1" x14ac:dyDescent="0.2">
      <c r="B16" s="651"/>
      <c r="C16" s="651"/>
      <c r="D16" s="651"/>
      <c r="E16" s="651"/>
      <c r="F16" s="651"/>
      <c r="G16" s="651"/>
      <c r="H16" s="651"/>
      <c r="I16" s="651"/>
      <c r="J16" s="651"/>
      <c r="K16" s="651"/>
      <c r="L16" s="651"/>
      <c r="M16" s="651"/>
      <c r="N16" s="651"/>
      <c r="O16" s="652"/>
      <c r="P16" s="652"/>
    </row>
    <row r="17" spans="2:16" s="631" customFormat="1" ht="12.75" customHeight="1" x14ac:dyDescent="0.2">
      <c r="B17" s="652"/>
      <c r="C17" s="652"/>
      <c r="D17" s="652"/>
      <c r="E17" s="652"/>
      <c r="F17" s="652"/>
      <c r="G17" s="652"/>
      <c r="H17" s="652"/>
      <c r="I17" s="652"/>
      <c r="J17" s="652"/>
      <c r="K17" s="652"/>
      <c r="L17" s="652"/>
      <c r="M17" s="652"/>
      <c r="N17" s="652"/>
      <c r="O17" s="652"/>
      <c r="P17" s="652"/>
    </row>
    <row r="18" spans="2:16" s="649" customFormat="1" ht="24.75" customHeight="1" x14ac:dyDescent="0.2">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
      <c r="B19" s="654"/>
      <c r="C19" s="654"/>
      <c r="D19" s="654"/>
      <c r="E19" s="654">
        <f>E15</f>
        <v>5969</v>
      </c>
      <c r="F19" s="655">
        <f>H15</f>
        <v>142601</v>
      </c>
      <c r="G19" s="655"/>
      <c r="H19" s="655">
        <f>K15</f>
        <v>71354</v>
      </c>
      <c r="I19" s="655">
        <f>N15</f>
        <v>86509</v>
      </c>
      <c r="J19" s="655"/>
      <c r="K19" s="655">
        <f>Q15</f>
        <v>97773</v>
      </c>
      <c r="L19" s="655">
        <f>T15</f>
        <v>159520</v>
      </c>
      <c r="M19" s="655"/>
      <c r="N19" s="655">
        <f>W15</f>
        <v>472303</v>
      </c>
      <c r="O19" s="655">
        <f>Z15</f>
        <v>1140978</v>
      </c>
      <c r="P19" s="655"/>
    </row>
    <row r="20" spans="2:16" s="631" customFormat="1" x14ac:dyDescent="0.2">
      <c r="B20" s="652"/>
      <c r="C20" s="652"/>
      <c r="D20" s="652"/>
      <c r="E20" s="652"/>
      <c r="F20" s="652"/>
      <c r="G20" s="652"/>
      <c r="H20" s="652"/>
      <c r="I20" s="652"/>
      <c r="J20" s="652"/>
      <c r="K20" s="652"/>
      <c r="L20" s="652"/>
      <c r="M20" s="652"/>
      <c r="N20" s="652"/>
      <c r="O20" s="652"/>
      <c r="P20" s="652"/>
    </row>
    <row r="21" spans="2:16" s="631" customFormat="1" x14ac:dyDescent="0.2">
      <c r="B21" s="652"/>
      <c r="C21" s="652"/>
      <c r="D21" s="652"/>
      <c r="E21" s="652"/>
      <c r="F21" s="652"/>
      <c r="G21" s="652"/>
      <c r="H21" s="652"/>
      <c r="I21" s="652"/>
      <c r="J21" s="652"/>
      <c r="K21" s="652"/>
      <c r="L21" s="652"/>
      <c r="M21" s="652"/>
      <c r="N21" s="652"/>
      <c r="O21" s="652"/>
      <c r="P21" s="652"/>
    </row>
    <row r="22" spans="2:16" s="631" customFormat="1" x14ac:dyDescent="0.2">
      <c r="B22" s="652"/>
      <c r="C22" s="652"/>
      <c r="D22" s="652"/>
      <c r="E22" s="652"/>
      <c r="F22" s="652"/>
      <c r="G22" s="652"/>
      <c r="H22" s="652"/>
      <c r="I22" s="652"/>
      <c r="J22" s="652"/>
      <c r="K22" s="652"/>
      <c r="L22" s="652"/>
      <c r="M22" s="652"/>
      <c r="N22" s="652"/>
      <c r="O22" s="652"/>
      <c r="P22" s="652"/>
    </row>
    <row r="23" spans="2:16" s="631" customFormat="1" x14ac:dyDescent="0.2">
      <c r="B23" s="652"/>
      <c r="C23" s="652"/>
      <c r="D23" s="652"/>
      <c r="E23" s="652"/>
      <c r="F23" s="652"/>
      <c r="G23" s="652"/>
      <c r="H23" s="652"/>
      <c r="I23" s="652"/>
      <c r="J23" s="652"/>
      <c r="K23" s="652"/>
      <c r="L23" s="652"/>
      <c r="M23" s="652"/>
      <c r="N23" s="652"/>
      <c r="O23" s="652"/>
      <c r="P23" s="652"/>
    </row>
    <row r="24" spans="2:16" s="631" customFormat="1" x14ac:dyDescent="0.2">
      <c r="B24" s="652"/>
      <c r="C24" s="652"/>
      <c r="D24" s="652"/>
      <c r="E24" s="652"/>
      <c r="F24" s="652"/>
      <c r="G24" s="652"/>
      <c r="H24" s="652"/>
      <c r="I24" s="652"/>
      <c r="J24" s="652"/>
      <c r="K24" s="652"/>
      <c r="L24" s="652"/>
      <c r="M24" s="652"/>
      <c r="N24" s="652"/>
      <c r="O24" s="652"/>
      <c r="P24" s="652"/>
    </row>
    <row r="25" spans="2:16" s="631" customFormat="1" x14ac:dyDescent="0.2">
      <c r="B25" s="652"/>
      <c r="C25" s="652"/>
      <c r="D25" s="652"/>
      <c r="E25" s="652"/>
      <c r="F25" s="652"/>
      <c r="G25" s="652"/>
      <c r="H25" s="652"/>
      <c r="I25" s="652"/>
      <c r="J25" s="652"/>
      <c r="K25" s="652"/>
      <c r="L25" s="652"/>
      <c r="M25" s="652"/>
      <c r="N25" s="652"/>
      <c r="O25" s="652"/>
      <c r="P25" s="652"/>
    </row>
    <row r="26" spans="2:16" s="631" customFormat="1" x14ac:dyDescent="0.2">
      <c r="B26" s="652"/>
      <c r="C26" s="652"/>
      <c r="D26" s="652"/>
      <c r="E26" s="652"/>
      <c r="F26" s="652"/>
      <c r="G26" s="652"/>
      <c r="H26" s="652"/>
      <c r="I26" s="652"/>
      <c r="J26" s="652"/>
      <c r="K26" s="652"/>
      <c r="L26" s="652"/>
      <c r="M26" s="652"/>
      <c r="N26" s="652"/>
      <c r="O26" s="652"/>
      <c r="P26" s="652"/>
    </row>
    <row r="27" spans="2:16" s="631" customFormat="1" x14ac:dyDescent="0.2">
      <c r="B27" s="652"/>
      <c r="C27" s="652"/>
      <c r="D27" s="652"/>
      <c r="E27" s="652"/>
      <c r="F27" s="652"/>
      <c r="G27" s="652"/>
      <c r="H27" s="652"/>
      <c r="I27" s="652"/>
      <c r="J27" s="652"/>
      <c r="K27" s="652"/>
      <c r="L27" s="652"/>
      <c r="M27" s="652"/>
      <c r="N27" s="652"/>
      <c r="O27" s="652"/>
      <c r="P27" s="652"/>
    </row>
    <row r="28" spans="2:16" s="631" customFormat="1" x14ac:dyDescent="0.2">
      <c r="B28" s="652"/>
      <c r="C28" s="652"/>
      <c r="D28" s="652"/>
      <c r="E28" s="652"/>
      <c r="F28" s="652"/>
      <c r="G28" s="652"/>
      <c r="H28" s="652"/>
      <c r="I28" s="652"/>
      <c r="J28" s="652"/>
      <c r="K28" s="652"/>
      <c r="L28" s="652"/>
      <c r="M28" s="652"/>
      <c r="N28" s="652"/>
      <c r="O28" s="652"/>
      <c r="P28" s="652"/>
    </row>
    <row r="29" spans="2:16" s="631" customFormat="1" x14ac:dyDescent="0.2">
      <c r="B29" s="652"/>
      <c r="C29" s="652"/>
      <c r="D29" s="652"/>
      <c r="E29" s="652"/>
      <c r="F29" s="652"/>
      <c r="G29" s="652"/>
      <c r="H29" s="652"/>
      <c r="I29" s="652"/>
      <c r="J29" s="652"/>
      <c r="K29" s="652"/>
      <c r="L29" s="652"/>
      <c r="M29" s="652"/>
      <c r="N29" s="652"/>
      <c r="O29" s="652"/>
      <c r="P29" s="652"/>
    </row>
    <row r="30" spans="2:16" s="631" customFormat="1" x14ac:dyDescent="0.2">
      <c r="B30" s="652"/>
      <c r="C30" s="652"/>
      <c r="D30" s="652"/>
      <c r="E30" s="652"/>
      <c r="F30" s="652"/>
      <c r="G30" s="652"/>
      <c r="H30" s="652"/>
      <c r="I30" s="652"/>
      <c r="J30" s="652"/>
      <c r="K30" s="652"/>
      <c r="L30" s="652"/>
      <c r="M30" s="652"/>
      <c r="N30" s="652"/>
      <c r="O30" s="652"/>
      <c r="P30" s="652"/>
    </row>
    <row r="31" spans="2:16" s="631" customFormat="1" ht="5.25" customHeight="1" x14ac:dyDescent="0.2">
      <c r="B31" s="652"/>
      <c r="C31" s="652"/>
      <c r="D31" s="652"/>
      <c r="E31" s="652"/>
      <c r="F31" s="652"/>
      <c r="G31" s="652"/>
      <c r="H31" s="652"/>
      <c r="I31" s="652"/>
      <c r="J31" s="652"/>
      <c r="K31" s="652"/>
      <c r="L31" s="652"/>
      <c r="M31" s="652"/>
      <c r="N31" s="652"/>
      <c r="O31" s="652"/>
      <c r="P31" s="652"/>
    </row>
    <row r="32" spans="2:16" s="631" customFormat="1" ht="5.25" customHeight="1" x14ac:dyDescent="0.2">
      <c r="B32" s="652"/>
      <c r="C32" s="652"/>
      <c r="D32" s="652"/>
      <c r="E32" s="652"/>
      <c r="F32" s="652"/>
      <c r="G32" s="652"/>
      <c r="H32" s="652"/>
      <c r="I32" s="652"/>
      <c r="J32" s="652"/>
      <c r="K32" s="652"/>
      <c r="L32" s="652"/>
      <c r="M32" s="652"/>
      <c r="N32" s="652"/>
      <c r="O32" s="652"/>
      <c r="P32" s="652"/>
    </row>
    <row r="33" spans="2:16" s="631" customFormat="1" ht="16.5" customHeigh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row r="36" spans="2:16" s="650" customFormat="1" x14ac:dyDescent="0.2">
      <c r="B36" s="1501" t="s">
        <v>14</v>
      </c>
      <c r="C36" s="1501"/>
      <c r="D36" s="1501"/>
      <c r="E36" s="1501"/>
      <c r="F36" s="1501"/>
      <c r="G36" s="1501"/>
      <c r="H36" s="1501"/>
      <c r="I36" s="1501"/>
      <c r="J36" s="1501"/>
      <c r="K36" s="1501"/>
    </row>
    <row r="37" spans="2:16" s="657" customFormat="1" ht="12.75" customHeight="1" x14ac:dyDescent="0.2">
      <c r="B37" s="1497"/>
      <c r="C37" s="1498"/>
      <c r="D37" s="1498"/>
      <c r="E37" s="1498"/>
      <c r="F37" s="1498"/>
      <c r="G37" s="1498"/>
      <c r="H37" s="1498"/>
      <c r="I37" s="1498"/>
      <c r="J37" s="1498"/>
      <c r="K37" s="1498"/>
      <c r="L37" s="1498"/>
      <c r="M37" s="1498"/>
      <c r="N37" s="1498"/>
      <c r="O37" s="1498"/>
      <c r="P37" s="656"/>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75"/>
      <c r="C2" s="1375"/>
      <c r="D2" s="1375"/>
      <c r="E2" s="1375"/>
      <c r="F2" s="1375"/>
      <c r="G2" s="1375"/>
      <c r="H2" s="1375"/>
      <c r="I2" s="1375"/>
      <c r="J2" s="1375"/>
      <c r="K2" s="1375"/>
      <c r="L2" s="1375"/>
      <c r="M2" s="1375"/>
      <c r="N2" s="1375"/>
      <c r="O2" s="1375"/>
      <c r="P2" s="1375"/>
      <c r="Q2" s="1375"/>
      <c r="R2" s="1375"/>
      <c r="S2" s="210"/>
      <c r="T2" s="210"/>
    </row>
    <row r="3" spans="1:20" x14ac:dyDescent="0.2">
      <c r="C3" s="1376" t="s">
        <v>290</v>
      </c>
      <c r="D3" s="1376"/>
      <c r="E3" s="1376"/>
    </row>
    <row r="5" spans="1:20" ht="23.25" customHeight="1" x14ac:dyDescent="0.2">
      <c r="B5" s="1377" t="s">
        <v>291</v>
      </c>
      <c r="C5" s="1378"/>
      <c r="D5" s="1378"/>
      <c r="E5" s="1378"/>
      <c r="F5" s="1378"/>
      <c r="G5" s="1378"/>
      <c r="H5" s="1378"/>
      <c r="I5" s="1378"/>
      <c r="J5" s="1378"/>
      <c r="K5" s="1378"/>
      <c r="L5" s="1378"/>
      <c r="M5" s="1378"/>
      <c r="N5" s="1378"/>
      <c r="O5" s="1378"/>
      <c r="P5" s="1378"/>
      <c r="Q5" s="1379">
        <v>45688</v>
      </c>
      <c r="R5" s="1380"/>
      <c r="S5" s="1380"/>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74" t="s">
        <v>292</v>
      </c>
      <c r="C7" s="1374"/>
      <c r="D7" s="1374"/>
      <c r="E7" s="1374"/>
      <c r="F7" s="1374"/>
      <c r="G7" s="1374"/>
      <c r="H7" s="1374"/>
      <c r="I7" s="1374"/>
      <c r="J7" s="1374"/>
      <c r="K7" s="1374"/>
      <c r="L7" s="1374"/>
      <c r="M7" s="1374"/>
      <c r="N7" s="1374"/>
      <c r="O7" s="1374"/>
      <c r="P7" s="1374"/>
      <c r="Q7" s="1374"/>
      <c r="R7" s="1374"/>
      <c r="S7" s="1374"/>
    </row>
    <row r="8" spans="1:20" ht="18.75" customHeight="1" x14ac:dyDescent="0.2">
      <c r="B8" s="1373" t="s">
        <v>293</v>
      </c>
      <c r="C8" s="1373"/>
      <c r="D8" s="1373"/>
      <c r="E8" s="1373"/>
      <c r="F8" s="1373"/>
      <c r="G8" s="1373"/>
      <c r="H8" s="1373"/>
      <c r="I8" s="1373"/>
      <c r="J8" s="1373"/>
      <c r="K8" s="1373"/>
      <c r="L8" s="1373"/>
      <c r="M8" s="1373"/>
      <c r="N8" s="1373"/>
      <c r="O8" s="1373"/>
      <c r="P8" s="1373"/>
      <c r="Q8" s="1373"/>
      <c r="R8" s="1373"/>
      <c r="S8" s="1373"/>
    </row>
    <row r="9" spans="1:20" ht="18.75" customHeight="1" x14ac:dyDescent="0.2">
      <c r="B9" s="1373" t="s">
        <v>294</v>
      </c>
      <c r="C9" s="1373"/>
      <c r="D9" s="1373"/>
      <c r="E9" s="1373"/>
      <c r="F9" s="1373"/>
      <c r="G9" s="1373"/>
      <c r="H9" s="1373"/>
      <c r="I9" s="1373"/>
      <c r="J9" s="1373"/>
      <c r="K9" s="1373"/>
      <c r="L9" s="1373"/>
      <c r="M9" s="1373"/>
      <c r="N9" s="1373"/>
      <c r="O9" s="1373"/>
      <c r="P9" s="1373"/>
      <c r="Q9" s="1373"/>
      <c r="R9" s="1373"/>
      <c r="S9" s="1373"/>
    </row>
    <row r="10" spans="1:20" ht="18.75" customHeight="1" x14ac:dyDescent="0.2">
      <c r="B10" s="1373" t="s">
        <v>295</v>
      </c>
      <c r="C10" s="1373"/>
      <c r="D10" s="1373"/>
      <c r="E10" s="1373"/>
      <c r="F10" s="1373"/>
      <c r="G10" s="1373"/>
      <c r="H10" s="1373"/>
      <c r="I10" s="1373"/>
      <c r="J10" s="1373"/>
      <c r="K10" s="1373"/>
      <c r="L10" s="1373"/>
      <c r="M10" s="1373"/>
      <c r="N10" s="1373"/>
      <c r="O10" s="1373"/>
      <c r="P10" s="1373"/>
      <c r="Q10" s="1373"/>
      <c r="R10" s="1373"/>
      <c r="S10" s="1373"/>
    </row>
    <row r="11" spans="1:20" ht="18.75" customHeight="1" x14ac:dyDescent="0.2">
      <c r="B11" s="1373" t="s">
        <v>296</v>
      </c>
      <c r="C11" s="1373"/>
      <c r="D11" s="1373"/>
      <c r="E11" s="1373"/>
      <c r="F11" s="1373"/>
      <c r="G11" s="1373"/>
      <c r="H11" s="1373"/>
      <c r="I11" s="1373"/>
      <c r="J11" s="1373"/>
      <c r="K11" s="1373"/>
      <c r="L11" s="1373"/>
      <c r="M11" s="1373"/>
      <c r="N11" s="1373"/>
      <c r="O11" s="1373"/>
      <c r="P11" s="1373"/>
      <c r="Q11" s="1373"/>
      <c r="R11" s="1373"/>
      <c r="S11" s="1373"/>
    </row>
    <row r="12" spans="1:20" ht="18.75" customHeight="1" x14ac:dyDescent="0.2">
      <c r="B12" s="1373" t="s">
        <v>297</v>
      </c>
      <c r="C12" s="1373"/>
      <c r="D12" s="1373"/>
      <c r="E12" s="1373"/>
      <c r="F12" s="1373"/>
      <c r="G12" s="1373"/>
      <c r="H12" s="1373"/>
      <c r="I12" s="1373"/>
      <c r="J12" s="1373"/>
      <c r="K12" s="1373"/>
      <c r="L12" s="1373"/>
      <c r="M12" s="1373"/>
      <c r="N12" s="1373"/>
      <c r="O12" s="1373"/>
      <c r="P12" s="1373"/>
      <c r="Q12" s="1373"/>
      <c r="R12" s="1373"/>
      <c r="S12" s="1373"/>
    </row>
    <row r="13" spans="1:20" ht="18.75" customHeight="1" x14ac:dyDescent="0.2">
      <c r="B13" s="1373" t="s">
        <v>298</v>
      </c>
      <c r="C13" s="1373"/>
      <c r="D13" s="1373"/>
      <c r="E13" s="1373"/>
      <c r="F13" s="1373"/>
      <c r="G13" s="1373"/>
      <c r="H13" s="1373"/>
      <c r="I13" s="1373"/>
      <c r="J13" s="1373"/>
      <c r="K13" s="1373"/>
      <c r="L13" s="1373"/>
      <c r="M13" s="1373"/>
      <c r="N13" s="1373"/>
      <c r="O13" s="1373"/>
      <c r="P13" s="1373"/>
      <c r="Q13" s="1373"/>
      <c r="R13" s="1373"/>
      <c r="S13" s="1373"/>
    </row>
    <row r="14" spans="1:20" ht="18.75" customHeight="1" x14ac:dyDescent="0.2">
      <c r="B14" s="1373" t="s">
        <v>299</v>
      </c>
      <c r="C14" s="1373"/>
      <c r="D14" s="1373"/>
      <c r="E14" s="1373"/>
      <c r="F14" s="1373"/>
      <c r="G14" s="1373"/>
      <c r="H14" s="1373"/>
      <c r="I14" s="1373"/>
      <c r="J14" s="1373"/>
      <c r="K14" s="1373"/>
      <c r="L14" s="1373"/>
      <c r="M14" s="1373"/>
      <c r="N14" s="1373"/>
      <c r="O14" s="1373"/>
      <c r="P14" s="1373"/>
      <c r="Q14" s="1373"/>
      <c r="R14" s="1373"/>
      <c r="S14" s="1373"/>
    </row>
    <row r="15" spans="1:20" ht="18.75" customHeight="1" x14ac:dyDescent="0.2">
      <c r="B15" s="214"/>
      <c r="C15" s="214"/>
      <c r="D15" s="214"/>
      <c r="E15" s="214"/>
      <c r="F15" s="214"/>
      <c r="G15" s="214"/>
      <c r="H15" s="214"/>
      <c r="I15" s="214"/>
      <c r="J15" s="214"/>
      <c r="K15" s="214"/>
      <c r="L15" s="214"/>
      <c r="M15" s="214"/>
      <c r="N15" s="214"/>
      <c r="O15" s="214"/>
      <c r="P15" s="214"/>
      <c r="Q15" s="214"/>
      <c r="R15" s="214"/>
      <c r="S15" s="214"/>
    </row>
    <row r="16" spans="1:20" ht="18.75" customHeight="1" x14ac:dyDescent="0.2">
      <c r="B16" s="1374" t="s">
        <v>300</v>
      </c>
      <c r="C16" s="1374"/>
      <c r="D16" s="1374"/>
      <c r="E16" s="1374"/>
      <c r="F16" s="1374"/>
      <c r="G16" s="1374"/>
      <c r="H16" s="1374"/>
      <c r="I16" s="1374"/>
      <c r="J16" s="1374"/>
      <c r="K16" s="1374"/>
      <c r="L16" s="1374"/>
      <c r="M16" s="1374"/>
      <c r="N16" s="1374"/>
      <c r="O16" s="1374"/>
      <c r="P16" s="1374"/>
      <c r="Q16" s="1374"/>
      <c r="R16" s="1374"/>
      <c r="S16" s="1374"/>
    </row>
    <row r="17" spans="2:21" ht="18.75" customHeight="1" x14ac:dyDescent="0.2">
      <c r="B17" s="1373" t="s">
        <v>301</v>
      </c>
      <c r="C17" s="1373"/>
      <c r="D17" s="1373"/>
      <c r="E17" s="1373"/>
      <c r="F17" s="1373"/>
      <c r="G17" s="1373"/>
      <c r="H17" s="1373"/>
      <c r="I17" s="1373"/>
      <c r="J17" s="1373"/>
      <c r="K17" s="1373"/>
      <c r="L17" s="1373"/>
      <c r="M17" s="1373"/>
      <c r="N17" s="1373"/>
      <c r="O17" s="1373"/>
      <c r="P17" s="1373"/>
      <c r="Q17" s="1373"/>
      <c r="R17" s="1373"/>
      <c r="S17" s="1373"/>
      <c r="T17" s="214"/>
    </row>
    <row r="18" spans="2:21" ht="18.75" customHeight="1" x14ac:dyDescent="0.2">
      <c r="B18" s="1373" t="s">
        <v>302</v>
      </c>
      <c r="C18" s="1373"/>
      <c r="D18" s="1373"/>
      <c r="E18" s="1373"/>
      <c r="F18" s="1373"/>
      <c r="G18" s="1373"/>
      <c r="H18" s="1373"/>
      <c r="I18" s="1373"/>
      <c r="J18" s="1373"/>
      <c r="K18" s="1373"/>
      <c r="L18" s="1373"/>
      <c r="M18" s="1373"/>
      <c r="N18" s="1373"/>
      <c r="O18" s="1373"/>
      <c r="P18" s="1373"/>
      <c r="Q18" s="1373"/>
      <c r="R18" s="1373"/>
      <c r="S18" s="1373"/>
      <c r="T18" s="214"/>
    </row>
    <row r="19" spans="2:21" ht="18.75" customHeight="1" x14ac:dyDescent="0.2">
      <c r="B19" s="1373" t="s">
        <v>303</v>
      </c>
      <c r="C19" s="1373"/>
      <c r="D19" s="1373"/>
      <c r="E19" s="1373"/>
      <c r="F19" s="1373"/>
      <c r="G19" s="1373"/>
      <c r="H19" s="1373"/>
      <c r="I19" s="1373"/>
      <c r="J19" s="1373"/>
      <c r="K19" s="1373"/>
      <c r="L19" s="1373"/>
      <c r="M19" s="1373"/>
      <c r="N19" s="1373"/>
      <c r="O19" s="1373"/>
      <c r="P19" s="1373"/>
      <c r="Q19" s="1373"/>
      <c r="R19" s="1373"/>
      <c r="S19" s="1373"/>
      <c r="T19" s="214"/>
    </row>
    <row r="20" spans="2:21" ht="18.75" customHeight="1" x14ac:dyDescent="0.2">
      <c r="B20" s="1373" t="s">
        <v>304</v>
      </c>
      <c r="C20" s="1373"/>
      <c r="D20" s="1373"/>
      <c r="E20" s="1373"/>
      <c r="F20" s="1373"/>
      <c r="G20" s="1373"/>
      <c r="H20" s="1373"/>
      <c r="I20" s="1373"/>
      <c r="J20" s="1373"/>
      <c r="K20" s="1373"/>
      <c r="L20" s="1373"/>
      <c r="M20" s="1373"/>
      <c r="N20" s="1373"/>
      <c r="O20" s="1373"/>
      <c r="P20" s="1373"/>
      <c r="Q20" s="1373"/>
      <c r="R20" s="1373"/>
      <c r="S20" s="1373"/>
      <c r="T20" s="214"/>
    </row>
    <row r="21" spans="2:21" ht="18.75" customHeight="1" x14ac:dyDescent="0.2">
      <c r="B21" s="1373" t="s">
        <v>305</v>
      </c>
      <c r="C21" s="1373"/>
      <c r="D21" s="1373"/>
      <c r="E21" s="1373"/>
      <c r="F21" s="1373"/>
      <c r="G21" s="1373"/>
      <c r="H21" s="1373"/>
      <c r="I21" s="1373"/>
      <c r="J21" s="1373"/>
      <c r="K21" s="1373"/>
      <c r="L21" s="1373"/>
      <c r="M21" s="1373"/>
      <c r="N21" s="1373"/>
      <c r="O21" s="1373"/>
      <c r="P21" s="1373"/>
      <c r="Q21" s="1373"/>
      <c r="R21" s="1373"/>
      <c r="S21" s="1373"/>
      <c r="T21" s="1373"/>
    </row>
    <row r="22" spans="2:21" ht="18.75" customHeight="1" x14ac:dyDescent="0.2">
      <c r="B22" s="1373" t="s">
        <v>306</v>
      </c>
      <c r="C22" s="1373"/>
      <c r="D22" s="1373"/>
      <c r="E22" s="1373"/>
      <c r="F22" s="1373"/>
      <c r="G22" s="1373"/>
      <c r="H22" s="1373"/>
      <c r="I22" s="1373"/>
      <c r="J22" s="1373"/>
      <c r="K22" s="1373"/>
      <c r="L22" s="1373"/>
      <c r="M22" s="1373"/>
      <c r="N22" s="1373"/>
      <c r="O22" s="1373"/>
      <c r="P22" s="1373"/>
      <c r="Q22" s="1373"/>
      <c r="R22" s="1373"/>
      <c r="S22" s="1373"/>
      <c r="T22" s="214"/>
    </row>
    <row r="23" spans="2:21" ht="18.75" customHeight="1" x14ac:dyDescent="0.2">
      <c r="B23" s="1373" t="s">
        <v>307</v>
      </c>
      <c r="C23" s="1373"/>
      <c r="D23" s="1373"/>
      <c r="E23" s="1373"/>
      <c r="F23" s="1373"/>
      <c r="G23" s="1373"/>
      <c r="H23" s="1373"/>
      <c r="I23" s="1373"/>
      <c r="J23" s="1373"/>
      <c r="K23" s="1373"/>
      <c r="L23" s="1373"/>
      <c r="M23" s="1373"/>
      <c r="N23" s="1373"/>
      <c r="O23" s="1373"/>
      <c r="P23" s="1373"/>
      <c r="Q23" s="1373"/>
      <c r="R23" s="1373"/>
      <c r="S23" s="1373"/>
      <c r="T23" s="214"/>
    </row>
    <row r="24" spans="2:21" ht="18.75" customHeight="1" x14ac:dyDescent="0.2">
      <c r="B24" s="214"/>
      <c r="C24" s="214"/>
      <c r="D24" s="214"/>
      <c r="E24" s="214"/>
      <c r="F24" s="214"/>
      <c r="G24" s="214"/>
      <c r="H24" s="214"/>
      <c r="I24" s="214"/>
      <c r="J24" s="214"/>
      <c r="K24" s="214"/>
      <c r="L24" s="214"/>
      <c r="M24" s="214"/>
      <c r="N24" s="214"/>
      <c r="O24" s="214"/>
      <c r="P24" s="214"/>
      <c r="Q24" s="214"/>
      <c r="R24" s="214"/>
      <c r="S24" s="214"/>
    </row>
    <row r="25" spans="2:21" ht="18.75" customHeight="1" x14ac:dyDescent="0.2">
      <c r="B25" s="1374" t="s">
        <v>308</v>
      </c>
      <c r="C25" s="1374"/>
      <c r="D25" s="1374"/>
      <c r="E25" s="1374"/>
      <c r="F25" s="1374"/>
      <c r="G25" s="1374"/>
      <c r="H25" s="1374"/>
      <c r="I25" s="1374"/>
      <c r="J25" s="1374"/>
      <c r="K25" s="1374"/>
      <c r="L25" s="1374"/>
      <c r="M25" s="1374"/>
      <c r="N25" s="1374"/>
      <c r="O25" s="1374"/>
      <c r="P25" s="1374"/>
      <c r="Q25" s="1374"/>
      <c r="R25" s="1374"/>
      <c r="S25" s="1374"/>
    </row>
    <row r="26" spans="2:21" ht="18.75" customHeight="1" x14ac:dyDescent="0.2">
      <c r="B26" s="1373" t="s">
        <v>309</v>
      </c>
      <c r="C26" s="1373"/>
      <c r="D26" s="1373"/>
      <c r="E26" s="1373"/>
      <c r="F26" s="1373"/>
      <c r="G26" s="1373"/>
      <c r="H26" s="1373"/>
      <c r="I26" s="1373"/>
      <c r="J26" s="1373"/>
      <c r="K26" s="1373"/>
      <c r="L26" s="1373"/>
      <c r="M26" s="1373"/>
      <c r="N26" s="1373"/>
      <c r="O26" s="1373"/>
      <c r="P26" s="1373"/>
      <c r="Q26" s="1373"/>
      <c r="R26" s="1373"/>
      <c r="S26" s="1373"/>
      <c r="T26" s="1373"/>
      <c r="U26" s="1373"/>
    </row>
    <row r="27" spans="2:21" ht="18.75" customHeight="1" x14ac:dyDescent="0.2">
      <c r="B27" s="1373" t="s">
        <v>310</v>
      </c>
      <c r="C27" s="1373"/>
      <c r="D27" s="1373"/>
      <c r="E27" s="1373"/>
      <c r="F27" s="1373"/>
      <c r="G27" s="1373"/>
      <c r="H27" s="1373"/>
      <c r="I27" s="1373"/>
      <c r="J27" s="1373"/>
      <c r="K27" s="1373"/>
      <c r="L27" s="1373"/>
      <c r="M27" s="1373"/>
      <c r="N27" s="1373"/>
      <c r="O27" s="1373"/>
      <c r="P27" s="1373"/>
      <c r="Q27" s="1373"/>
      <c r="R27" s="1373"/>
      <c r="S27" s="1373"/>
      <c r="T27" s="1373"/>
      <c r="U27" s="1373"/>
    </row>
    <row r="28" spans="2:21" ht="18.75" customHeight="1" x14ac:dyDescent="0.2">
      <c r="B28" s="1373" t="s">
        <v>311</v>
      </c>
      <c r="C28" s="1373"/>
      <c r="D28" s="1373"/>
      <c r="E28" s="1373"/>
      <c r="F28" s="1373"/>
      <c r="G28" s="1373"/>
      <c r="H28" s="1373"/>
      <c r="I28" s="1373"/>
      <c r="J28" s="1373"/>
      <c r="K28" s="1373"/>
      <c r="L28" s="1373"/>
      <c r="M28" s="1373"/>
      <c r="N28" s="1373"/>
      <c r="O28" s="1373"/>
      <c r="P28" s="1373"/>
      <c r="Q28" s="1373"/>
      <c r="R28" s="1373"/>
      <c r="S28" s="1373"/>
      <c r="T28" s="1373"/>
      <c r="U28" s="1373"/>
    </row>
    <row r="29" spans="2:21" ht="18.75" customHeight="1" x14ac:dyDescent="0.2">
      <c r="B29" s="1373" t="s">
        <v>312</v>
      </c>
      <c r="C29" s="1373"/>
      <c r="D29" s="1373"/>
      <c r="E29" s="1373"/>
      <c r="F29" s="1373"/>
      <c r="G29" s="1373"/>
      <c r="H29" s="1373"/>
      <c r="I29" s="1373"/>
      <c r="J29" s="1373"/>
      <c r="K29" s="1373"/>
      <c r="L29" s="1373"/>
      <c r="M29" s="1373"/>
      <c r="N29" s="1373"/>
      <c r="O29" s="1373"/>
      <c r="P29" s="1373"/>
      <c r="Q29" s="1373"/>
      <c r="R29" s="1373"/>
      <c r="S29" s="1373"/>
      <c r="T29" s="1373"/>
      <c r="U29" s="1373"/>
    </row>
    <row r="30" spans="2:21" ht="15" customHeight="1" x14ac:dyDescent="0.2">
      <c r="B30" s="1373" t="s">
        <v>313</v>
      </c>
      <c r="C30" s="1373"/>
      <c r="D30" s="1373"/>
      <c r="E30" s="1373"/>
      <c r="F30" s="1373"/>
      <c r="G30" s="1373"/>
      <c r="H30" s="1373"/>
      <c r="I30" s="1373"/>
      <c r="J30" s="1373"/>
      <c r="K30" s="1373"/>
      <c r="L30" s="1373"/>
      <c r="M30" s="1373"/>
      <c r="N30" s="1373"/>
      <c r="O30" s="1373"/>
      <c r="P30" s="1373"/>
      <c r="Q30" s="1373"/>
      <c r="R30" s="1373"/>
      <c r="S30" s="1373"/>
      <c r="T30" s="1373"/>
      <c r="U30" s="1373"/>
    </row>
    <row r="31" spans="2:21" ht="18.75" customHeight="1" x14ac:dyDescent="0.2">
      <c r="B31" s="1373" t="s">
        <v>314</v>
      </c>
      <c r="C31" s="1373"/>
      <c r="D31" s="1373"/>
      <c r="E31" s="1373"/>
      <c r="F31" s="1373"/>
      <c r="G31" s="1373"/>
      <c r="H31" s="1373"/>
      <c r="I31" s="1373"/>
      <c r="J31" s="1373"/>
      <c r="K31" s="1373"/>
      <c r="L31" s="1373"/>
      <c r="M31" s="1373"/>
      <c r="N31" s="1373"/>
      <c r="O31" s="1373"/>
      <c r="P31" s="1373"/>
      <c r="Q31" s="1373"/>
      <c r="R31" s="1373"/>
      <c r="S31" s="1373"/>
      <c r="T31" s="1373"/>
      <c r="U31" s="1373"/>
    </row>
    <row r="32" spans="2:21" ht="18.75" customHeight="1" x14ac:dyDescent="0.2">
      <c r="B32" s="214"/>
      <c r="C32" s="214"/>
      <c r="D32" s="214"/>
      <c r="E32" s="214"/>
      <c r="F32" s="214"/>
      <c r="G32" s="214"/>
      <c r="H32" s="214"/>
      <c r="I32" s="214"/>
      <c r="J32" s="214"/>
      <c r="K32" s="214"/>
      <c r="L32" s="214"/>
      <c r="M32" s="214"/>
      <c r="N32" s="214"/>
      <c r="O32" s="214"/>
      <c r="P32" s="214"/>
      <c r="Q32" s="214"/>
      <c r="R32" s="214"/>
      <c r="S32" s="214"/>
    </row>
    <row r="33" spans="15:17" ht="15.95" customHeight="1" x14ac:dyDescent="0.2">
      <c r="O33" s="215"/>
      <c r="Q33" s="215"/>
    </row>
    <row r="34" spans="15:17" ht="15.95" customHeight="1" x14ac:dyDescent="0.2"/>
    <row r="35" spans="15:17" ht="15.95" customHeight="1" x14ac:dyDescent="0.2"/>
    <row r="36" spans="15:17" ht="15.95" customHeight="1" x14ac:dyDescent="0.2"/>
    <row r="37" spans="15:17" ht="15.95" customHeight="1" x14ac:dyDescent="0.2"/>
    <row r="38" spans="15:17" ht="15.95" customHeight="1" x14ac:dyDescent="0.2"/>
    <row r="39" spans="15:17" ht="15.95" customHeight="1" x14ac:dyDescent="0.2"/>
    <row r="40" spans="15:17" ht="18" customHeight="1" x14ac:dyDescent="0.2"/>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2578125" defaultRowHeight="15" x14ac:dyDescent="0.25"/>
  <cols>
    <col min="1" max="1" width="1" style="666" customWidth="1"/>
    <col min="2" max="2" width="28.7109375" style="666" customWidth="1"/>
    <col min="3" max="3" width="0.5703125" style="666" customWidth="1"/>
    <col min="4" max="4" width="10.140625" style="666" customWidth="1"/>
    <col min="5" max="5" width="8.85546875" style="666" customWidth="1"/>
    <col min="6" max="6" width="0.5703125" style="666" customWidth="1"/>
    <col min="7" max="7" width="1.28515625" style="666" hidden="1" customWidth="1"/>
    <col min="8" max="8" width="10.42578125" style="666" customWidth="1"/>
    <col min="9" max="9" width="10.7109375" style="666" customWidth="1"/>
    <col min="10" max="10" width="0.5703125" style="666" customWidth="1"/>
    <col min="11" max="11" width="10.140625" style="666" customWidth="1"/>
    <col min="12" max="12" width="11.5703125" style="666" customWidth="1"/>
    <col min="13" max="13" width="0.5703125" style="666" customWidth="1"/>
    <col min="14" max="14" width="8.85546875" style="666" customWidth="1"/>
    <col min="15" max="15" width="8.42578125" style="666" customWidth="1"/>
    <col min="16" max="16" width="0.5703125" style="666" customWidth="1"/>
    <col min="17" max="17" width="9.7109375" style="666" customWidth="1"/>
    <col min="18" max="18" width="8.42578125" style="666" customWidth="1"/>
    <col min="19" max="19" width="0.28515625" style="666" customWidth="1"/>
    <col min="20" max="20" width="12.42578125" style="666" customWidth="1"/>
    <col min="21" max="21" width="8.42578125" style="666" customWidth="1"/>
    <col min="22" max="22" width="0.5703125" style="666" customWidth="1"/>
    <col min="23" max="23" width="9.7109375" style="666" customWidth="1"/>
    <col min="24" max="24" width="8.42578125" style="666" customWidth="1"/>
    <col min="25" max="25" width="11.42578125" style="666"/>
    <col min="26" max="26" width="11.42578125" style="700"/>
    <col min="27" max="16384" width="11.42578125" style="666"/>
  </cols>
  <sheetData>
    <row r="1" spans="1:26" ht="9.75" customHeight="1" x14ac:dyDescent="0.25"/>
    <row r="2" spans="1:26" s="619" customFormat="1" ht="49.5" customHeight="1" x14ac:dyDescent="0.25">
      <c r="B2" s="1502"/>
      <c r="C2" s="1502"/>
      <c r="D2" s="1502"/>
      <c r="E2" s="1502"/>
      <c r="F2" s="1502"/>
      <c r="G2" s="667"/>
      <c r="H2" s="1511"/>
      <c r="I2" s="1511"/>
      <c r="J2" s="1511"/>
      <c r="K2" s="1511"/>
      <c r="L2" s="1511"/>
      <c r="M2" s="1511"/>
      <c r="N2" s="1511"/>
      <c r="O2" s="1511"/>
      <c r="P2" s="667"/>
      <c r="Q2" s="667"/>
      <c r="R2" s="667"/>
      <c r="T2" s="618"/>
      <c r="U2" s="667"/>
      <c r="V2" s="667"/>
      <c r="W2" s="667"/>
      <c r="X2" s="667"/>
      <c r="Z2" s="1215"/>
    </row>
    <row r="3" spans="1:26" s="619" customFormat="1" ht="3" customHeight="1" x14ac:dyDescent="0.25">
      <c r="B3" s="618"/>
      <c r="C3" s="618"/>
      <c r="D3" s="618"/>
      <c r="E3" s="618"/>
      <c r="F3" s="618"/>
      <c r="G3" s="667"/>
      <c r="H3" s="667"/>
      <c r="I3" s="667"/>
      <c r="J3" s="667"/>
      <c r="K3" s="618"/>
      <c r="L3" s="667"/>
      <c r="M3" s="667"/>
      <c r="N3" s="618"/>
      <c r="O3" s="667"/>
      <c r="P3" s="667"/>
      <c r="Q3" s="667"/>
      <c r="R3" s="667"/>
      <c r="T3" s="618"/>
      <c r="U3" s="667"/>
      <c r="V3" s="667"/>
      <c r="W3" s="667"/>
      <c r="X3" s="667"/>
      <c r="Z3" s="1215"/>
    </row>
    <row r="4" spans="1:26" s="623" customFormat="1" ht="15" customHeight="1" x14ac:dyDescent="0.2">
      <c r="B4" s="1504" t="s">
        <v>399</v>
      </c>
      <c r="C4" s="1504"/>
      <c r="D4" s="1504"/>
      <c r="E4" s="1504"/>
      <c r="F4" s="1504"/>
      <c r="G4" s="1504"/>
      <c r="H4" s="1504"/>
      <c r="I4" s="1504"/>
      <c r="J4" s="1504"/>
      <c r="K4" s="1504"/>
      <c r="L4" s="1504"/>
      <c r="M4" s="1504"/>
      <c r="N4" s="1504"/>
      <c r="O4" s="1504"/>
      <c r="P4" s="1504"/>
      <c r="Q4" s="1504"/>
      <c r="R4" s="1504"/>
      <c r="S4" s="1504"/>
      <c r="T4" s="1504"/>
      <c r="U4" s="1504"/>
      <c r="V4" s="1504"/>
      <c r="W4" s="1504"/>
      <c r="X4" s="1504"/>
      <c r="Z4" s="1215"/>
    </row>
    <row r="5" spans="1:26" s="623" customFormat="1" ht="1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1439"/>
      <c r="V5" s="1439"/>
      <c r="W5" s="1439"/>
      <c r="X5" s="1439"/>
      <c r="Z5" s="1215"/>
    </row>
    <row r="6" spans="1:26" s="623" customFormat="1" ht="4.5" customHeight="1" x14ac:dyDescent="0.2">
      <c r="G6" s="668"/>
      <c r="H6" s="668"/>
      <c r="I6" s="668"/>
      <c r="J6" s="668"/>
      <c r="K6" s="668"/>
      <c r="L6" s="668"/>
      <c r="M6" s="668"/>
      <c r="N6" s="668"/>
      <c r="O6" s="668"/>
      <c r="P6" s="668"/>
      <c r="Q6" s="668"/>
      <c r="R6" s="668"/>
      <c r="T6" s="668"/>
      <c r="U6" s="668"/>
      <c r="V6" s="668"/>
      <c r="W6" s="668"/>
      <c r="X6" s="668"/>
      <c r="Z6" s="1215"/>
    </row>
    <row r="7" spans="1:26" s="628" customFormat="1" ht="52.5" customHeight="1" x14ac:dyDescent="0.25">
      <c r="A7" s="661"/>
      <c r="B7" s="1512" t="s">
        <v>12</v>
      </c>
      <c r="C7" s="625"/>
      <c r="D7" s="1514" t="s">
        <v>29</v>
      </c>
      <c r="E7" s="1515"/>
      <c r="F7" s="669"/>
      <c r="G7" s="670"/>
      <c r="H7" s="1514" t="s">
        <v>244</v>
      </c>
      <c r="I7" s="1515"/>
      <c r="J7" s="627"/>
      <c r="K7" s="1514" t="s">
        <v>31</v>
      </c>
      <c r="L7" s="1515"/>
      <c r="M7" s="627"/>
      <c r="N7" s="1514" t="s">
        <v>49</v>
      </c>
      <c r="O7" s="1515"/>
      <c r="P7" s="627"/>
      <c r="Q7" s="1514" t="s">
        <v>50</v>
      </c>
      <c r="R7" s="1515"/>
      <c r="T7" s="1516" t="s">
        <v>51</v>
      </c>
      <c r="U7" s="1517"/>
      <c r="V7" s="627"/>
      <c r="W7" s="1514" t="s">
        <v>113</v>
      </c>
      <c r="X7" s="1515"/>
      <c r="Z7" s="1216"/>
    </row>
    <row r="8" spans="1:26" s="628" customFormat="1" ht="36" customHeight="1" x14ac:dyDescent="0.25">
      <c r="A8" s="661"/>
      <c r="B8" s="1513"/>
      <c r="D8" s="708" t="s">
        <v>9</v>
      </c>
      <c r="E8" s="710" t="s">
        <v>10</v>
      </c>
      <c r="F8" s="669"/>
      <c r="G8" s="670"/>
      <c r="H8" s="709" t="s">
        <v>9</v>
      </c>
      <c r="I8" s="711" t="s">
        <v>187</v>
      </c>
      <c r="J8" s="671"/>
      <c r="K8" s="708" t="s">
        <v>9</v>
      </c>
      <c r="L8" s="710" t="s">
        <v>478</v>
      </c>
      <c r="M8" s="671"/>
      <c r="N8" s="708" t="s">
        <v>9</v>
      </c>
      <c r="O8" s="710" t="s">
        <v>478</v>
      </c>
      <c r="P8" s="671"/>
      <c r="Q8" s="708" t="s">
        <v>9</v>
      </c>
      <c r="R8" s="710" t="s">
        <v>478</v>
      </c>
      <c r="T8" s="708" t="s">
        <v>9</v>
      </c>
      <c r="U8" s="710" t="s">
        <v>478</v>
      </c>
      <c r="V8" s="671"/>
      <c r="W8" s="708" t="s">
        <v>9</v>
      </c>
      <c r="X8" s="710" t="s">
        <v>478</v>
      </c>
      <c r="Z8" s="1216" t="s">
        <v>479</v>
      </c>
    </row>
    <row r="9" spans="1:26" s="631" customFormat="1" ht="4.5" customHeight="1" x14ac:dyDescent="0.2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
      <c r="A10" s="673"/>
      <c r="B10" s="674" t="s">
        <v>8</v>
      </c>
      <c r="D10" s="675">
        <v>424865</v>
      </c>
      <c r="E10" s="676">
        <v>19.516014417960072</v>
      </c>
      <c r="F10" s="677"/>
      <c r="G10" s="678"/>
      <c r="H10" s="675">
        <v>392432</v>
      </c>
      <c r="I10" s="676">
        <v>92.366281053981851</v>
      </c>
      <c r="J10" s="679"/>
      <c r="K10" s="675">
        <v>76160</v>
      </c>
      <c r="L10" s="676">
        <v>19.407183919761895</v>
      </c>
      <c r="M10" s="680">
        <v>53364</v>
      </c>
      <c r="N10" s="675">
        <v>138046</v>
      </c>
      <c r="O10" s="676">
        <v>35.177049781873038</v>
      </c>
      <c r="P10" s="678">
        <v>53364</v>
      </c>
      <c r="Q10" s="675">
        <v>100066</v>
      </c>
      <c r="R10" s="676">
        <f t="shared" ref="R10:R27" si="0">Q10*100/H10</f>
        <v>25.498939943735476</v>
      </c>
      <c r="S10" s="681"/>
      <c r="T10" s="675">
        <f t="shared" ref="T10:T27" si="1">K10+N10+Q10</f>
        <v>314272</v>
      </c>
      <c r="U10" s="676">
        <f>T10*100/H10</f>
        <v>80.083173645370408</v>
      </c>
      <c r="V10" s="678">
        <v>53364</v>
      </c>
      <c r="W10" s="675">
        <v>78160</v>
      </c>
      <c r="X10" s="676">
        <f>W10*100/H10</f>
        <v>19.916826354629592</v>
      </c>
      <c r="Z10" s="852"/>
    </row>
    <row r="11" spans="1:26" s="633" customFormat="1" ht="18" customHeight="1" x14ac:dyDescent="0.2">
      <c r="A11" s="673"/>
      <c r="B11" s="682" t="s">
        <v>7</v>
      </c>
      <c r="D11" s="683">
        <v>57851</v>
      </c>
      <c r="E11" s="684">
        <v>2.6573639864272369</v>
      </c>
      <c r="F11" s="677"/>
      <c r="G11" s="678"/>
      <c r="H11" s="683">
        <v>53437</v>
      </c>
      <c r="I11" s="684">
        <v>92.370054104509862</v>
      </c>
      <c r="J11" s="679"/>
      <c r="K11" s="683">
        <v>13380</v>
      </c>
      <c r="L11" s="684">
        <v>25.038830772685593</v>
      </c>
      <c r="M11" s="680">
        <v>5161</v>
      </c>
      <c r="N11" s="683">
        <v>16240</v>
      </c>
      <c r="O11" s="684">
        <v>30.390927634410616</v>
      </c>
      <c r="P11" s="678">
        <v>5161</v>
      </c>
      <c r="Q11" s="683">
        <v>15946</v>
      </c>
      <c r="R11" s="684">
        <f t="shared" si="0"/>
        <v>29.840747047925596</v>
      </c>
      <c r="S11" s="681"/>
      <c r="T11" s="683">
        <f t="shared" si="1"/>
        <v>45566</v>
      </c>
      <c r="U11" s="684">
        <f t="shared" ref="U11:U27" si="2">T11*100/H11</f>
        <v>85.270505455021805</v>
      </c>
      <c r="V11" s="678">
        <v>5161</v>
      </c>
      <c r="W11" s="683">
        <v>7871</v>
      </c>
      <c r="X11" s="684">
        <f t="shared" ref="X11:X27" si="3">W11*100/H11</f>
        <v>14.729494544978198</v>
      </c>
      <c r="Z11" s="852"/>
    </row>
    <row r="12" spans="1:26" s="633" customFormat="1" ht="18" customHeight="1" x14ac:dyDescent="0.2">
      <c r="A12" s="673"/>
      <c r="B12" s="682" t="s">
        <v>37</v>
      </c>
      <c r="D12" s="683">
        <v>51635</v>
      </c>
      <c r="E12" s="684">
        <v>2.3718343579051422</v>
      </c>
      <c r="F12" s="677"/>
      <c r="G12" s="678"/>
      <c r="H12" s="683">
        <v>43162</v>
      </c>
      <c r="I12" s="684">
        <v>83.590587779606849</v>
      </c>
      <c r="J12" s="679"/>
      <c r="K12" s="683">
        <v>7975</v>
      </c>
      <c r="L12" s="684">
        <v>18.476900977711875</v>
      </c>
      <c r="M12" s="680">
        <v>3593</v>
      </c>
      <c r="N12" s="683">
        <v>11323</v>
      </c>
      <c r="O12" s="684">
        <v>26.233724109170105</v>
      </c>
      <c r="P12" s="678">
        <v>3593</v>
      </c>
      <c r="Q12" s="683">
        <v>14726</v>
      </c>
      <c r="R12" s="684">
        <f t="shared" si="0"/>
        <v>34.117974143922893</v>
      </c>
      <c r="S12" s="681"/>
      <c r="T12" s="683">
        <f t="shared" si="1"/>
        <v>34024</v>
      </c>
      <c r="U12" s="684">
        <f t="shared" si="2"/>
        <v>78.828599230804869</v>
      </c>
      <c r="V12" s="678">
        <v>3593</v>
      </c>
      <c r="W12" s="683">
        <v>9138</v>
      </c>
      <c r="X12" s="684">
        <f t="shared" si="3"/>
        <v>21.171400769195124</v>
      </c>
      <c r="Z12" s="852"/>
    </row>
    <row r="13" spans="1:26" s="633" customFormat="1" ht="18" customHeight="1" x14ac:dyDescent="0.2">
      <c r="A13" s="673"/>
      <c r="B13" s="682" t="s">
        <v>38</v>
      </c>
      <c r="D13" s="683">
        <v>46118</v>
      </c>
      <c r="E13" s="684">
        <v>2.1184130322043062</v>
      </c>
      <c r="F13" s="677"/>
      <c r="G13" s="678"/>
      <c r="H13" s="683">
        <v>43922</v>
      </c>
      <c r="I13" s="684">
        <v>95.238301747690713</v>
      </c>
      <c r="J13" s="679"/>
      <c r="K13" s="683">
        <v>8447</v>
      </c>
      <c r="L13" s="684">
        <v>19.231820044624563</v>
      </c>
      <c r="M13" s="680">
        <v>2742</v>
      </c>
      <c r="N13" s="683">
        <v>11428</v>
      </c>
      <c r="O13" s="684">
        <v>26.018851600564638</v>
      </c>
      <c r="P13" s="678">
        <v>2742</v>
      </c>
      <c r="Q13" s="683">
        <v>15565</v>
      </c>
      <c r="R13" s="684">
        <f t="shared" si="0"/>
        <v>35.437821592823639</v>
      </c>
      <c r="S13" s="681"/>
      <c r="T13" s="683">
        <f t="shared" si="1"/>
        <v>35440</v>
      </c>
      <c r="U13" s="684">
        <f t="shared" si="2"/>
        <v>80.688493238012839</v>
      </c>
      <c r="V13" s="678">
        <v>2742</v>
      </c>
      <c r="W13" s="683">
        <v>8482</v>
      </c>
      <c r="X13" s="684">
        <f t="shared" si="3"/>
        <v>19.311506761987157</v>
      </c>
      <c r="Z13" s="852"/>
    </row>
    <row r="14" spans="1:26" s="633" customFormat="1" ht="18" customHeight="1" x14ac:dyDescent="0.2">
      <c r="A14" s="673"/>
      <c r="B14" s="682" t="s">
        <v>6</v>
      </c>
      <c r="D14" s="683">
        <v>75170</v>
      </c>
      <c r="E14" s="684">
        <v>3.4529057554706988</v>
      </c>
      <c r="F14" s="677"/>
      <c r="G14" s="678"/>
      <c r="H14" s="683">
        <v>59230</v>
      </c>
      <c r="I14" s="684">
        <v>78.794731940933886</v>
      </c>
      <c r="J14" s="679"/>
      <c r="K14" s="683">
        <v>17662</v>
      </c>
      <c r="L14" s="684">
        <v>29.819348303224718</v>
      </c>
      <c r="M14" s="680">
        <v>7296</v>
      </c>
      <c r="N14" s="683">
        <v>18938</v>
      </c>
      <c r="O14" s="684">
        <v>31.973661995610332</v>
      </c>
      <c r="P14" s="678">
        <v>7296</v>
      </c>
      <c r="Q14" s="683">
        <v>16811</v>
      </c>
      <c r="R14" s="684">
        <f t="shared" si="0"/>
        <v>28.382576397096067</v>
      </c>
      <c r="S14" s="681"/>
      <c r="T14" s="683">
        <f t="shared" si="1"/>
        <v>53411</v>
      </c>
      <c r="U14" s="684">
        <f t="shared" si="2"/>
        <v>90.175586695931116</v>
      </c>
      <c r="V14" s="678">
        <v>7296</v>
      </c>
      <c r="W14" s="683">
        <v>5819</v>
      </c>
      <c r="X14" s="684">
        <f t="shared" si="3"/>
        <v>9.8244133040688837</v>
      </c>
      <c r="Z14" s="852"/>
    </row>
    <row r="15" spans="1:26" s="633" customFormat="1" ht="18" customHeight="1" x14ac:dyDescent="0.2">
      <c r="A15" s="673"/>
      <c r="B15" s="682" t="s">
        <v>5</v>
      </c>
      <c r="D15" s="683">
        <v>23612</v>
      </c>
      <c r="E15" s="684">
        <v>1.0846083636846366</v>
      </c>
      <c r="F15" s="677"/>
      <c r="G15" s="678"/>
      <c r="H15" s="683">
        <v>23418</v>
      </c>
      <c r="I15" s="684">
        <v>99.178383872607142</v>
      </c>
      <c r="J15" s="679"/>
      <c r="K15" s="683">
        <v>5281</v>
      </c>
      <c r="L15" s="684">
        <v>22.551029122896917</v>
      </c>
      <c r="M15" s="680">
        <v>3462</v>
      </c>
      <c r="N15" s="683">
        <v>7908</v>
      </c>
      <c r="O15" s="684">
        <v>33.768895721240071</v>
      </c>
      <c r="P15" s="678">
        <v>3462</v>
      </c>
      <c r="Q15" s="683">
        <v>5347</v>
      </c>
      <c r="R15" s="684">
        <f t="shared" si="0"/>
        <v>22.832863609189513</v>
      </c>
      <c r="S15" s="681"/>
      <c r="T15" s="683">
        <f t="shared" si="1"/>
        <v>18536</v>
      </c>
      <c r="U15" s="684">
        <f t="shared" si="2"/>
        <v>79.152788453326508</v>
      </c>
      <c r="V15" s="678">
        <v>3462</v>
      </c>
      <c r="W15" s="683">
        <v>4882</v>
      </c>
      <c r="X15" s="684">
        <f t="shared" si="3"/>
        <v>20.847211546673499</v>
      </c>
      <c r="Z15" s="852"/>
    </row>
    <row r="16" spans="1:26" s="633" customFormat="1" ht="18" customHeight="1" x14ac:dyDescent="0.2">
      <c r="A16" s="673"/>
      <c r="B16" s="682" t="s">
        <v>4</v>
      </c>
      <c r="D16" s="683">
        <v>160337</v>
      </c>
      <c r="E16" s="684">
        <v>7.3650199562977976</v>
      </c>
      <c r="F16" s="677"/>
      <c r="G16" s="678"/>
      <c r="H16" s="683">
        <v>156720</v>
      </c>
      <c r="I16" s="684">
        <v>97.744126433699023</v>
      </c>
      <c r="J16" s="679"/>
      <c r="K16" s="683">
        <v>34883</v>
      </c>
      <c r="L16" s="684">
        <v>22.25816743236345</v>
      </c>
      <c r="M16" s="680">
        <v>14325</v>
      </c>
      <c r="N16" s="683">
        <v>41479</v>
      </c>
      <c r="O16" s="684">
        <v>26.46694742215416</v>
      </c>
      <c r="P16" s="678">
        <v>14325</v>
      </c>
      <c r="Q16" s="683">
        <v>49894</v>
      </c>
      <c r="R16" s="684">
        <f t="shared" si="0"/>
        <v>31.836396120469626</v>
      </c>
      <c r="S16" s="681"/>
      <c r="T16" s="683">
        <f t="shared" si="1"/>
        <v>126256</v>
      </c>
      <c r="U16" s="684">
        <f t="shared" si="2"/>
        <v>80.561510974987243</v>
      </c>
      <c r="V16" s="678">
        <v>14325</v>
      </c>
      <c r="W16" s="683">
        <v>30464</v>
      </c>
      <c r="X16" s="684">
        <f t="shared" si="3"/>
        <v>19.43848902501276</v>
      </c>
      <c r="Z16" s="852"/>
    </row>
    <row r="17" spans="1:26" s="633" customFormat="1" ht="18" customHeight="1" x14ac:dyDescent="0.2">
      <c r="A17" s="673"/>
      <c r="B17" s="682" t="s">
        <v>40</v>
      </c>
      <c r="D17" s="683">
        <v>100119</v>
      </c>
      <c r="E17" s="684">
        <v>4.5989287126775427</v>
      </c>
      <c r="F17" s="677"/>
      <c r="G17" s="678"/>
      <c r="H17" s="683">
        <v>96965</v>
      </c>
      <c r="I17" s="684">
        <v>96.849748798929269</v>
      </c>
      <c r="J17" s="679"/>
      <c r="K17" s="683">
        <v>23866</v>
      </c>
      <c r="L17" s="684">
        <v>24.61300469241479</v>
      </c>
      <c r="M17" s="680">
        <v>9188</v>
      </c>
      <c r="N17" s="683">
        <v>26318</v>
      </c>
      <c r="O17" s="684">
        <v>27.14175217862115</v>
      </c>
      <c r="P17" s="678">
        <v>9188</v>
      </c>
      <c r="Q17" s="683">
        <v>29706</v>
      </c>
      <c r="R17" s="684">
        <f t="shared" si="0"/>
        <v>30.635796421389163</v>
      </c>
      <c r="S17" s="681"/>
      <c r="T17" s="683">
        <f t="shared" si="1"/>
        <v>79890</v>
      </c>
      <c r="U17" s="684">
        <f t="shared" si="2"/>
        <v>82.390553292425096</v>
      </c>
      <c r="V17" s="678">
        <v>9188</v>
      </c>
      <c r="W17" s="683">
        <v>17075</v>
      </c>
      <c r="X17" s="684">
        <f t="shared" si="3"/>
        <v>17.609446707574897</v>
      </c>
      <c r="Z17" s="852"/>
    </row>
    <row r="18" spans="1:26" s="633" customFormat="1" ht="18" customHeight="1" x14ac:dyDescent="0.2">
      <c r="A18" s="673"/>
      <c r="B18" s="682" t="s">
        <v>41</v>
      </c>
      <c r="D18" s="683">
        <v>385490</v>
      </c>
      <c r="E18" s="684">
        <v>17.707338561612342</v>
      </c>
      <c r="F18" s="677"/>
      <c r="G18" s="678"/>
      <c r="H18" s="683">
        <v>352792</v>
      </c>
      <c r="I18" s="684">
        <v>91.517808503463129</v>
      </c>
      <c r="J18" s="679"/>
      <c r="K18" s="683">
        <v>49486</v>
      </c>
      <c r="L18" s="684">
        <v>14.026962062631807</v>
      </c>
      <c r="M18" s="680">
        <v>34612</v>
      </c>
      <c r="N18" s="683">
        <v>101812</v>
      </c>
      <c r="O18" s="684">
        <v>28.858931041520215</v>
      </c>
      <c r="P18" s="678">
        <v>34612</v>
      </c>
      <c r="Q18" s="683">
        <v>118088</v>
      </c>
      <c r="R18" s="684">
        <f t="shared" si="0"/>
        <v>33.472414340461235</v>
      </c>
      <c r="S18" s="681"/>
      <c r="T18" s="683">
        <f t="shared" si="1"/>
        <v>269386</v>
      </c>
      <c r="U18" s="684">
        <f t="shared" si="2"/>
        <v>76.35830744461326</v>
      </c>
      <c r="V18" s="678">
        <v>34612</v>
      </c>
      <c r="W18" s="683">
        <v>83406</v>
      </c>
      <c r="X18" s="684">
        <f t="shared" si="3"/>
        <v>23.641692555386744</v>
      </c>
      <c r="Z18" s="852"/>
    </row>
    <row r="19" spans="1:26" s="633" customFormat="1" ht="18" customHeight="1" x14ac:dyDescent="0.2">
      <c r="A19" s="673"/>
      <c r="B19" s="682" t="s">
        <v>3</v>
      </c>
      <c r="D19" s="683">
        <v>219001</v>
      </c>
      <c r="E19" s="684">
        <v>10.05972879278753</v>
      </c>
      <c r="F19" s="677"/>
      <c r="G19" s="678"/>
      <c r="H19" s="683">
        <v>201840</v>
      </c>
      <c r="I19" s="684">
        <v>92.163962721631407</v>
      </c>
      <c r="J19" s="679"/>
      <c r="K19" s="683">
        <v>47978</v>
      </c>
      <c r="L19" s="684">
        <v>23.770313119302418</v>
      </c>
      <c r="M19" s="680">
        <v>13397</v>
      </c>
      <c r="N19" s="683">
        <v>64779</v>
      </c>
      <c r="O19" s="684">
        <v>32.094233055885852</v>
      </c>
      <c r="P19" s="678">
        <v>13397</v>
      </c>
      <c r="Q19" s="683">
        <v>60191</v>
      </c>
      <c r="R19" s="684">
        <f t="shared" si="0"/>
        <v>29.821145461751883</v>
      </c>
      <c r="S19" s="681"/>
      <c r="T19" s="683">
        <f t="shared" si="1"/>
        <v>172948</v>
      </c>
      <c r="U19" s="684">
        <f t="shared" si="2"/>
        <v>85.685691636940149</v>
      </c>
      <c r="V19" s="678">
        <v>13397</v>
      </c>
      <c r="W19" s="683">
        <v>28892</v>
      </c>
      <c r="X19" s="684">
        <f t="shared" si="3"/>
        <v>14.314308363059849</v>
      </c>
      <c r="Z19" s="852"/>
    </row>
    <row r="20" spans="1:26" s="633" customFormat="1" ht="18" customHeight="1" x14ac:dyDescent="0.2">
      <c r="A20" s="673"/>
      <c r="B20" s="682" t="s">
        <v>2</v>
      </c>
      <c r="D20" s="683">
        <v>59500</v>
      </c>
      <c r="E20" s="684">
        <v>2.7331101829254569</v>
      </c>
      <c r="F20" s="677"/>
      <c r="G20" s="678"/>
      <c r="H20" s="683">
        <v>56996</v>
      </c>
      <c r="I20" s="684">
        <v>95.791596638655463</v>
      </c>
      <c r="J20" s="679"/>
      <c r="K20" s="683">
        <v>13264</v>
      </c>
      <c r="L20" s="684">
        <v>23.271808547968277</v>
      </c>
      <c r="M20" s="680">
        <v>6540</v>
      </c>
      <c r="N20" s="683">
        <v>13658</v>
      </c>
      <c r="O20" s="684">
        <v>23.963085128780968</v>
      </c>
      <c r="P20" s="678">
        <v>6540</v>
      </c>
      <c r="Q20" s="683">
        <v>14302</v>
      </c>
      <c r="R20" s="684">
        <f t="shared" si="0"/>
        <v>25.092988981682925</v>
      </c>
      <c r="S20" s="681"/>
      <c r="T20" s="683">
        <f t="shared" si="1"/>
        <v>41224</v>
      </c>
      <c r="U20" s="684">
        <f t="shared" si="2"/>
        <v>72.327882658432173</v>
      </c>
      <c r="V20" s="678">
        <v>6540</v>
      </c>
      <c r="W20" s="683">
        <v>15772</v>
      </c>
      <c r="X20" s="684">
        <f t="shared" si="3"/>
        <v>27.67211734156783</v>
      </c>
      <c r="Z20" s="852"/>
    </row>
    <row r="21" spans="1:26" s="633" customFormat="1" ht="18" customHeight="1" x14ac:dyDescent="0.2">
      <c r="A21" s="673"/>
      <c r="B21" s="682" t="s">
        <v>35</v>
      </c>
      <c r="D21" s="683">
        <v>85714</v>
      </c>
      <c r="E21" s="684">
        <v>3.9372404406600436</v>
      </c>
      <c r="F21" s="677"/>
      <c r="G21" s="678"/>
      <c r="H21" s="683">
        <v>85665</v>
      </c>
      <c r="I21" s="684">
        <v>99.942833142777147</v>
      </c>
      <c r="J21" s="679"/>
      <c r="K21" s="683">
        <v>26127</v>
      </c>
      <c r="L21" s="684">
        <v>30.49903694624409</v>
      </c>
      <c r="M21" s="680">
        <v>13798</v>
      </c>
      <c r="N21" s="683">
        <v>26942</v>
      </c>
      <c r="O21" s="684">
        <v>31.450417323294229</v>
      </c>
      <c r="P21" s="678">
        <v>13798</v>
      </c>
      <c r="Q21" s="683">
        <v>25900</v>
      </c>
      <c r="R21" s="684">
        <f t="shared" si="0"/>
        <v>30.234051246133195</v>
      </c>
      <c r="S21" s="681"/>
      <c r="T21" s="683">
        <f t="shared" si="1"/>
        <v>78969</v>
      </c>
      <c r="U21" s="684">
        <f t="shared" si="2"/>
        <v>92.183505515671513</v>
      </c>
      <c r="V21" s="678">
        <v>13798</v>
      </c>
      <c r="W21" s="683">
        <v>6696</v>
      </c>
      <c r="X21" s="684">
        <f t="shared" si="3"/>
        <v>7.8164944843284889</v>
      </c>
      <c r="Z21" s="852"/>
    </row>
    <row r="22" spans="1:26" s="633" customFormat="1" ht="18" customHeight="1" x14ac:dyDescent="0.2">
      <c r="A22" s="673"/>
      <c r="B22" s="682" t="s">
        <v>42</v>
      </c>
      <c r="D22" s="683">
        <v>261049</v>
      </c>
      <c r="E22" s="684">
        <v>11.991187901554749</v>
      </c>
      <c r="F22" s="677"/>
      <c r="G22" s="678"/>
      <c r="H22" s="683">
        <v>260965</v>
      </c>
      <c r="I22" s="684">
        <v>99.967822133009506</v>
      </c>
      <c r="J22" s="679"/>
      <c r="K22" s="683">
        <v>65167</v>
      </c>
      <c r="L22" s="684">
        <v>24.971547908723391</v>
      </c>
      <c r="M22" s="680">
        <v>24812</v>
      </c>
      <c r="N22" s="683">
        <v>76627</v>
      </c>
      <c r="O22" s="684">
        <v>29.362941390607936</v>
      </c>
      <c r="P22" s="678">
        <v>24812</v>
      </c>
      <c r="Q22" s="683">
        <v>63930</v>
      </c>
      <c r="R22" s="684">
        <f t="shared" si="0"/>
        <v>24.497537984020845</v>
      </c>
      <c r="S22" s="681"/>
      <c r="T22" s="683">
        <f t="shared" si="1"/>
        <v>205724</v>
      </c>
      <c r="U22" s="684">
        <f t="shared" si="2"/>
        <v>78.832027283352176</v>
      </c>
      <c r="V22" s="678">
        <v>24812</v>
      </c>
      <c r="W22" s="683">
        <v>55241</v>
      </c>
      <c r="X22" s="684">
        <f t="shared" si="3"/>
        <v>21.167972716647828</v>
      </c>
      <c r="Z22" s="852"/>
    </row>
    <row r="23" spans="1:26" s="633" customFormat="1" ht="18" customHeight="1" x14ac:dyDescent="0.2">
      <c r="A23" s="673">
        <v>47094</v>
      </c>
      <c r="B23" s="682" t="s">
        <v>43</v>
      </c>
      <c r="D23" s="683">
        <v>66933</v>
      </c>
      <c r="E23" s="684">
        <v>3.0745422499789847</v>
      </c>
      <c r="F23" s="677"/>
      <c r="G23" s="678"/>
      <c r="H23" s="683">
        <v>59850</v>
      </c>
      <c r="I23" s="684">
        <v>89.417775984940164</v>
      </c>
      <c r="J23" s="679"/>
      <c r="K23" s="683">
        <v>15088</v>
      </c>
      <c r="L23" s="684">
        <v>25.209690893901421</v>
      </c>
      <c r="M23" s="680">
        <v>10064</v>
      </c>
      <c r="N23" s="683">
        <v>19487</v>
      </c>
      <c r="O23" s="684">
        <v>32.559732664995821</v>
      </c>
      <c r="P23" s="678">
        <v>10064</v>
      </c>
      <c r="Q23" s="683">
        <v>17389</v>
      </c>
      <c r="R23" s="684">
        <f t="shared" si="0"/>
        <v>29.054302422723474</v>
      </c>
      <c r="S23" s="681"/>
      <c r="T23" s="683">
        <f t="shared" si="1"/>
        <v>51964</v>
      </c>
      <c r="U23" s="684">
        <f t="shared" si="2"/>
        <v>86.823725981620711</v>
      </c>
      <c r="V23" s="678">
        <v>10064</v>
      </c>
      <c r="W23" s="683">
        <v>7886</v>
      </c>
      <c r="X23" s="684">
        <f t="shared" si="3"/>
        <v>13.176274018379281</v>
      </c>
      <c r="Z23" s="852"/>
    </row>
    <row r="24" spans="1:26" s="633" customFormat="1" ht="18" customHeight="1" x14ac:dyDescent="0.2">
      <c r="B24" s="682" t="s">
        <v>44</v>
      </c>
      <c r="D24" s="685">
        <v>21298</v>
      </c>
      <c r="E24" s="684">
        <v>0.97831564161254414</v>
      </c>
      <c r="F24" s="677"/>
      <c r="G24" s="678"/>
      <c r="H24" s="683">
        <v>21230</v>
      </c>
      <c r="I24" s="684">
        <v>99.680721194478352</v>
      </c>
      <c r="J24" s="679"/>
      <c r="K24" s="685">
        <v>3478</v>
      </c>
      <c r="L24" s="684">
        <v>16.382477626000941</v>
      </c>
      <c r="M24" s="680">
        <v>1275</v>
      </c>
      <c r="N24" s="683">
        <v>6686</v>
      </c>
      <c r="O24" s="684">
        <v>31.49317004239284</v>
      </c>
      <c r="P24" s="678">
        <v>1275</v>
      </c>
      <c r="Q24" s="683">
        <v>6611</v>
      </c>
      <c r="R24" s="684">
        <f t="shared" si="0"/>
        <v>31.139896373056995</v>
      </c>
      <c r="S24" s="681"/>
      <c r="T24" s="685">
        <f t="shared" si="1"/>
        <v>16775</v>
      </c>
      <c r="U24" s="684">
        <f t="shared" si="2"/>
        <v>79.015544041450781</v>
      </c>
      <c r="V24" s="678">
        <v>1275</v>
      </c>
      <c r="W24" s="683">
        <v>4455</v>
      </c>
      <c r="X24" s="684">
        <f t="shared" si="3"/>
        <v>20.984455958549223</v>
      </c>
      <c r="Z24" s="852"/>
    </row>
    <row r="25" spans="1:26" s="633" customFormat="1" ht="18" customHeight="1" x14ac:dyDescent="0.2">
      <c r="B25" s="682" t="s">
        <v>45</v>
      </c>
      <c r="D25" s="685">
        <v>117857</v>
      </c>
      <c r="E25" s="684">
        <v>5.4137170895637912</v>
      </c>
      <c r="F25" s="677"/>
      <c r="G25" s="678"/>
      <c r="H25" s="683">
        <v>117706</v>
      </c>
      <c r="I25" s="684">
        <v>99.871878632580163</v>
      </c>
      <c r="J25" s="679"/>
      <c r="K25" s="685">
        <v>19846</v>
      </c>
      <c r="L25" s="684">
        <v>16.860652812940717</v>
      </c>
      <c r="M25" s="680">
        <v>8030</v>
      </c>
      <c r="N25" s="685">
        <v>27140</v>
      </c>
      <c r="O25" s="684">
        <v>23.057448218442559</v>
      </c>
      <c r="P25" s="678">
        <v>8030</v>
      </c>
      <c r="Q25" s="683">
        <v>38238</v>
      </c>
      <c r="R25" s="684">
        <f t="shared" si="0"/>
        <v>32.486024501724636</v>
      </c>
      <c r="S25" s="681"/>
      <c r="T25" s="685">
        <f t="shared" si="1"/>
        <v>85224</v>
      </c>
      <c r="U25" s="684">
        <f t="shared" si="2"/>
        <v>72.404125533107916</v>
      </c>
      <c r="V25" s="678">
        <v>8030</v>
      </c>
      <c r="W25" s="683">
        <v>32482</v>
      </c>
      <c r="X25" s="684">
        <f t="shared" si="3"/>
        <v>27.595874466892088</v>
      </c>
      <c r="Z25" s="852"/>
    </row>
    <row r="26" spans="1:26" s="633" customFormat="1" ht="18" customHeight="1" x14ac:dyDescent="0.2">
      <c r="B26" s="682" t="s">
        <v>46</v>
      </c>
      <c r="D26" s="685">
        <v>14780</v>
      </c>
      <c r="E26" s="686">
        <v>0.67891375636366813</v>
      </c>
      <c r="F26" s="677"/>
      <c r="G26" s="678"/>
      <c r="H26" s="683">
        <v>14749</v>
      </c>
      <c r="I26" s="686">
        <v>99.790257104194865</v>
      </c>
      <c r="J26" s="679"/>
      <c r="K26" s="685">
        <v>2448</v>
      </c>
      <c r="L26" s="684">
        <v>16.597735439690826</v>
      </c>
      <c r="M26" s="680">
        <v>1753</v>
      </c>
      <c r="N26" s="685">
        <v>4404</v>
      </c>
      <c r="O26" s="686">
        <v>29.859651501796733</v>
      </c>
      <c r="P26" s="687">
        <v>1753</v>
      </c>
      <c r="Q26" s="683">
        <v>3604</v>
      </c>
      <c r="R26" s="686">
        <f t="shared" si="0"/>
        <v>24.43555495287816</v>
      </c>
      <c r="S26" s="681"/>
      <c r="T26" s="685">
        <f t="shared" si="1"/>
        <v>10456</v>
      </c>
      <c r="U26" s="686">
        <f t="shared" si="2"/>
        <v>70.89294189436572</v>
      </c>
      <c r="V26" s="687">
        <v>1753</v>
      </c>
      <c r="W26" s="683">
        <v>4293</v>
      </c>
      <c r="X26" s="686">
        <f t="shared" si="3"/>
        <v>29.10705810563428</v>
      </c>
      <c r="Z26" s="852"/>
    </row>
    <row r="27" spans="1:26" s="633" customFormat="1" ht="18" customHeight="1" x14ac:dyDescent="0.2">
      <c r="B27" s="688" t="s">
        <v>1</v>
      </c>
      <c r="D27" s="689">
        <v>5678</v>
      </c>
      <c r="E27" s="690">
        <v>0.26081680031345789</v>
      </c>
      <c r="F27" s="677"/>
      <c r="G27" s="678"/>
      <c r="H27" s="691">
        <v>5416</v>
      </c>
      <c r="I27" s="690">
        <v>95.385699189855586</v>
      </c>
      <c r="J27" s="679"/>
      <c r="K27" s="689">
        <v>1236</v>
      </c>
      <c r="L27" s="692">
        <v>22.821270310192023</v>
      </c>
      <c r="M27" s="680">
        <v>384</v>
      </c>
      <c r="N27" s="689">
        <v>1493</v>
      </c>
      <c r="O27" s="690">
        <v>27.566469719350074</v>
      </c>
      <c r="P27" s="687">
        <v>384</v>
      </c>
      <c r="Q27" s="691">
        <v>1279</v>
      </c>
      <c r="R27" s="690">
        <f t="shared" si="0"/>
        <v>23.615214180206795</v>
      </c>
      <c r="S27" s="681"/>
      <c r="T27" s="689">
        <f t="shared" si="1"/>
        <v>4008</v>
      </c>
      <c r="U27" s="690">
        <f t="shared" si="2"/>
        <v>74.002954209748893</v>
      </c>
      <c r="V27" s="687">
        <v>384</v>
      </c>
      <c r="W27" s="691">
        <v>1408</v>
      </c>
      <c r="X27" s="690">
        <f t="shared" si="3"/>
        <v>25.997045790251107</v>
      </c>
      <c r="Z27" s="852"/>
    </row>
    <row r="28" spans="1:26" s="631" customFormat="1" ht="4.5" customHeight="1" x14ac:dyDescent="0.2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48" customFormat="1" ht="18" customHeight="1" x14ac:dyDescent="0.2">
      <c r="B29" s="1249" t="s">
        <v>0</v>
      </c>
      <c r="D29" s="1250">
        <f>SUM(D10:D28)</f>
        <v>2177007</v>
      </c>
      <c r="E29" s="1251">
        <f>SUM(E10:E27)</f>
        <v>100.00000000000001</v>
      </c>
      <c r="F29" s="1252"/>
      <c r="G29" s="841"/>
      <c r="H29" s="1250">
        <f>SUM(H10:H28)</f>
        <v>2046495</v>
      </c>
      <c r="I29" s="1251">
        <f>H29*100/D29</f>
        <v>94.004980232034171</v>
      </c>
      <c r="J29" s="1253"/>
      <c r="K29" s="1250">
        <f>SUM(K10:K28)</f>
        <v>431772</v>
      </c>
      <c r="L29" s="1251">
        <f>K29*100/H29</f>
        <v>21.098121422236556</v>
      </c>
      <c r="M29" s="1254"/>
      <c r="N29" s="1250">
        <f>SUM(N10:N28)</f>
        <v>614708</v>
      </c>
      <c r="O29" s="1251">
        <f>N29*100/H29</f>
        <v>30.037112233355078</v>
      </c>
      <c r="P29" s="1254"/>
      <c r="Q29" s="1255">
        <f>SUM(Q10:Q28)</f>
        <v>597593</v>
      </c>
      <c r="R29" s="1251">
        <f>Q29*100/H29</f>
        <v>29.2008043019895</v>
      </c>
      <c r="S29" s="1254"/>
      <c r="T29" s="1250">
        <f>SUM(T10:T27)</f>
        <v>1644073</v>
      </c>
      <c r="U29" s="1251">
        <f>T29*100/H29</f>
        <v>80.336037957581127</v>
      </c>
      <c r="V29" s="1254"/>
      <c r="W29" s="1255">
        <f>SUM(W10:W28)</f>
        <v>402422</v>
      </c>
      <c r="X29" s="1251">
        <f>W29*100/H29</f>
        <v>19.663962042418866</v>
      </c>
    </row>
    <row r="30" spans="1:26" s="697" customFormat="1" ht="6.75" customHeight="1" x14ac:dyDescent="0.25">
      <c r="B30" s="698" t="s">
        <v>39</v>
      </c>
      <c r="C30" s="699"/>
      <c r="D30" s="699"/>
      <c r="E30" s="699"/>
      <c r="F30" s="699"/>
    </row>
    <row r="31" spans="1:26" s="700" customFormat="1" x14ac:dyDescent="0.25">
      <c r="B31" s="698" t="s">
        <v>47</v>
      </c>
      <c r="H31" s="701"/>
    </row>
    <row r="32" spans="1:26" s="700" customFormat="1" x14ac:dyDescent="0.25"/>
    <row r="33" spans="2:26" s="700" customFormat="1" x14ac:dyDescent="0.25"/>
    <row r="34" spans="2:26" s="700" customFormat="1" x14ac:dyDescent="0.25"/>
    <row r="35" spans="2:26" s="700" customFormat="1" x14ac:dyDescent="0.25"/>
    <row r="36" spans="2:26" s="700" customFormat="1" x14ac:dyDescent="0.25"/>
    <row r="37" spans="2:26" s="700" customFormat="1" x14ac:dyDescent="0.25">
      <c r="B37" s="702" t="s">
        <v>39</v>
      </c>
      <c r="C37" s="702"/>
      <c r="D37" s="702"/>
      <c r="E37" s="702"/>
      <c r="F37" s="702"/>
      <c r="G37" s="702"/>
      <c r="H37" s="702"/>
      <c r="I37" s="702"/>
      <c r="J37" s="702"/>
      <c r="K37" s="703" t="e">
        <f>GETPIVOTDATA("Cuenta número de expedientes",#REF!,"CCAA",$B37,"Grado",K$7)</f>
        <v>#REF!</v>
      </c>
      <c r="L37" s="560" t="e">
        <f>K37*100/H37</f>
        <v>#REF!</v>
      </c>
      <c r="M37" s="1342">
        <v>1753</v>
      </c>
      <c r="N37" s="703" t="e">
        <f>GETPIVOTDATA("Cuenta número de expedientes",#REF!,"CCAA",$B37,"Grado",N$7)</f>
        <v>#REF!</v>
      </c>
      <c r="O37" s="704" t="e">
        <f>N37*100/H37</f>
        <v>#REF!</v>
      </c>
      <c r="P37" s="705">
        <v>1753</v>
      </c>
      <c r="Q37" s="706" t="e">
        <f>GETPIVOTDATA("Cuenta número de expedientes",#REF!,"CCAA",$B37,"Grado",Q$7)</f>
        <v>#REF!</v>
      </c>
      <c r="R37" s="704" t="e">
        <f>Q37*100/H37</f>
        <v>#REF!</v>
      </c>
      <c r="S37" s="1343"/>
      <c r="T37" s="703" t="e">
        <f>K37+N37+Q37</f>
        <v>#REF!</v>
      </c>
      <c r="U37" s="704" t="e">
        <f>T37*100/H37</f>
        <v>#REF!</v>
      </c>
      <c r="V37" s="705">
        <v>1753</v>
      </c>
      <c r="W37" s="706" t="e">
        <f>GETPIVOTDATA("Cuenta número de expedientes",#REF!,"CCAA",$B37,"Grado",W$7)</f>
        <v>#REF!</v>
      </c>
      <c r="X37" s="704" t="e">
        <f>W37*100/H37</f>
        <v>#REF!</v>
      </c>
      <c r="Y37" s="702"/>
    </row>
    <row r="38" spans="2:26" s="700" customFormat="1" x14ac:dyDescent="0.25">
      <c r="B38" s="702" t="s">
        <v>47</v>
      </c>
      <c r="C38" s="702"/>
      <c r="D38" s="702"/>
      <c r="E38" s="702"/>
      <c r="F38" s="702"/>
      <c r="G38" s="702"/>
      <c r="H38" s="702"/>
      <c r="I38" s="702"/>
      <c r="J38" s="702"/>
      <c r="K38" s="703" t="e">
        <f>GETPIVOTDATA("Cuenta número de expedientes",#REF!,"CCAA",$B38,"Grado",K$7)</f>
        <v>#REF!</v>
      </c>
      <c r="L38" s="560" t="e">
        <f>K38*100/H38</f>
        <v>#REF!</v>
      </c>
      <c r="M38" s="1342">
        <v>1753</v>
      </c>
      <c r="N38" s="703" t="e">
        <f>GETPIVOTDATA("Cuenta número de expedientes",#REF!,"CCAA",$B38,"Grado",N$7)</f>
        <v>#REF!</v>
      </c>
      <c r="O38" s="704" t="e">
        <f>N38*100/H38</f>
        <v>#REF!</v>
      </c>
      <c r="P38" s="705">
        <v>1753</v>
      </c>
      <c r="Q38" s="706" t="e">
        <f>GETPIVOTDATA("Cuenta número de expedientes",#REF!,"CCAA",$B38,"Grado",Q$7)</f>
        <v>#REF!</v>
      </c>
      <c r="R38" s="704" t="e">
        <f>Q38*100/H38</f>
        <v>#REF!</v>
      </c>
      <c r="S38" s="1343"/>
      <c r="T38" s="703" t="e">
        <f>K38+N38+Q38</f>
        <v>#REF!</v>
      </c>
      <c r="U38" s="704" t="e">
        <f>T38*100/H38</f>
        <v>#REF!</v>
      </c>
      <c r="V38" s="705">
        <v>1753</v>
      </c>
      <c r="W38" s="706" t="e">
        <f>GETPIVOTDATA("Cuenta número de expedientes",#REF!,"CCAA",$B38,"Grado",W$7)</f>
        <v>#REF!</v>
      </c>
      <c r="X38" s="704" t="e">
        <f>W38*100/H38</f>
        <v>#REF!</v>
      </c>
      <c r="Y38" s="702"/>
    </row>
    <row r="39" spans="2:26" s="700" customFormat="1" x14ac:dyDescent="0.25"/>
    <row r="40" spans="2:26" x14ac:dyDescent="0.25">
      <c r="K40" s="707"/>
      <c r="L40" s="707"/>
      <c r="M40" s="707"/>
      <c r="N40" s="707"/>
      <c r="O40" s="707"/>
      <c r="P40" s="707"/>
      <c r="Q40" s="707"/>
      <c r="R40" s="707"/>
      <c r="S40" s="707"/>
      <c r="T40" s="707"/>
      <c r="U40" s="707"/>
      <c r="V40" s="707"/>
      <c r="W40" s="707"/>
      <c r="X40" s="707"/>
      <c r="Z40" s="666"/>
    </row>
    <row r="41" spans="2:26" x14ac:dyDescent="0.25">
      <c r="Z41" s="666"/>
    </row>
    <row r="42" spans="2:26" x14ac:dyDescent="0.25">
      <c r="Z42" s="666"/>
    </row>
    <row r="43" spans="2:26" x14ac:dyDescent="0.25">
      <c r="Z43" s="666"/>
    </row>
    <row r="44" spans="2:26" s="707" customFormat="1" x14ac:dyDescent="0.25">
      <c r="Z44" s="700"/>
    </row>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8" style="615" customWidth="1"/>
    <col min="7" max="7" width="5.5703125" style="615" customWidth="1"/>
    <col min="8" max="8" width="7.5703125" style="615" customWidth="1"/>
    <col min="9" max="9" width="5.42578125" style="615" customWidth="1"/>
    <col min="10" max="10" width="7.5703125" style="615" customWidth="1"/>
    <col min="11" max="11" width="5.42578125" style="615" customWidth="1"/>
    <col min="12" max="12" width="7.85546875" style="615" customWidth="1"/>
    <col min="13" max="13" width="5.7109375" style="615" customWidth="1"/>
    <col min="14" max="14" width="8.85546875" style="615" customWidth="1"/>
    <col min="15" max="15" width="7.28515625" style="615" customWidth="1"/>
    <col min="16" max="16" width="7.140625" style="615" customWidth="1"/>
    <col min="17" max="17" width="6" style="615" customWidth="1"/>
    <col min="18" max="18" width="7.28515625" style="615" customWidth="1"/>
    <col min="19" max="19" width="5.42578125" style="615" customWidth="1"/>
    <col min="20" max="20" width="5.5703125" style="615" customWidth="1"/>
    <col min="21" max="21" width="5.42578125" style="615" customWidth="1"/>
    <col min="22" max="22" width="8.5703125" style="615" customWidth="1"/>
    <col min="23" max="23" width="6.7109375" style="615" customWidth="1"/>
    <col min="24" max="24" width="0.5703125" style="732" customWidth="1"/>
    <col min="25" max="25" width="10.42578125" style="732" customWidth="1"/>
    <col min="26" max="26" width="1.42578125" style="615" customWidth="1"/>
    <col min="27" max="16384" width="11.42578125" style="615"/>
  </cols>
  <sheetData>
    <row r="1" spans="2:25" s="613" customFormat="1" ht="9" customHeight="1" x14ac:dyDescent="0.2">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25" s="619" customFormat="1" ht="49.5" customHeight="1" x14ac:dyDescent="0.25">
      <c r="B2" s="718"/>
      <c r="C2" s="718"/>
      <c r="D2" s="718"/>
      <c r="E2" s="718"/>
      <c r="F2" s="718"/>
      <c r="G2" s="718"/>
      <c r="H2" s="718"/>
      <c r="I2" s="718"/>
      <c r="J2" s="718"/>
      <c r="K2" s="718"/>
      <c r="X2" s="667"/>
      <c r="Y2" s="667"/>
    </row>
    <row r="3" spans="2:25" s="623" customFormat="1" ht="39.75" customHeight="1" x14ac:dyDescent="0.2">
      <c r="B3" s="1518" t="s">
        <v>400</v>
      </c>
      <c r="C3" s="1518"/>
      <c r="D3" s="1518"/>
      <c r="E3" s="1518"/>
      <c r="F3" s="1518"/>
      <c r="G3" s="1518"/>
      <c r="H3" s="1518"/>
      <c r="I3" s="1518"/>
      <c r="J3" s="1518"/>
      <c r="K3" s="1518"/>
      <c r="L3" s="1518"/>
      <c r="M3" s="1518"/>
      <c r="N3" s="1518"/>
      <c r="O3" s="1518"/>
      <c r="P3" s="1518"/>
      <c r="Q3" s="1518"/>
      <c r="R3" s="1518"/>
      <c r="S3" s="1518"/>
      <c r="T3" s="1518"/>
      <c r="U3" s="1518"/>
      <c r="V3" s="1518"/>
      <c r="W3" s="1518"/>
      <c r="X3" s="1518"/>
      <c r="Y3" s="719"/>
    </row>
    <row r="4" spans="2:25" s="623" customFormat="1" ht="14.25" customHeight="1" x14ac:dyDescent="0.2">
      <c r="B4" s="1439" t="str">
        <f>porsaad!$B$6</f>
        <v>Situación a 31 de enero de 2025</v>
      </c>
      <c r="C4" s="1439"/>
      <c r="D4" s="1439"/>
      <c r="E4" s="1439"/>
      <c r="F4" s="1439"/>
      <c r="G4" s="1439"/>
      <c r="H4" s="1439"/>
      <c r="I4" s="1439"/>
      <c r="J4" s="1439"/>
      <c r="K4" s="1439"/>
      <c r="L4" s="1439"/>
      <c r="M4" s="1439"/>
      <c r="N4" s="1439"/>
      <c r="O4" s="1439"/>
      <c r="P4" s="1439"/>
      <c r="Q4" s="1439"/>
      <c r="R4" s="1439"/>
      <c r="S4" s="1439"/>
      <c r="T4" s="1439"/>
      <c r="U4" s="1439"/>
      <c r="V4" s="1439"/>
      <c r="W4" s="1439"/>
      <c r="X4" s="622"/>
      <c r="Y4" s="622"/>
    </row>
    <row r="5" spans="2:25" s="621" customFormat="1" ht="5.25" customHeight="1" x14ac:dyDescent="0.2">
      <c r="B5" s="720"/>
      <c r="C5" s="720"/>
      <c r="D5" s="720"/>
      <c r="E5" s="720"/>
      <c r="F5" s="720"/>
      <c r="G5" s="720"/>
      <c r="H5" s="720"/>
      <c r="I5" s="720"/>
      <c r="J5" s="720"/>
      <c r="K5" s="720"/>
      <c r="L5" s="720"/>
      <c r="M5" s="720"/>
      <c r="N5" s="720"/>
      <c r="O5" s="720"/>
      <c r="P5" s="720"/>
      <c r="Q5" s="720"/>
      <c r="R5" s="720"/>
      <c r="S5" s="720"/>
      <c r="T5" s="720"/>
      <c r="U5" s="720"/>
      <c r="V5" s="720"/>
      <c r="W5" s="720"/>
      <c r="X5" s="721"/>
      <c r="Y5" s="721"/>
    </row>
    <row r="6" spans="2:25" s="722" customFormat="1" ht="19.5" customHeight="1" x14ac:dyDescent="0.2">
      <c r="F6" s="1519" t="s">
        <v>52</v>
      </c>
      <c r="G6" s="1519"/>
      <c r="H6" s="1519"/>
      <c r="I6" s="1519"/>
      <c r="J6" s="1519"/>
      <c r="K6" s="1519"/>
      <c r="L6" s="1519"/>
      <c r="M6" s="1519"/>
      <c r="N6" s="1519"/>
      <c r="O6" s="1519"/>
      <c r="P6" s="1519"/>
      <c r="Q6" s="1519"/>
      <c r="R6" s="1519"/>
      <c r="S6" s="1519"/>
      <c r="T6" s="1519"/>
      <c r="U6" s="1519"/>
      <c r="V6" s="1519"/>
      <c r="W6" s="1519"/>
      <c r="X6" s="723"/>
      <c r="Y6" s="723"/>
    </row>
    <row r="7" spans="2:25" s="722" customFormat="1" ht="64.5" customHeight="1" x14ac:dyDescent="0.2">
      <c r="B7" s="1520" t="s">
        <v>12</v>
      </c>
      <c r="C7" s="715"/>
      <c r="D7" s="713"/>
      <c r="E7" s="715"/>
      <c r="F7" s="1520" t="s">
        <v>32</v>
      </c>
      <c r="G7" s="1520"/>
      <c r="H7" s="1520" t="s">
        <v>33</v>
      </c>
      <c r="I7" s="1520"/>
      <c r="J7" s="1520" t="s">
        <v>48</v>
      </c>
      <c r="K7" s="1520"/>
      <c r="L7" s="1520" t="s">
        <v>34</v>
      </c>
      <c r="M7" s="1520"/>
      <c r="N7" s="1520" t="s">
        <v>190</v>
      </c>
      <c r="O7" s="1520"/>
      <c r="P7" s="713"/>
      <c r="Q7" s="713"/>
    </row>
    <row r="8" spans="2:25" s="715" customFormat="1" ht="20.25" customHeight="1" x14ac:dyDescent="0.2">
      <c r="B8" s="1520"/>
      <c r="D8" s="713"/>
      <c r="F8" s="713" t="s">
        <v>9</v>
      </c>
      <c r="G8" s="713" t="s">
        <v>28</v>
      </c>
      <c r="H8" s="713" t="s">
        <v>9</v>
      </c>
      <c r="I8" s="713" t="s">
        <v>28</v>
      </c>
      <c r="J8" s="713" t="s">
        <v>9</v>
      </c>
      <c r="K8" s="713" t="s">
        <v>28</v>
      </c>
      <c r="L8" s="713" t="s">
        <v>9</v>
      </c>
      <c r="M8" s="713" t="s">
        <v>28</v>
      </c>
      <c r="N8" s="713" t="s">
        <v>9</v>
      </c>
      <c r="O8" s="713" t="s">
        <v>28</v>
      </c>
      <c r="P8" s="713"/>
      <c r="Q8" s="713"/>
    </row>
    <row r="9" spans="2:25" s="715" customFormat="1" ht="8.25" customHeight="1" x14ac:dyDescent="0.2">
      <c r="B9" s="713"/>
      <c r="C9" s="697"/>
      <c r="E9" s="697"/>
      <c r="F9" s="713"/>
      <c r="G9" s="713"/>
      <c r="H9" s="713"/>
      <c r="I9" s="713"/>
      <c r="J9" s="713"/>
      <c r="K9" s="713"/>
      <c r="L9" s="713"/>
      <c r="M9" s="713"/>
      <c r="N9" s="713"/>
      <c r="O9" s="713"/>
      <c r="P9" s="713"/>
      <c r="Q9" s="713"/>
    </row>
    <row r="10" spans="2:25" s="697" customFormat="1" ht="18" customHeight="1" x14ac:dyDescent="0.2">
      <c r="B10" s="714" t="s">
        <v>8</v>
      </c>
      <c r="D10" s="703"/>
      <c r="F10" s="706">
        <f>'31dictsaad'!K10</f>
        <v>76160</v>
      </c>
      <c r="G10" s="560">
        <f t="shared" ref="G10:G27" si="0">F10*100/$N10</f>
        <v>19.407183919761895</v>
      </c>
      <c r="H10" s="706">
        <f>'31dictsaad'!N10</f>
        <v>138046</v>
      </c>
      <c r="I10" s="560">
        <f t="shared" ref="I10:I27" si="1">H10*100/$N10</f>
        <v>35.177049781873038</v>
      </c>
      <c r="J10" s="706">
        <f>'31dictsaad'!Q10</f>
        <v>100066</v>
      </c>
      <c r="K10" s="560">
        <f t="shared" ref="K10:K27" si="2">J10*100/$N10</f>
        <v>25.498939943735476</v>
      </c>
      <c r="L10" s="706">
        <f>'31dictsaad'!W10</f>
        <v>78160</v>
      </c>
      <c r="M10" s="560">
        <f t="shared" ref="M10:M27" si="3">L10*100/$N10</f>
        <v>19.916826354629592</v>
      </c>
      <c r="N10" s="706">
        <f>F10+H10+J10+L10</f>
        <v>392432</v>
      </c>
      <c r="O10" s="560">
        <f>G10+I10+K10+M10</f>
        <v>100</v>
      </c>
      <c r="P10" s="724"/>
      <c r="Q10" s="724"/>
    </row>
    <row r="11" spans="2:25" s="697" customFormat="1" ht="18" customHeight="1" x14ac:dyDescent="0.2">
      <c r="B11" s="714" t="s">
        <v>7</v>
      </c>
      <c r="D11" s="703"/>
      <c r="F11" s="706">
        <f>'31dictsaad'!K11</f>
        <v>13380</v>
      </c>
      <c r="G11" s="560">
        <f t="shared" si="0"/>
        <v>25.038830772685593</v>
      </c>
      <c r="H11" s="706">
        <f>'31dictsaad'!N11</f>
        <v>16240</v>
      </c>
      <c r="I11" s="560">
        <f t="shared" si="1"/>
        <v>30.390927634410616</v>
      </c>
      <c r="J11" s="706">
        <f>'31dictsaad'!Q11</f>
        <v>15946</v>
      </c>
      <c r="K11" s="560">
        <f t="shared" si="2"/>
        <v>29.840747047925596</v>
      </c>
      <c r="L11" s="706">
        <f>'31dictsaad'!W11</f>
        <v>7871</v>
      </c>
      <c r="M11" s="560">
        <f t="shared" si="3"/>
        <v>14.729494544978198</v>
      </c>
      <c r="N11" s="706">
        <f t="shared" ref="N11:O27" si="4">F11+H11+J11+L11</f>
        <v>53437</v>
      </c>
      <c r="O11" s="560">
        <f t="shared" si="4"/>
        <v>100</v>
      </c>
      <c r="P11" s="724"/>
      <c r="Q11" s="724"/>
    </row>
    <row r="12" spans="2:25" s="697" customFormat="1" ht="22.5" customHeight="1" x14ac:dyDescent="0.2">
      <c r="B12" s="714" t="s">
        <v>37</v>
      </c>
      <c r="D12" s="703"/>
      <c r="F12" s="703">
        <f>'31dictsaad'!K12</f>
        <v>7975</v>
      </c>
      <c r="G12" s="560">
        <f t="shared" si="0"/>
        <v>18.476900977711875</v>
      </c>
      <c r="H12" s="703">
        <f>'31dictsaad'!N12</f>
        <v>11323</v>
      </c>
      <c r="I12" s="560">
        <f t="shared" si="1"/>
        <v>26.233724109170105</v>
      </c>
      <c r="J12" s="703">
        <f>'31dictsaad'!Q12</f>
        <v>14726</v>
      </c>
      <c r="K12" s="560">
        <f t="shared" si="2"/>
        <v>34.117974143922893</v>
      </c>
      <c r="L12" s="703">
        <f>'31dictsaad'!W12</f>
        <v>9138</v>
      </c>
      <c r="M12" s="560">
        <f t="shared" si="3"/>
        <v>21.171400769195124</v>
      </c>
      <c r="N12" s="706">
        <f t="shared" si="4"/>
        <v>43162</v>
      </c>
      <c r="O12" s="560">
        <f t="shared" si="4"/>
        <v>100</v>
      </c>
      <c r="P12" s="724"/>
      <c r="Q12" s="724"/>
    </row>
    <row r="13" spans="2:25" s="697" customFormat="1" ht="18" customHeight="1" x14ac:dyDescent="0.2">
      <c r="B13" s="714" t="s">
        <v>38</v>
      </c>
      <c r="D13" s="703"/>
      <c r="F13" s="706">
        <f>'31dictsaad'!K13</f>
        <v>8447</v>
      </c>
      <c r="G13" s="560">
        <f t="shared" si="0"/>
        <v>19.231820044624563</v>
      </c>
      <c r="H13" s="706">
        <f>'31dictsaad'!N13</f>
        <v>11428</v>
      </c>
      <c r="I13" s="560">
        <f t="shared" si="1"/>
        <v>26.018851600564638</v>
      </c>
      <c r="J13" s="706">
        <f>'31dictsaad'!Q13</f>
        <v>15565</v>
      </c>
      <c r="K13" s="560">
        <f t="shared" si="2"/>
        <v>35.437821592823639</v>
      </c>
      <c r="L13" s="706">
        <f>'31dictsaad'!W13</f>
        <v>8482</v>
      </c>
      <c r="M13" s="560">
        <f t="shared" si="3"/>
        <v>19.311506761987157</v>
      </c>
      <c r="N13" s="706">
        <f t="shared" si="4"/>
        <v>43922</v>
      </c>
      <c r="O13" s="560">
        <f t="shared" si="4"/>
        <v>100</v>
      </c>
      <c r="P13" s="724"/>
      <c r="Q13" s="724"/>
    </row>
    <row r="14" spans="2:25" s="697" customFormat="1" ht="18" customHeight="1" x14ac:dyDescent="0.2">
      <c r="B14" s="714" t="s">
        <v>6</v>
      </c>
      <c r="D14" s="703"/>
      <c r="F14" s="706">
        <f>'31dictsaad'!K14</f>
        <v>17662</v>
      </c>
      <c r="G14" s="560">
        <f t="shared" si="0"/>
        <v>29.819348303224718</v>
      </c>
      <c r="H14" s="706">
        <f>'31dictsaad'!N14</f>
        <v>18938</v>
      </c>
      <c r="I14" s="560">
        <f t="shared" si="1"/>
        <v>31.973661995610332</v>
      </c>
      <c r="J14" s="706">
        <f>'31dictsaad'!Q14</f>
        <v>16811</v>
      </c>
      <c r="K14" s="560">
        <f t="shared" si="2"/>
        <v>28.382576397096067</v>
      </c>
      <c r="L14" s="706">
        <f>'31dictsaad'!W14</f>
        <v>5819</v>
      </c>
      <c r="M14" s="560">
        <f t="shared" si="3"/>
        <v>9.8244133040688837</v>
      </c>
      <c r="N14" s="706">
        <f t="shared" si="4"/>
        <v>59230</v>
      </c>
      <c r="O14" s="560">
        <f t="shared" si="4"/>
        <v>100</v>
      </c>
      <c r="P14" s="724"/>
      <c r="Q14" s="724"/>
    </row>
    <row r="15" spans="2:25" s="697" customFormat="1" ht="18" customHeight="1" x14ac:dyDescent="0.2">
      <c r="B15" s="714" t="s">
        <v>5</v>
      </c>
      <c r="D15" s="703"/>
      <c r="F15" s="703">
        <f>'31dictsaad'!K15</f>
        <v>5281</v>
      </c>
      <c r="G15" s="560">
        <f t="shared" si="0"/>
        <v>22.551029122896917</v>
      </c>
      <c r="H15" s="703">
        <f>'31dictsaad'!N15</f>
        <v>7908</v>
      </c>
      <c r="I15" s="560">
        <f t="shared" si="1"/>
        <v>33.768895721240071</v>
      </c>
      <c r="J15" s="703">
        <f>'31dictsaad'!Q15</f>
        <v>5347</v>
      </c>
      <c r="K15" s="560">
        <f t="shared" si="2"/>
        <v>22.832863609189513</v>
      </c>
      <c r="L15" s="703">
        <f>'31dictsaad'!W15</f>
        <v>4882</v>
      </c>
      <c r="M15" s="560">
        <f t="shared" si="3"/>
        <v>20.847211546673499</v>
      </c>
      <c r="N15" s="706">
        <f t="shared" si="4"/>
        <v>23418</v>
      </c>
      <c r="O15" s="560">
        <f t="shared" si="4"/>
        <v>100</v>
      </c>
      <c r="P15" s="724"/>
      <c r="Q15" s="724"/>
    </row>
    <row r="16" spans="2:25" s="697" customFormat="1" ht="18" customHeight="1" x14ac:dyDescent="0.2">
      <c r="B16" s="714" t="s">
        <v>4</v>
      </c>
      <c r="D16" s="703"/>
      <c r="F16" s="706">
        <f>'31dictsaad'!K16</f>
        <v>34883</v>
      </c>
      <c r="G16" s="560">
        <f t="shared" si="0"/>
        <v>22.25816743236345</v>
      </c>
      <c r="H16" s="706">
        <f>'31dictsaad'!N16</f>
        <v>41479</v>
      </c>
      <c r="I16" s="560">
        <f t="shared" si="1"/>
        <v>26.46694742215416</v>
      </c>
      <c r="J16" s="706">
        <f>'31dictsaad'!Q16</f>
        <v>49894</v>
      </c>
      <c r="K16" s="560">
        <f t="shared" si="2"/>
        <v>31.836396120469626</v>
      </c>
      <c r="L16" s="706">
        <f>'31dictsaad'!W16</f>
        <v>30464</v>
      </c>
      <c r="M16" s="560">
        <f t="shared" si="3"/>
        <v>19.43848902501276</v>
      </c>
      <c r="N16" s="706">
        <f t="shared" si="4"/>
        <v>156720</v>
      </c>
      <c r="O16" s="560">
        <f t="shared" si="4"/>
        <v>100</v>
      </c>
      <c r="P16" s="724"/>
      <c r="Q16" s="724"/>
    </row>
    <row r="17" spans="2:25" s="697" customFormat="1" ht="18" customHeight="1" x14ac:dyDescent="0.2">
      <c r="B17" s="714" t="s">
        <v>40</v>
      </c>
      <c r="D17" s="703"/>
      <c r="F17" s="706">
        <f>'31dictsaad'!K17</f>
        <v>23866</v>
      </c>
      <c r="G17" s="560">
        <f t="shared" si="0"/>
        <v>24.61300469241479</v>
      </c>
      <c r="H17" s="706">
        <f>'31dictsaad'!N17</f>
        <v>26318</v>
      </c>
      <c r="I17" s="560">
        <f t="shared" si="1"/>
        <v>27.14175217862115</v>
      </c>
      <c r="J17" s="706">
        <f>'31dictsaad'!Q17</f>
        <v>29706</v>
      </c>
      <c r="K17" s="560">
        <f t="shared" si="2"/>
        <v>30.635796421389163</v>
      </c>
      <c r="L17" s="706">
        <f>'31dictsaad'!W17</f>
        <v>17075</v>
      </c>
      <c r="M17" s="560">
        <f t="shared" si="3"/>
        <v>17.609446707574897</v>
      </c>
      <c r="N17" s="706">
        <f t="shared" si="4"/>
        <v>96965</v>
      </c>
      <c r="O17" s="560">
        <f t="shared" si="4"/>
        <v>100</v>
      </c>
      <c r="P17" s="724"/>
      <c r="Q17" s="724"/>
    </row>
    <row r="18" spans="2:25" s="697" customFormat="1" ht="18" customHeight="1" x14ac:dyDescent="0.2">
      <c r="B18" s="714" t="s">
        <v>41</v>
      </c>
      <c r="D18" s="703"/>
      <c r="F18" s="706">
        <f>'31dictsaad'!K18</f>
        <v>49486</v>
      </c>
      <c r="G18" s="560">
        <f t="shared" si="0"/>
        <v>14.026962062631807</v>
      </c>
      <c r="H18" s="706">
        <f>'31dictsaad'!N18</f>
        <v>101812</v>
      </c>
      <c r="I18" s="560">
        <f t="shared" si="1"/>
        <v>28.858931041520215</v>
      </c>
      <c r="J18" s="706">
        <f>'31dictsaad'!Q18</f>
        <v>118088</v>
      </c>
      <c r="K18" s="560">
        <f t="shared" si="2"/>
        <v>33.472414340461235</v>
      </c>
      <c r="L18" s="706">
        <f>'31dictsaad'!W18</f>
        <v>83406</v>
      </c>
      <c r="M18" s="560">
        <f t="shared" si="3"/>
        <v>23.641692555386744</v>
      </c>
      <c r="N18" s="706">
        <f t="shared" si="4"/>
        <v>352792</v>
      </c>
      <c r="O18" s="560">
        <f t="shared" si="4"/>
        <v>99.999999999999986</v>
      </c>
      <c r="P18" s="724"/>
      <c r="Q18" s="724"/>
    </row>
    <row r="19" spans="2:25" s="697" customFormat="1" ht="18" customHeight="1" x14ac:dyDescent="0.2">
      <c r="B19" s="714" t="s">
        <v>3</v>
      </c>
      <c r="D19" s="703"/>
      <c r="F19" s="706">
        <f>'31dictsaad'!K19</f>
        <v>47978</v>
      </c>
      <c r="G19" s="560">
        <f t="shared" si="0"/>
        <v>23.770313119302418</v>
      </c>
      <c r="H19" s="706">
        <f>'31dictsaad'!N19</f>
        <v>64779</v>
      </c>
      <c r="I19" s="560">
        <f>H19*100/$N19</f>
        <v>32.094233055885852</v>
      </c>
      <c r="J19" s="706">
        <f>'31dictsaad'!Q19</f>
        <v>60191</v>
      </c>
      <c r="K19" s="560">
        <f>J19*100/$N19</f>
        <v>29.821145461751883</v>
      </c>
      <c r="L19" s="706">
        <f>'31dictsaad'!W19</f>
        <v>28892</v>
      </c>
      <c r="M19" s="560">
        <f t="shared" si="3"/>
        <v>14.314308363059849</v>
      </c>
      <c r="N19" s="706">
        <f t="shared" si="4"/>
        <v>201840</v>
      </c>
      <c r="O19" s="560">
        <f t="shared" si="4"/>
        <v>100</v>
      </c>
      <c r="P19" s="724"/>
      <c r="Q19" s="724"/>
    </row>
    <row r="20" spans="2:25" s="697" customFormat="1" ht="18" customHeight="1" x14ac:dyDescent="0.2">
      <c r="B20" s="714" t="s">
        <v>2</v>
      </c>
      <c r="D20" s="703"/>
      <c r="F20" s="706">
        <f>'31dictsaad'!K20</f>
        <v>13264</v>
      </c>
      <c r="G20" s="560">
        <f t="shared" si="0"/>
        <v>23.271808547968277</v>
      </c>
      <c r="H20" s="706">
        <f>'31dictsaad'!N20</f>
        <v>13658</v>
      </c>
      <c r="I20" s="560">
        <f>H20*100/$N20</f>
        <v>23.963085128780968</v>
      </c>
      <c r="J20" s="706">
        <f>'31dictsaad'!Q20</f>
        <v>14302</v>
      </c>
      <c r="K20" s="560">
        <f>J20*100/$N20</f>
        <v>25.092988981682925</v>
      </c>
      <c r="L20" s="706">
        <f>'31dictsaad'!W20</f>
        <v>15772</v>
      </c>
      <c r="M20" s="560">
        <f t="shared" si="3"/>
        <v>27.67211734156783</v>
      </c>
      <c r="N20" s="706">
        <f t="shared" si="4"/>
        <v>56996</v>
      </c>
      <c r="O20" s="560">
        <f t="shared" si="4"/>
        <v>100</v>
      </c>
      <c r="P20" s="724"/>
      <c r="Q20" s="724"/>
    </row>
    <row r="21" spans="2:25" s="697" customFormat="1" ht="18" customHeight="1" x14ac:dyDescent="0.2">
      <c r="B21" s="714" t="s">
        <v>35</v>
      </c>
      <c r="D21" s="703"/>
      <c r="F21" s="706">
        <f>'31dictsaad'!K21</f>
        <v>26127</v>
      </c>
      <c r="G21" s="560">
        <f t="shared" si="0"/>
        <v>30.49903694624409</v>
      </c>
      <c r="H21" s="706">
        <f>'31dictsaad'!N21</f>
        <v>26942</v>
      </c>
      <c r="I21" s="560">
        <f>H21*100/$N21</f>
        <v>31.450417323294229</v>
      </c>
      <c r="J21" s="706">
        <f>'31dictsaad'!Q21</f>
        <v>25900</v>
      </c>
      <c r="K21" s="560">
        <f>J21*100/$N21</f>
        <v>30.234051246133195</v>
      </c>
      <c r="L21" s="706">
        <f>'31dictsaad'!W21</f>
        <v>6696</v>
      </c>
      <c r="M21" s="560">
        <f t="shared" si="3"/>
        <v>7.8164944843284889</v>
      </c>
      <c r="N21" s="706">
        <f t="shared" si="4"/>
        <v>85665</v>
      </c>
      <c r="O21" s="560">
        <f t="shared" si="4"/>
        <v>100</v>
      </c>
      <c r="P21" s="724"/>
      <c r="Q21" s="724"/>
    </row>
    <row r="22" spans="2:25" s="697" customFormat="1" ht="21" customHeight="1" x14ac:dyDescent="0.2">
      <c r="B22" s="714" t="s">
        <v>42</v>
      </c>
      <c r="D22" s="703"/>
      <c r="F22" s="706">
        <f>'31dictsaad'!K22</f>
        <v>65167</v>
      </c>
      <c r="G22" s="560">
        <f t="shared" si="0"/>
        <v>24.971547908723391</v>
      </c>
      <c r="H22" s="706">
        <f>'31dictsaad'!N22</f>
        <v>76627</v>
      </c>
      <c r="I22" s="560">
        <f>H22*100/$N22</f>
        <v>29.362941390607936</v>
      </c>
      <c r="J22" s="706">
        <f>'31dictsaad'!Q22</f>
        <v>63930</v>
      </c>
      <c r="K22" s="560">
        <f>J22*100/$N22</f>
        <v>24.497537984020845</v>
      </c>
      <c r="L22" s="706">
        <f>'31dictsaad'!W22</f>
        <v>55241</v>
      </c>
      <c r="M22" s="560">
        <f t="shared" si="3"/>
        <v>21.167972716647828</v>
      </c>
      <c r="N22" s="706">
        <f t="shared" si="4"/>
        <v>260965</v>
      </c>
      <c r="O22" s="560">
        <f t="shared" si="4"/>
        <v>100</v>
      </c>
      <c r="P22" s="724"/>
      <c r="Q22" s="724"/>
    </row>
    <row r="23" spans="2:25" s="697" customFormat="1" ht="18" customHeight="1" x14ac:dyDescent="0.2">
      <c r="B23" s="714" t="s">
        <v>43</v>
      </c>
      <c r="D23" s="703"/>
      <c r="F23" s="706">
        <f>'31dictsaad'!K23</f>
        <v>15088</v>
      </c>
      <c r="G23" s="560">
        <f t="shared" si="0"/>
        <v>25.209690893901421</v>
      </c>
      <c r="H23" s="706">
        <f>'31dictsaad'!N23</f>
        <v>19487</v>
      </c>
      <c r="I23" s="560">
        <f>H23*100/$N23</f>
        <v>32.559732664995821</v>
      </c>
      <c r="J23" s="706">
        <f>'31dictsaad'!Q23</f>
        <v>17389</v>
      </c>
      <c r="K23" s="560">
        <f>J23*100/$N23</f>
        <v>29.054302422723474</v>
      </c>
      <c r="L23" s="706">
        <f>'31dictsaad'!W23</f>
        <v>7886</v>
      </c>
      <c r="M23" s="560">
        <f t="shared" si="3"/>
        <v>13.176274018379281</v>
      </c>
      <c r="N23" s="706">
        <f t="shared" si="4"/>
        <v>59850</v>
      </c>
      <c r="O23" s="560">
        <f t="shared" si="4"/>
        <v>100</v>
      </c>
      <c r="P23" s="724"/>
      <c r="Q23" s="724"/>
    </row>
    <row r="24" spans="2:25" s="697" customFormat="1" ht="22.5" customHeight="1" x14ac:dyDescent="0.2">
      <c r="B24" s="714" t="s">
        <v>44</v>
      </c>
      <c r="D24" s="703"/>
      <c r="F24" s="703">
        <f>'31dictsaad'!K24</f>
        <v>3478</v>
      </c>
      <c r="G24" s="704">
        <f t="shared" si="0"/>
        <v>16.382477626000941</v>
      </c>
      <c r="H24" s="703">
        <f>'31dictsaad'!N24</f>
        <v>6686</v>
      </c>
      <c r="I24" s="560">
        <f t="shared" si="1"/>
        <v>31.49317004239284</v>
      </c>
      <c r="J24" s="703">
        <f>'31dictsaad'!Q24</f>
        <v>6611</v>
      </c>
      <c r="K24" s="560">
        <f t="shared" si="2"/>
        <v>31.139896373056995</v>
      </c>
      <c r="L24" s="703">
        <f>'31dictsaad'!W24</f>
        <v>4455</v>
      </c>
      <c r="M24" s="560">
        <f t="shared" si="3"/>
        <v>20.984455958549223</v>
      </c>
      <c r="N24" s="703">
        <f t="shared" si="4"/>
        <v>21230</v>
      </c>
      <c r="O24" s="560">
        <f t="shared" si="4"/>
        <v>100</v>
      </c>
      <c r="P24" s="724"/>
      <c r="Q24" s="724"/>
    </row>
    <row r="25" spans="2:25" s="697" customFormat="1" ht="18" customHeight="1" x14ac:dyDescent="0.2">
      <c r="B25" s="714" t="s">
        <v>45</v>
      </c>
      <c r="D25" s="703"/>
      <c r="F25" s="703">
        <f>'31dictsaad'!K25</f>
        <v>19846</v>
      </c>
      <c r="G25" s="704">
        <f t="shared" si="0"/>
        <v>16.860652812940717</v>
      </c>
      <c r="H25" s="703">
        <f>'31dictsaad'!N25</f>
        <v>27140</v>
      </c>
      <c r="I25" s="560">
        <f t="shared" si="1"/>
        <v>23.057448218442559</v>
      </c>
      <c r="J25" s="703">
        <f>'31dictsaad'!Q25</f>
        <v>38238</v>
      </c>
      <c r="K25" s="560">
        <f t="shared" si="2"/>
        <v>32.486024501724636</v>
      </c>
      <c r="L25" s="703">
        <f>'31dictsaad'!W25</f>
        <v>32482</v>
      </c>
      <c r="M25" s="560">
        <f t="shared" si="3"/>
        <v>27.595874466892088</v>
      </c>
      <c r="N25" s="703">
        <f t="shared" si="4"/>
        <v>117706</v>
      </c>
      <c r="O25" s="560">
        <f t="shared" si="4"/>
        <v>99.999999999999986</v>
      </c>
      <c r="P25" s="724"/>
      <c r="Q25" s="724"/>
    </row>
    <row r="26" spans="2:25" s="697" customFormat="1" ht="18" customHeight="1" x14ac:dyDescent="0.2">
      <c r="B26" s="714" t="s">
        <v>46</v>
      </c>
      <c r="D26" s="703"/>
      <c r="F26" s="703">
        <f>'31dictsaad'!K26</f>
        <v>2448</v>
      </c>
      <c r="G26" s="704">
        <f t="shared" si="0"/>
        <v>16.597735439690826</v>
      </c>
      <c r="H26" s="703">
        <f>'31dictsaad'!N26</f>
        <v>4404</v>
      </c>
      <c r="I26" s="560">
        <f t="shared" si="1"/>
        <v>29.859651501796733</v>
      </c>
      <c r="J26" s="703">
        <f>'31dictsaad'!Q26</f>
        <v>3604</v>
      </c>
      <c r="K26" s="560">
        <f t="shared" si="2"/>
        <v>24.43555495287816</v>
      </c>
      <c r="L26" s="703">
        <f>'31dictsaad'!W26</f>
        <v>4293</v>
      </c>
      <c r="M26" s="560">
        <f t="shared" si="3"/>
        <v>29.10705810563428</v>
      </c>
      <c r="N26" s="703">
        <f t="shared" si="4"/>
        <v>14749</v>
      </c>
      <c r="O26" s="560">
        <f t="shared" si="4"/>
        <v>100</v>
      </c>
      <c r="P26" s="724"/>
      <c r="Q26" s="724"/>
    </row>
    <row r="27" spans="2:25" s="697" customFormat="1" ht="18" customHeight="1" x14ac:dyDescent="0.2">
      <c r="B27" s="714" t="s">
        <v>1</v>
      </c>
      <c r="D27" s="703"/>
      <c r="F27" s="703">
        <f>'31dictsaad'!K27</f>
        <v>1236</v>
      </c>
      <c r="G27" s="704">
        <f t="shared" si="0"/>
        <v>22.821270310192023</v>
      </c>
      <c r="H27" s="703">
        <f>'31dictsaad'!N27</f>
        <v>1493</v>
      </c>
      <c r="I27" s="560">
        <f t="shared" si="1"/>
        <v>27.566469719350074</v>
      </c>
      <c r="J27" s="703">
        <f>'31dictsaad'!Q27</f>
        <v>1279</v>
      </c>
      <c r="K27" s="560">
        <f t="shared" si="2"/>
        <v>23.615214180206795</v>
      </c>
      <c r="L27" s="703">
        <f>'31dictsaad'!W27</f>
        <v>1408</v>
      </c>
      <c r="M27" s="560">
        <f t="shared" si="3"/>
        <v>25.997045790251107</v>
      </c>
      <c r="N27" s="706">
        <f t="shared" si="4"/>
        <v>5416</v>
      </c>
      <c r="O27" s="560">
        <f t="shared" si="4"/>
        <v>100</v>
      </c>
      <c r="P27" s="724"/>
      <c r="Q27" s="724"/>
    </row>
    <row r="28" spans="2:25" s="697" customFormat="1" ht="8.25" customHeight="1" x14ac:dyDescent="0.2">
      <c r="B28" s="714"/>
      <c r="D28" s="725"/>
      <c r="F28" s="703"/>
      <c r="G28" s="705"/>
      <c r="H28" s="703"/>
      <c r="I28" s="705"/>
      <c r="J28" s="703"/>
      <c r="K28" s="705"/>
      <c r="L28" s="703"/>
      <c r="M28" s="705"/>
      <c r="N28" s="706"/>
      <c r="O28" s="724"/>
      <c r="P28" s="724"/>
      <c r="Q28" s="705"/>
    </row>
    <row r="29" spans="2:25" s="697" customFormat="1" x14ac:dyDescent="0.2">
      <c r="B29" s="714" t="s">
        <v>0</v>
      </c>
      <c r="D29" s="726"/>
      <c r="F29" s="727">
        <f>SUM(F10:F27)</f>
        <v>431772</v>
      </c>
      <c r="G29" s="713">
        <f>F29*100/$N29</f>
        <v>21.098121422236556</v>
      </c>
      <c r="H29" s="727">
        <f>SUM(H10:H27)</f>
        <v>614708</v>
      </c>
      <c r="I29" s="713">
        <f>H29*100/$N29</f>
        <v>30.037112233355078</v>
      </c>
      <c r="J29" s="727">
        <f>SUM(J10:J27)</f>
        <v>597593</v>
      </c>
      <c r="K29" s="713">
        <f>J29*100/$N29</f>
        <v>29.2008043019895</v>
      </c>
      <c r="L29" s="727">
        <f>SUM(L10:L27)</f>
        <v>402422</v>
      </c>
      <c r="M29" s="713">
        <f>L29*100/$N29</f>
        <v>19.663962042418866</v>
      </c>
      <c r="N29" s="727">
        <f>SUM(N10:N27)</f>
        <v>2046495</v>
      </c>
      <c r="O29" s="713">
        <f>N29*100/$N29</f>
        <v>100</v>
      </c>
      <c r="P29" s="713"/>
      <c r="Q29" s="713"/>
    </row>
    <row r="30" spans="2:25" s="697" customFormat="1" ht="20.25" customHeight="1" x14ac:dyDescent="0.2">
      <c r="B30" s="714" t="s">
        <v>0</v>
      </c>
      <c r="C30" s="715"/>
      <c r="D30" s="727">
        <f>SUM(D10:D29)</f>
        <v>0</v>
      </c>
      <c r="E30" s="715"/>
      <c r="F30" s="727">
        <f>SUM(F10:F27)</f>
        <v>431772</v>
      </c>
      <c r="G30" s="728">
        <f>F30*100/$N30</f>
        <v>21.098121422236556</v>
      </c>
      <c r="H30" s="727">
        <f>SUM(H10:H27)</f>
        <v>614708</v>
      </c>
      <c r="I30" s="728">
        <f>H30*100/$N30</f>
        <v>30.037112233355078</v>
      </c>
      <c r="J30" s="727">
        <f>SUM(J10:J27)</f>
        <v>597593</v>
      </c>
      <c r="K30" s="728">
        <f>J30*100/$N30</f>
        <v>29.2008043019895</v>
      </c>
      <c r="L30" s="727">
        <f>SUM(L10:L28)</f>
        <v>402422</v>
      </c>
      <c r="M30" s="728">
        <f>L30*100/$N30</f>
        <v>19.663962042418866</v>
      </c>
      <c r="N30" s="727">
        <f>F30+H30+J30+L30</f>
        <v>2046495</v>
      </c>
      <c r="O30" s="728">
        <f>G30+I30+K30+M30</f>
        <v>100</v>
      </c>
      <c r="P30" s="729"/>
      <c r="Q30" s="729" t="e">
        <f>(N30/D30)</f>
        <v>#DIV/0!</v>
      </c>
    </row>
    <row r="31" spans="2:25" s="697" customFormat="1" ht="5.25" customHeight="1" x14ac:dyDescent="0.2">
      <c r="B31" s="714"/>
      <c r="C31" s="715"/>
      <c r="D31" s="727"/>
      <c r="E31" s="715"/>
      <c r="F31" s="727"/>
      <c r="G31" s="729"/>
      <c r="H31" s="727"/>
      <c r="I31" s="729"/>
      <c r="J31" s="727"/>
      <c r="K31" s="729"/>
      <c r="L31" s="727"/>
      <c r="M31" s="729"/>
      <c r="N31" s="727"/>
      <c r="O31" s="729"/>
      <c r="P31" s="727"/>
      <c r="Q31" s="729"/>
      <c r="R31" s="727"/>
      <c r="S31" s="729"/>
      <c r="T31" s="727"/>
      <c r="U31" s="729"/>
      <c r="V31" s="727"/>
      <c r="W31" s="729"/>
      <c r="X31" s="729"/>
      <c r="Y31" s="729"/>
    </row>
    <row r="32" spans="2:25" s="697" customFormat="1" ht="18.75" customHeight="1" x14ac:dyDescent="0.2">
      <c r="B32" s="730" t="s">
        <v>39</v>
      </c>
      <c r="C32" s="731"/>
      <c r="D32" s="731"/>
      <c r="E32" s="731"/>
      <c r="F32" s="731"/>
      <c r="G32" s="731"/>
      <c r="H32" s="731"/>
      <c r="I32" s="731"/>
      <c r="J32" s="731"/>
      <c r="K32" s="731"/>
      <c r="L32" s="731"/>
      <c r="N32" s="731"/>
      <c r="O32" s="731"/>
      <c r="P32" s="731"/>
      <c r="Q32" s="731"/>
      <c r="R32" s="731"/>
      <c r="S32" s="731"/>
      <c r="T32" s="731"/>
      <c r="U32" s="731"/>
      <c r="V32" s="731"/>
      <c r="W32" s="731"/>
    </row>
    <row r="33" spans="1:25" x14ac:dyDescent="0.25">
      <c r="A33" s="732"/>
      <c r="B33" s="733" t="s">
        <v>47</v>
      </c>
    </row>
    <row r="36" spans="1:25" x14ac:dyDescent="0.2">
      <c r="D36" s="734"/>
      <c r="T36" s="732"/>
      <c r="U36" s="732"/>
      <c r="X36" s="615"/>
      <c r="Y36" s="615"/>
    </row>
    <row r="37" spans="1:25" x14ac:dyDescent="0.2">
      <c r="T37" s="732"/>
      <c r="U37" s="732"/>
      <c r="X37" s="615"/>
      <c r="Y37" s="615"/>
    </row>
    <row r="38" spans="1:25" x14ac:dyDescent="0.2">
      <c r="T38" s="732"/>
      <c r="U38" s="732"/>
      <c r="X38" s="615"/>
      <c r="Y38" s="615"/>
    </row>
    <row r="39" spans="1:25" x14ac:dyDescent="0.2">
      <c r="T39" s="732"/>
      <c r="U39" s="732"/>
      <c r="X39" s="615"/>
      <c r="Y39" s="615"/>
    </row>
    <row r="40" spans="1:25" x14ac:dyDescent="0.2">
      <c r="T40" s="732"/>
      <c r="U40" s="732"/>
      <c r="X40" s="615"/>
      <c r="Y40" s="615"/>
    </row>
    <row r="41" spans="1:25" x14ac:dyDescent="0.2">
      <c r="T41" s="732"/>
      <c r="U41" s="732"/>
      <c r="X41" s="615"/>
      <c r="Y41" s="615"/>
    </row>
    <row r="42" spans="1:25" x14ac:dyDescent="0.2">
      <c r="T42" s="732"/>
      <c r="U42" s="732"/>
      <c r="X42" s="615"/>
      <c r="Y42" s="615"/>
    </row>
    <row r="43" spans="1:25" x14ac:dyDescent="0.2">
      <c r="T43" s="732"/>
      <c r="U43" s="732"/>
      <c r="X43" s="615"/>
      <c r="Y43" s="615"/>
    </row>
    <row r="44" spans="1:25" x14ac:dyDescent="0.2">
      <c r="T44" s="732"/>
      <c r="U44" s="732"/>
      <c r="X44" s="615"/>
      <c r="Y44" s="615"/>
    </row>
    <row r="45" spans="1:25" x14ac:dyDescent="0.2">
      <c r="T45" s="732"/>
      <c r="U45" s="732"/>
      <c r="X45" s="615"/>
      <c r="Y45" s="615"/>
    </row>
    <row r="46" spans="1:25" x14ac:dyDescent="0.2">
      <c r="T46" s="732"/>
      <c r="U46" s="732"/>
      <c r="X46" s="615"/>
      <c r="Y46" s="615"/>
    </row>
    <row r="47" spans="1:25" x14ac:dyDescent="0.2">
      <c r="T47" s="732"/>
      <c r="U47" s="732"/>
      <c r="X47" s="615"/>
      <c r="Y47" s="615"/>
    </row>
    <row r="48" spans="1:25" x14ac:dyDescent="0.2">
      <c r="T48" s="732"/>
      <c r="U48" s="732"/>
      <c r="X48" s="615"/>
      <c r="Y48" s="615"/>
    </row>
    <row r="49" spans="20:25" x14ac:dyDescent="0.2">
      <c r="T49" s="732"/>
      <c r="U49" s="732"/>
      <c r="X49" s="615"/>
      <c r="Y49" s="615"/>
    </row>
    <row r="50" spans="20:25" x14ac:dyDescent="0.2">
      <c r="T50" s="732"/>
      <c r="U50" s="732"/>
      <c r="X50" s="615"/>
      <c r="Y50" s="615"/>
    </row>
    <row r="51" spans="20:25" x14ac:dyDescent="0.2">
      <c r="T51" s="732"/>
      <c r="U51" s="732"/>
      <c r="X51" s="615"/>
      <c r="Y51" s="615"/>
    </row>
    <row r="52" spans="20:25" x14ac:dyDescent="0.2">
      <c r="T52" s="732"/>
      <c r="U52" s="732"/>
      <c r="X52" s="615"/>
      <c r="Y52" s="615"/>
    </row>
    <row r="53" spans="20:25" x14ac:dyDescent="0.2">
      <c r="T53" s="732"/>
      <c r="U53" s="732"/>
      <c r="X53" s="615"/>
      <c r="Y53" s="615"/>
    </row>
    <row r="54" spans="20:25" x14ac:dyDescent="0.2">
      <c r="T54" s="732"/>
      <c r="U54" s="732"/>
      <c r="X54" s="615"/>
      <c r="Y54" s="615"/>
    </row>
    <row r="55" spans="20:25" x14ac:dyDescent="0.2">
      <c r="T55" s="732"/>
      <c r="U55" s="732"/>
      <c r="X55" s="615"/>
      <c r="Y55" s="615"/>
    </row>
    <row r="56" spans="20:25" x14ac:dyDescent="0.2">
      <c r="T56" s="732"/>
      <c r="U56" s="732"/>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1: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2">
      <c r="B2" s="18"/>
      <c r="C2" s="18"/>
      <c r="D2" s="18"/>
      <c r="E2" s="18"/>
      <c r="F2" s="18"/>
      <c r="G2" s="18"/>
      <c r="H2" s="18"/>
      <c r="I2" s="18"/>
      <c r="J2" s="18"/>
      <c r="K2" s="18"/>
      <c r="X2" s="17"/>
      <c r="Y2" s="17"/>
    </row>
    <row r="3" spans="1:25" s="738" customFormat="1" ht="21" x14ac:dyDescent="0.2">
      <c r="B3" s="1518" t="s">
        <v>401</v>
      </c>
      <c r="C3" s="1518"/>
      <c r="D3" s="1518"/>
      <c r="E3" s="1518"/>
      <c r="F3" s="1518"/>
      <c r="G3" s="1518"/>
      <c r="H3" s="1518"/>
      <c r="I3" s="1518"/>
      <c r="J3" s="1518"/>
      <c r="K3" s="1518"/>
      <c r="L3" s="1518"/>
      <c r="M3" s="1518"/>
      <c r="N3" s="1518"/>
      <c r="O3" s="1518"/>
      <c r="P3" s="1518"/>
      <c r="Q3" s="1518"/>
      <c r="R3" s="1518"/>
      <c r="S3" s="1518"/>
      <c r="T3" s="1518"/>
      <c r="U3" s="1518"/>
      <c r="V3" s="1518"/>
      <c r="W3" s="1518"/>
      <c r="X3" s="1518"/>
      <c r="Y3" s="712"/>
    </row>
    <row r="4" spans="1:25" s="738" customFormat="1" ht="14.25" customHeight="1" x14ac:dyDescent="0.2">
      <c r="B4" s="1439" t="str">
        <f>porsaad!$B$6</f>
        <v>Situación a 31 de enero de 2025</v>
      </c>
      <c r="C4" s="1439"/>
      <c r="D4" s="1439"/>
      <c r="E4" s="1439"/>
      <c r="F4" s="1439"/>
      <c r="G4" s="1439"/>
      <c r="H4" s="1439"/>
      <c r="I4" s="1439"/>
      <c r="J4" s="1439"/>
      <c r="K4" s="1439"/>
      <c r="L4" s="1439"/>
      <c r="M4" s="1439"/>
      <c r="N4" s="1439"/>
      <c r="O4" s="1439"/>
      <c r="P4" s="1439"/>
      <c r="Q4" s="1439"/>
      <c r="R4" s="1439"/>
      <c r="S4" s="1439"/>
      <c r="T4" s="1439"/>
      <c r="U4" s="1439"/>
      <c r="V4" s="1439"/>
      <c r="W4" s="1439"/>
      <c r="X4" s="739"/>
      <c r="Y4" s="739"/>
    </row>
    <row r="5" spans="1: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
      <c r="A6" s="132"/>
      <c r="F6" s="1521" t="s">
        <v>52</v>
      </c>
      <c r="G6" s="1521"/>
      <c r="H6" s="1521"/>
      <c r="I6" s="1521"/>
      <c r="J6" s="1521"/>
      <c r="K6" s="1521"/>
      <c r="L6" s="1521"/>
      <c r="M6" s="1521"/>
      <c r="N6" s="1521"/>
      <c r="O6" s="1521"/>
      <c r="P6" s="1521"/>
      <c r="Q6" s="1521"/>
      <c r="R6" s="1521"/>
      <c r="S6" s="1521"/>
      <c r="T6" s="1521"/>
      <c r="U6" s="1521"/>
      <c r="V6" s="1521"/>
      <c r="W6" s="1521"/>
      <c r="X6" s="154"/>
      <c r="Y6" s="154"/>
    </row>
    <row r="7" spans="1:25" s="133" customFormat="1" ht="64.5" customHeight="1" x14ac:dyDescent="0.2">
      <c r="A7" s="132"/>
      <c r="B7" s="1522" t="s">
        <v>12</v>
      </c>
      <c r="C7" s="155"/>
      <c r="D7" s="156"/>
      <c r="E7" s="155"/>
      <c r="F7" s="1523" t="s">
        <v>32</v>
      </c>
      <c r="G7" s="1523"/>
      <c r="H7" s="1523" t="s">
        <v>33</v>
      </c>
      <c r="I7" s="1523"/>
      <c r="J7" s="1523" t="s">
        <v>48</v>
      </c>
      <c r="K7" s="1523"/>
      <c r="L7" s="1523"/>
      <c r="M7" s="1523"/>
      <c r="N7" s="1523" t="s">
        <v>224</v>
      </c>
      <c r="O7" s="1523"/>
      <c r="P7" s="156"/>
      <c r="Q7" s="156"/>
    </row>
    <row r="8" spans="1:25" s="155" customFormat="1" ht="20.25" customHeight="1" x14ac:dyDescent="0.2">
      <c r="A8" s="189"/>
      <c r="B8" s="1522"/>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
      <c r="A9" s="190"/>
      <c r="B9" s="158"/>
      <c r="C9" s="159"/>
      <c r="D9" s="160"/>
      <c r="E9" s="159"/>
      <c r="F9" s="161"/>
      <c r="G9" s="161"/>
      <c r="H9" s="161"/>
      <c r="I9" s="161"/>
      <c r="J9" s="161"/>
      <c r="K9" s="161"/>
      <c r="L9" s="161"/>
      <c r="M9" s="161"/>
      <c r="N9" s="161"/>
      <c r="O9" s="161"/>
      <c r="P9" s="161"/>
      <c r="Q9" s="161"/>
    </row>
    <row r="10" spans="1:25" s="162" customFormat="1" ht="18" customHeight="1" x14ac:dyDescent="0.2">
      <c r="A10" s="191"/>
      <c r="B10" s="146" t="s">
        <v>8</v>
      </c>
      <c r="C10" s="159"/>
      <c r="D10" s="163"/>
      <c r="F10" s="164">
        <f>'31dictsaad'!K10</f>
        <v>76160</v>
      </c>
      <c r="G10" s="165">
        <f t="shared" ref="G10:G27" si="0">F10*100/$N10</f>
        <v>24.233784746970777</v>
      </c>
      <c r="H10" s="164">
        <f>'31dictsaad'!N10</f>
        <v>138046</v>
      </c>
      <c r="I10" s="165">
        <f t="shared" ref="I10:I27" si="1">H10*100/$N10</f>
        <v>43.925644028103044</v>
      </c>
      <c r="J10" s="164">
        <f>'31dictsaad'!Q10</f>
        <v>100066</v>
      </c>
      <c r="K10" s="165">
        <f t="shared" ref="K10:K27" si="2">J10*100/$N10</f>
        <v>31.84057122492618</v>
      </c>
      <c r="L10" s="164"/>
      <c r="M10" s="165"/>
      <c r="N10" s="164">
        <f>F10+H10+J10+L10</f>
        <v>314272</v>
      </c>
      <c r="O10" s="165">
        <f>G10+I10+K10+M10</f>
        <v>100</v>
      </c>
      <c r="P10" s="166"/>
      <c r="Q10" s="166"/>
    </row>
    <row r="11" spans="1:25" s="162" customFormat="1" ht="18" customHeight="1" x14ac:dyDescent="0.2">
      <c r="A11" s="191"/>
      <c r="B11" s="146" t="s">
        <v>7</v>
      </c>
      <c r="C11" s="159"/>
      <c r="D11" s="163"/>
      <c r="F11" s="164">
        <f>'31dictsaad'!K11</f>
        <v>13380</v>
      </c>
      <c r="G11" s="165">
        <f t="shared" si="0"/>
        <v>29.363999473291489</v>
      </c>
      <c r="H11" s="164">
        <f>'31dictsaad'!N11</f>
        <v>16240</v>
      </c>
      <c r="I11" s="165">
        <f t="shared" si="1"/>
        <v>35.640609226177411</v>
      </c>
      <c r="J11" s="164">
        <f>'31dictsaad'!Q11</f>
        <v>15946</v>
      </c>
      <c r="K11" s="165">
        <f t="shared" si="2"/>
        <v>34.995391300531097</v>
      </c>
      <c r="L11" s="164"/>
      <c r="M11" s="165"/>
      <c r="N11" s="164">
        <f t="shared" ref="N11:O27" si="3">F11+H11+J11+L11</f>
        <v>45566</v>
      </c>
      <c r="O11" s="165">
        <f t="shared" si="3"/>
        <v>100</v>
      </c>
      <c r="P11" s="166"/>
      <c r="Q11" s="166"/>
    </row>
    <row r="12" spans="1:25" s="162" customFormat="1" ht="22.5" customHeight="1" x14ac:dyDescent="0.2">
      <c r="A12" s="191"/>
      <c r="B12" s="146" t="s">
        <v>37</v>
      </c>
      <c r="C12" s="159"/>
      <c r="D12" s="163"/>
      <c r="F12" s="163">
        <f>'31dictsaad'!K12</f>
        <v>7975</v>
      </c>
      <c r="G12" s="165">
        <f t="shared" si="0"/>
        <v>23.439336938631556</v>
      </c>
      <c r="H12" s="163">
        <f>'31dictsaad'!N12</f>
        <v>11323</v>
      </c>
      <c r="I12" s="165">
        <f t="shared" si="1"/>
        <v>33.27944980014108</v>
      </c>
      <c r="J12" s="163">
        <f>'31dictsaad'!Q12</f>
        <v>14726</v>
      </c>
      <c r="K12" s="165">
        <f t="shared" si="2"/>
        <v>43.281213261227371</v>
      </c>
      <c r="L12" s="163"/>
      <c r="M12" s="165"/>
      <c r="N12" s="164">
        <f t="shared" si="3"/>
        <v>34024</v>
      </c>
      <c r="O12" s="165">
        <f t="shared" si="3"/>
        <v>100</v>
      </c>
      <c r="P12" s="166"/>
      <c r="Q12" s="166"/>
    </row>
    <row r="13" spans="1:25" s="162" customFormat="1" ht="18" customHeight="1" x14ac:dyDescent="0.2">
      <c r="A13" s="191"/>
      <c r="B13" s="146" t="s">
        <v>38</v>
      </c>
      <c r="C13" s="159"/>
      <c r="D13" s="163"/>
      <c r="F13" s="164">
        <f>'31dictsaad'!K13</f>
        <v>8447</v>
      </c>
      <c r="G13" s="165">
        <f t="shared" si="0"/>
        <v>23.834650112866818</v>
      </c>
      <c r="H13" s="164">
        <f>'31dictsaad'!N13</f>
        <v>11428</v>
      </c>
      <c r="I13" s="165">
        <f t="shared" si="1"/>
        <v>32.246049661399546</v>
      </c>
      <c r="J13" s="164">
        <f>'31dictsaad'!Q13</f>
        <v>15565</v>
      </c>
      <c r="K13" s="165">
        <f t="shared" si="2"/>
        <v>43.919300225733636</v>
      </c>
      <c r="L13" s="164"/>
      <c r="M13" s="165"/>
      <c r="N13" s="164">
        <f t="shared" si="3"/>
        <v>35440</v>
      </c>
      <c r="O13" s="165">
        <f t="shared" si="3"/>
        <v>100</v>
      </c>
      <c r="P13" s="166"/>
      <c r="Q13" s="166"/>
    </row>
    <row r="14" spans="1:25" s="162" customFormat="1" ht="18" customHeight="1" x14ac:dyDescent="0.2">
      <c r="A14" s="191"/>
      <c r="B14" s="146" t="s">
        <v>6</v>
      </c>
      <c r="C14" s="159"/>
      <c r="D14" s="163"/>
      <c r="F14" s="164">
        <f>'31dictsaad'!K14</f>
        <v>17662</v>
      </c>
      <c r="G14" s="165">
        <f t="shared" si="0"/>
        <v>33.068094587257306</v>
      </c>
      <c r="H14" s="164">
        <f>'31dictsaad'!N14</f>
        <v>18938</v>
      </c>
      <c r="I14" s="165">
        <f t="shared" si="1"/>
        <v>35.457115575443261</v>
      </c>
      <c r="J14" s="164">
        <f>'31dictsaad'!Q14</f>
        <v>16811</v>
      </c>
      <c r="K14" s="165">
        <f t="shared" si="2"/>
        <v>31.474789837299433</v>
      </c>
      <c r="L14" s="164"/>
      <c r="M14" s="165"/>
      <c r="N14" s="164">
        <f t="shared" si="3"/>
        <v>53411</v>
      </c>
      <c r="O14" s="165">
        <f t="shared" si="3"/>
        <v>100</v>
      </c>
      <c r="P14" s="166"/>
      <c r="Q14" s="166"/>
    </row>
    <row r="15" spans="1:25" s="162" customFormat="1" ht="18" customHeight="1" x14ac:dyDescent="0.2">
      <c r="A15" s="191"/>
      <c r="B15" s="146" t="s">
        <v>5</v>
      </c>
      <c r="C15" s="159"/>
      <c r="D15" s="163"/>
      <c r="F15" s="163">
        <f>'31dictsaad'!K15</f>
        <v>5281</v>
      </c>
      <c r="G15" s="165">
        <f t="shared" si="0"/>
        <v>28.490504963314631</v>
      </c>
      <c r="H15" s="163">
        <f>'31dictsaad'!N15</f>
        <v>7908</v>
      </c>
      <c r="I15" s="165">
        <f t="shared" si="1"/>
        <v>42.6629261976694</v>
      </c>
      <c r="J15" s="163">
        <f>'31dictsaad'!Q15</f>
        <v>5347</v>
      </c>
      <c r="K15" s="165">
        <f t="shared" si="2"/>
        <v>28.846568839015969</v>
      </c>
      <c r="L15" s="163"/>
      <c r="M15" s="165"/>
      <c r="N15" s="164">
        <f t="shared" si="3"/>
        <v>18536</v>
      </c>
      <c r="O15" s="165">
        <f t="shared" si="3"/>
        <v>100</v>
      </c>
      <c r="P15" s="166"/>
      <c r="Q15" s="166"/>
    </row>
    <row r="16" spans="1:25" s="162" customFormat="1" ht="18" customHeight="1" x14ac:dyDescent="0.2">
      <c r="A16" s="191"/>
      <c r="B16" s="146" t="s">
        <v>4</v>
      </c>
      <c r="C16" s="159"/>
      <c r="D16" s="163"/>
      <c r="F16" s="164">
        <f>'31dictsaad'!K16</f>
        <v>34883</v>
      </c>
      <c r="G16" s="165">
        <f t="shared" si="0"/>
        <v>27.628785958687111</v>
      </c>
      <c r="H16" s="164">
        <f>'31dictsaad'!N16</f>
        <v>41479</v>
      </c>
      <c r="I16" s="165">
        <f t="shared" si="1"/>
        <v>32.853092130274995</v>
      </c>
      <c r="J16" s="164">
        <f>'31dictsaad'!Q16</f>
        <v>49894</v>
      </c>
      <c r="K16" s="165">
        <f t="shared" si="2"/>
        <v>39.518121911037895</v>
      </c>
      <c r="L16" s="164"/>
      <c r="M16" s="165"/>
      <c r="N16" s="164">
        <f t="shared" si="3"/>
        <v>126256</v>
      </c>
      <c r="O16" s="165">
        <f t="shared" si="3"/>
        <v>100</v>
      </c>
      <c r="P16" s="166"/>
      <c r="Q16" s="166"/>
    </row>
    <row r="17" spans="1:25" s="162" customFormat="1" ht="18" customHeight="1" x14ac:dyDescent="0.2">
      <c r="A17" s="191"/>
      <c r="B17" s="146" t="s">
        <v>40</v>
      </c>
      <c r="C17" s="159"/>
      <c r="D17" s="163"/>
      <c r="F17" s="164">
        <f>'31dictsaad'!K17</f>
        <v>23866</v>
      </c>
      <c r="G17" s="165">
        <f t="shared" si="0"/>
        <v>29.873576167229942</v>
      </c>
      <c r="H17" s="164">
        <f>'31dictsaad'!N17</f>
        <v>26318</v>
      </c>
      <c r="I17" s="165">
        <f t="shared" si="1"/>
        <v>32.94279634497434</v>
      </c>
      <c r="J17" s="164">
        <f>'31dictsaad'!Q17</f>
        <v>29706</v>
      </c>
      <c r="K17" s="165">
        <f t="shared" si="2"/>
        <v>37.183627487795718</v>
      </c>
      <c r="L17" s="164"/>
      <c r="M17" s="165"/>
      <c r="N17" s="164">
        <f t="shared" si="3"/>
        <v>79890</v>
      </c>
      <c r="O17" s="165">
        <f t="shared" si="3"/>
        <v>100</v>
      </c>
      <c r="P17" s="166"/>
      <c r="Q17" s="166"/>
    </row>
    <row r="18" spans="1:25" s="162" customFormat="1" ht="18" customHeight="1" x14ac:dyDescent="0.2">
      <c r="A18" s="191"/>
      <c r="B18" s="146" t="s">
        <v>41</v>
      </c>
      <c r="C18" s="159"/>
      <c r="D18" s="163"/>
      <c r="F18" s="164">
        <f>'31dictsaad'!K18</f>
        <v>49486</v>
      </c>
      <c r="G18" s="165">
        <f t="shared" si="0"/>
        <v>18.369922713132826</v>
      </c>
      <c r="H18" s="164">
        <f>'31dictsaad'!N18</f>
        <v>101812</v>
      </c>
      <c r="I18" s="165">
        <f t="shared" si="1"/>
        <v>37.794094719101956</v>
      </c>
      <c r="J18" s="164">
        <f>'31dictsaad'!Q18</f>
        <v>118088</v>
      </c>
      <c r="K18" s="165">
        <f t="shared" si="2"/>
        <v>43.835982567765214</v>
      </c>
      <c r="L18" s="164"/>
      <c r="M18" s="165"/>
      <c r="N18" s="164">
        <f t="shared" si="3"/>
        <v>269386</v>
      </c>
      <c r="O18" s="165">
        <f t="shared" si="3"/>
        <v>100</v>
      </c>
      <c r="P18" s="166"/>
      <c r="Q18" s="166"/>
    </row>
    <row r="19" spans="1:25" s="162" customFormat="1" ht="18" customHeight="1" x14ac:dyDescent="0.2">
      <c r="A19" s="191"/>
      <c r="B19" s="146" t="s">
        <v>3</v>
      </c>
      <c r="C19" s="159"/>
      <c r="D19" s="163"/>
      <c r="F19" s="164">
        <f>'31dictsaad'!K19</f>
        <v>47978</v>
      </c>
      <c r="G19" s="165">
        <f t="shared" si="0"/>
        <v>27.741286398223743</v>
      </c>
      <c r="H19" s="164">
        <f>'31dictsaad'!N19</f>
        <v>64779</v>
      </c>
      <c r="I19" s="165">
        <f>H19*100/$N19</f>
        <v>37.455767051368042</v>
      </c>
      <c r="J19" s="164">
        <f>'31dictsaad'!Q19</f>
        <v>60191</v>
      </c>
      <c r="K19" s="165">
        <f>J19*100/$N19</f>
        <v>34.802946550408215</v>
      </c>
      <c r="L19" s="164"/>
      <c r="M19" s="165"/>
      <c r="N19" s="164">
        <f t="shared" si="3"/>
        <v>172948</v>
      </c>
      <c r="O19" s="165">
        <f t="shared" si="3"/>
        <v>100</v>
      </c>
      <c r="P19" s="166"/>
      <c r="Q19" s="166"/>
    </row>
    <row r="20" spans="1:25" s="162" customFormat="1" ht="18" customHeight="1" x14ac:dyDescent="0.2">
      <c r="A20" s="191"/>
      <c r="B20" s="146" t="s">
        <v>2</v>
      </c>
      <c r="C20" s="159"/>
      <c r="D20" s="163"/>
      <c r="F20" s="164">
        <f>'31dictsaad'!K20</f>
        <v>13264</v>
      </c>
      <c r="G20" s="165">
        <f t="shared" si="0"/>
        <v>32.175431787308362</v>
      </c>
      <c r="H20" s="164">
        <f>'31dictsaad'!N20</f>
        <v>13658</v>
      </c>
      <c r="I20" s="165">
        <f>H20*100/$N20</f>
        <v>33.131185717058024</v>
      </c>
      <c r="J20" s="164">
        <f>'31dictsaad'!Q20</f>
        <v>14302</v>
      </c>
      <c r="K20" s="165">
        <f>J20*100/$N20</f>
        <v>34.693382495633614</v>
      </c>
      <c r="L20" s="164"/>
      <c r="M20" s="165"/>
      <c r="N20" s="164">
        <f t="shared" si="3"/>
        <v>41224</v>
      </c>
      <c r="O20" s="165">
        <f t="shared" si="3"/>
        <v>100</v>
      </c>
      <c r="P20" s="166"/>
      <c r="Q20" s="166"/>
    </row>
    <row r="21" spans="1:25" s="162" customFormat="1" ht="18" customHeight="1" x14ac:dyDescent="0.2">
      <c r="A21" s="191"/>
      <c r="B21" s="146" t="s">
        <v>35</v>
      </c>
      <c r="C21" s="159"/>
      <c r="D21" s="163"/>
      <c r="F21" s="164">
        <f>'31dictsaad'!K21</f>
        <v>26127</v>
      </c>
      <c r="G21" s="165">
        <f t="shared" si="0"/>
        <v>33.085134673099567</v>
      </c>
      <c r="H21" s="164">
        <f>'31dictsaad'!N21</f>
        <v>26942</v>
      </c>
      <c r="I21" s="165">
        <f>H21*100/$N21</f>
        <v>34.117185224581796</v>
      </c>
      <c r="J21" s="164">
        <f>'31dictsaad'!Q21</f>
        <v>25900</v>
      </c>
      <c r="K21" s="165">
        <f>J21*100/$N21</f>
        <v>32.79768010231863</v>
      </c>
      <c r="L21" s="164"/>
      <c r="M21" s="165"/>
      <c r="N21" s="164">
        <f t="shared" si="3"/>
        <v>78969</v>
      </c>
      <c r="O21" s="165">
        <f t="shared" si="3"/>
        <v>100</v>
      </c>
      <c r="P21" s="166"/>
      <c r="Q21" s="166"/>
    </row>
    <row r="22" spans="1:25" s="162" customFormat="1" ht="21" customHeight="1" x14ac:dyDescent="0.2">
      <c r="A22" s="191"/>
      <c r="B22" s="146" t="s">
        <v>42</v>
      </c>
      <c r="C22" s="159"/>
      <c r="D22" s="163"/>
      <c r="F22" s="164">
        <f>'31dictsaad'!K22</f>
        <v>65167</v>
      </c>
      <c r="G22" s="165">
        <f t="shared" si="0"/>
        <v>31.676906923839706</v>
      </c>
      <c r="H22" s="164">
        <f>'31dictsaad'!N22</f>
        <v>76627</v>
      </c>
      <c r="I22" s="165">
        <f>H22*100/$N22</f>
        <v>37.24747720246544</v>
      </c>
      <c r="J22" s="164">
        <f>'31dictsaad'!Q22</f>
        <v>63930</v>
      </c>
      <c r="K22" s="165">
        <f>J22*100/$N22</f>
        <v>31.075615873694854</v>
      </c>
      <c r="L22" s="164"/>
      <c r="M22" s="165"/>
      <c r="N22" s="164">
        <f t="shared" si="3"/>
        <v>205724</v>
      </c>
      <c r="O22" s="165">
        <f t="shared" si="3"/>
        <v>100</v>
      </c>
      <c r="P22" s="166"/>
      <c r="Q22" s="166"/>
    </row>
    <row r="23" spans="1:25" s="162" customFormat="1" ht="18" customHeight="1" x14ac:dyDescent="0.2">
      <c r="A23" s="191"/>
      <c r="B23" s="146" t="s">
        <v>43</v>
      </c>
      <c r="C23" s="159"/>
      <c r="D23" s="163"/>
      <c r="F23" s="164">
        <f>'31dictsaad'!K23</f>
        <v>15088</v>
      </c>
      <c r="G23" s="165">
        <f t="shared" si="0"/>
        <v>29.035486105765528</v>
      </c>
      <c r="H23" s="164">
        <f>'31dictsaad'!N23</f>
        <v>19487</v>
      </c>
      <c r="I23" s="165">
        <f>H23*100/$N23</f>
        <v>37.500962204603184</v>
      </c>
      <c r="J23" s="164">
        <f>'31dictsaad'!Q23</f>
        <v>17389</v>
      </c>
      <c r="K23" s="165">
        <f>J23*100/$N23</f>
        <v>33.463551689631281</v>
      </c>
      <c r="L23" s="164"/>
      <c r="M23" s="165"/>
      <c r="N23" s="164">
        <f t="shared" si="3"/>
        <v>51964</v>
      </c>
      <c r="O23" s="165">
        <f t="shared" si="3"/>
        <v>100</v>
      </c>
      <c r="P23" s="166"/>
      <c r="Q23" s="166"/>
    </row>
    <row r="24" spans="1:25" s="162" customFormat="1" ht="22.5" customHeight="1" x14ac:dyDescent="0.2">
      <c r="A24" s="191"/>
      <c r="B24" s="146" t="s">
        <v>44</v>
      </c>
      <c r="C24" s="159"/>
      <c r="D24" s="163"/>
      <c r="F24" s="163">
        <f>'31dictsaad'!K24</f>
        <v>3478</v>
      </c>
      <c r="G24" s="167">
        <f t="shared" si="0"/>
        <v>20.733233979135619</v>
      </c>
      <c r="H24" s="163">
        <f>'31dictsaad'!N24</f>
        <v>6686</v>
      </c>
      <c r="I24" s="165">
        <f t="shared" si="1"/>
        <v>39.85692995529061</v>
      </c>
      <c r="J24" s="163">
        <f>'31dictsaad'!Q24</f>
        <v>6611</v>
      </c>
      <c r="K24" s="165">
        <f t="shared" si="2"/>
        <v>39.409836065573771</v>
      </c>
      <c r="L24" s="163"/>
      <c r="M24" s="165"/>
      <c r="N24" s="163">
        <f t="shared" si="3"/>
        <v>16775</v>
      </c>
      <c r="O24" s="165">
        <f t="shared" si="3"/>
        <v>100</v>
      </c>
      <c r="P24" s="166"/>
      <c r="Q24" s="166"/>
    </row>
    <row r="25" spans="1:25" s="162" customFormat="1" ht="18" customHeight="1" x14ac:dyDescent="0.2">
      <c r="A25" s="191"/>
      <c r="B25" s="146" t="s">
        <v>45</v>
      </c>
      <c r="C25" s="159"/>
      <c r="D25" s="163"/>
      <c r="F25" s="163">
        <f>'31dictsaad'!K25</f>
        <v>19846</v>
      </c>
      <c r="G25" s="167">
        <f t="shared" si="0"/>
        <v>23.286867549047216</v>
      </c>
      <c r="H25" s="163">
        <f>'31dictsaad'!N25</f>
        <v>27140</v>
      </c>
      <c r="I25" s="165">
        <f t="shared" si="1"/>
        <v>31.84548953346475</v>
      </c>
      <c r="J25" s="163">
        <f>'31dictsaad'!Q25</f>
        <v>38238</v>
      </c>
      <c r="K25" s="165">
        <f t="shared" si="2"/>
        <v>44.867642917488034</v>
      </c>
      <c r="L25" s="163"/>
      <c r="M25" s="165"/>
      <c r="N25" s="163">
        <f t="shared" si="3"/>
        <v>85224</v>
      </c>
      <c r="O25" s="165">
        <f t="shared" si="3"/>
        <v>100</v>
      </c>
      <c r="P25" s="166"/>
      <c r="Q25" s="166"/>
    </row>
    <row r="26" spans="1:25" s="162" customFormat="1" ht="18" customHeight="1" x14ac:dyDescent="0.2">
      <c r="A26" s="191"/>
      <c r="B26" s="146" t="s">
        <v>46</v>
      </c>
      <c r="C26" s="159"/>
      <c r="D26" s="163"/>
      <c r="F26" s="163">
        <f>'31dictsaad'!K26</f>
        <v>2448</v>
      </c>
      <c r="G26" s="167">
        <f t="shared" si="0"/>
        <v>23.4123947972456</v>
      </c>
      <c r="H26" s="163">
        <f>'31dictsaad'!N26</f>
        <v>4404</v>
      </c>
      <c r="I26" s="165">
        <f t="shared" si="1"/>
        <v>42.119357306809491</v>
      </c>
      <c r="J26" s="163">
        <f>'31dictsaad'!Q26</f>
        <v>3604</v>
      </c>
      <c r="K26" s="165">
        <f t="shared" si="2"/>
        <v>34.468247895944913</v>
      </c>
      <c r="L26" s="163"/>
      <c r="M26" s="165"/>
      <c r="N26" s="163">
        <f t="shared" si="3"/>
        <v>10456</v>
      </c>
      <c r="O26" s="165">
        <f t="shared" si="3"/>
        <v>100</v>
      </c>
      <c r="P26" s="166"/>
      <c r="Q26" s="166"/>
    </row>
    <row r="27" spans="1:25" s="162" customFormat="1" ht="18" customHeight="1" x14ac:dyDescent="0.2">
      <c r="A27" s="191"/>
      <c r="B27" s="146" t="s">
        <v>1</v>
      </c>
      <c r="C27" s="159"/>
      <c r="D27" s="163"/>
      <c r="F27" s="163">
        <f>'31dictsaad'!K27</f>
        <v>1236</v>
      </c>
      <c r="G27" s="167">
        <f t="shared" si="0"/>
        <v>30.838323353293415</v>
      </c>
      <c r="H27" s="163">
        <f>'31dictsaad'!N27</f>
        <v>1493</v>
      </c>
      <c r="I27" s="165">
        <f t="shared" si="1"/>
        <v>37.250499001996005</v>
      </c>
      <c r="J27" s="163">
        <f>'31dictsaad'!Q27</f>
        <v>1279</v>
      </c>
      <c r="K27" s="165">
        <f t="shared" si="2"/>
        <v>31.91117764471058</v>
      </c>
      <c r="L27" s="163"/>
      <c r="M27" s="165"/>
      <c r="N27" s="164">
        <f t="shared" si="3"/>
        <v>4008</v>
      </c>
      <c r="O27" s="165">
        <f t="shared" si="3"/>
        <v>100</v>
      </c>
      <c r="P27" s="166"/>
      <c r="Q27" s="166"/>
    </row>
    <row r="28" spans="1:25" s="162" customFormat="1" ht="8.25" customHeight="1" x14ac:dyDescent="0.2">
      <c r="A28" s="191"/>
      <c r="B28" s="168"/>
      <c r="C28" s="159"/>
      <c r="D28" s="169"/>
      <c r="F28" s="163"/>
      <c r="G28" s="170"/>
      <c r="H28" s="163"/>
      <c r="I28" s="170"/>
      <c r="J28" s="163"/>
      <c r="K28" s="170"/>
      <c r="L28" s="163"/>
      <c r="M28" s="170"/>
      <c r="N28" s="164"/>
      <c r="O28" s="166"/>
      <c r="P28" s="166"/>
      <c r="Q28" s="170"/>
    </row>
    <row r="29" spans="1:25" s="162" customFormat="1" x14ac:dyDescent="0.2">
      <c r="B29" s="208" t="s">
        <v>0</v>
      </c>
      <c r="C29" s="159"/>
      <c r="D29" s="171"/>
      <c r="F29" s="147">
        <f>SUM(F10:F27)</f>
        <v>431772</v>
      </c>
      <c r="G29" s="172">
        <f>F29*100/$N29</f>
        <v>26.262337499612244</v>
      </c>
      <c r="H29" s="147">
        <f>SUM(H10:H27)</f>
        <v>614708</v>
      </c>
      <c r="I29" s="172">
        <f>H29*100/$N29</f>
        <v>37.389337334777714</v>
      </c>
      <c r="J29" s="147">
        <f>SUM(J10:J27)</f>
        <v>597593</v>
      </c>
      <c r="K29" s="172">
        <f>J29*100/$N29</f>
        <v>36.348325165610042</v>
      </c>
      <c r="L29" s="147"/>
      <c r="M29" s="172"/>
      <c r="N29" s="147">
        <f>SUM(N10:N27)</f>
        <v>1644073</v>
      </c>
      <c r="O29" s="172">
        <f>N29*100/$N29</f>
        <v>100</v>
      </c>
      <c r="P29" s="172"/>
      <c r="Q29" s="172"/>
    </row>
    <row r="30" spans="1:25" s="162" customFormat="1" ht="20.25" customHeight="1" x14ac:dyDescent="0.2">
      <c r="B30" s="146" t="s">
        <v>0</v>
      </c>
      <c r="C30" s="173"/>
      <c r="D30" s="147">
        <f>SUM(D10:D29)</f>
        <v>0</v>
      </c>
      <c r="E30" s="174"/>
      <c r="F30" s="147">
        <f>SUM(F10:F27)</f>
        <v>431772</v>
      </c>
      <c r="G30" s="175">
        <f>F30*100/$N30</f>
        <v>26.262337499612244</v>
      </c>
      <c r="H30" s="147">
        <f>SUM(H10:H27)</f>
        <v>614708</v>
      </c>
      <c r="I30" s="175">
        <f>H30*100/$N30</f>
        <v>37.389337334777714</v>
      </c>
      <c r="J30" s="147">
        <f>SUM(J10:J27)</f>
        <v>597593</v>
      </c>
      <c r="K30" s="175">
        <f>J30*100/$N30</f>
        <v>36.348325165610042</v>
      </c>
      <c r="L30" s="147">
        <f>SUM(L10:L28)</f>
        <v>0</v>
      </c>
      <c r="M30" s="175">
        <f>L30*100/$N30</f>
        <v>0</v>
      </c>
      <c r="N30" s="147">
        <f>F30+H30+J30+L30</f>
        <v>1644073</v>
      </c>
      <c r="O30" s="175">
        <f>G30+I30+K30+M30</f>
        <v>100</v>
      </c>
      <c r="P30" s="176"/>
      <c r="Q30" s="176" t="e">
        <f>(N30/D30)</f>
        <v>#DIV/0!</v>
      </c>
    </row>
    <row r="31" spans="1: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333" customWidth="1"/>
    <col min="2" max="2" width="28.7109375" style="333" customWidth="1"/>
    <col min="3" max="3" width="0.7109375" style="333" customWidth="1"/>
    <col min="4" max="4" width="11.85546875" style="333" customWidth="1"/>
    <col min="5" max="5" width="7.7109375" style="333" customWidth="1"/>
    <col min="6" max="6" width="0.42578125" style="333" customWidth="1"/>
    <col min="7" max="7" width="16.5703125" style="333" customWidth="1"/>
    <col min="8" max="8" width="7.28515625" style="333" customWidth="1"/>
    <col min="9" max="9" width="0.7109375" style="333" customWidth="1"/>
    <col min="10" max="10" width="10.42578125" style="333" customWidth="1"/>
    <col min="11" max="11" width="9.5703125" style="333" customWidth="1"/>
    <col min="12" max="12" width="11" style="333" customWidth="1"/>
    <col min="13" max="19" width="11.42578125" style="333"/>
    <col min="20" max="20" width="2.28515625" style="333" customWidth="1"/>
    <col min="21" max="16384" width="11.42578125" style="333"/>
  </cols>
  <sheetData>
    <row r="1" spans="1:260" s="613" customFormat="1" ht="9" customHeight="1" x14ac:dyDescent="0.25">
      <c r="A1" s="340"/>
      <c r="B1" s="311"/>
      <c r="C1" s="341"/>
      <c r="D1" s="340"/>
      <c r="E1" s="340"/>
      <c r="F1" s="341"/>
      <c r="G1" s="340"/>
      <c r="H1" s="340"/>
      <c r="I1" s="341"/>
      <c r="J1" s="340"/>
      <c r="K1" s="340"/>
      <c r="L1" s="748"/>
      <c r="M1" s="748"/>
      <c r="N1" s="748"/>
      <c r="O1" s="748"/>
      <c r="P1" s="340"/>
      <c r="Q1" s="340"/>
      <c r="R1" s="340"/>
      <c r="S1" s="748"/>
      <c r="T1" s="748"/>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25">
      <c r="A2" s="343"/>
      <c r="B2" s="749"/>
      <c r="C2" s="749"/>
      <c r="D2" s="749"/>
      <c r="E2" s="749"/>
      <c r="F2" s="749"/>
      <c r="G2" s="749"/>
      <c r="H2" s="749"/>
      <c r="I2" s="749"/>
      <c r="J2" s="343"/>
      <c r="K2" s="343"/>
      <c r="L2" s="748"/>
      <c r="M2" s="748"/>
      <c r="N2" s="748"/>
      <c r="O2" s="748"/>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6.95" customHeight="1" x14ac:dyDescent="0.25">
      <c r="A3" s="345"/>
      <c r="B3" s="1401"/>
      <c r="C3" s="1401"/>
      <c r="D3" s="1401"/>
      <c r="E3" s="1401"/>
      <c r="F3" s="1401"/>
      <c r="G3" s="1401"/>
      <c r="H3" s="1401"/>
      <c r="I3" s="1401"/>
      <c r="J3" s="345"/>
      <c r="K3" s="345"/>
      <c r="L3" s="748"/>
      <c r="M3" s="748"/>
      <c r="N3" s="748"/>
      <c r="O3" s="748"/>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
      <c r="A4" s="1496" t="s">
        <v>402</v>
      </c>
      <c r="B4" s="1496"/>
      <c r="C4" s="1496"/>
      <c r="D4" s="1496"/>
      <c r="E4" s="1496"/>
      <c r="F4" s="1496"/>
      <c r="G4" s="1496"/>
      <c r="H4" s="1496"/>
      <c r="I4" s="1496"/>
      <c r="J4" s="1496"/>
      <c r="K4" s="1496"/>
      <c r="L4" s="1496"/>
      <c r="M4" s="1496"/>
      <c r="N4" s="1496"/>
      <c r="O4" s="1496"/>
      <c r="P4" s="1496"/>
      <c r="Q4" s="1496"/>
      <c r="R4" s="1496"/>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
      <c r="A5" s="492"/>
      <c r="B5" s="1439" t="str">
        <f>porsaad!$B$6</f>
        <v>Situación a 31 de enero de 2025</v>
      </c>
      <c r="C5" s="1439"/>
      <c r="D5" s="1439"/>
      <c r="E5" s="1439"/>
      <c r="F5" s="1439"/>
      <c r="G5" s="1439"/>
      <c r="H5" s="1439"/>
      <c r="I5" s="1439"/>
      <c r="J5" s="1439"/>
      <c r="K5" s="1439"/>
      <c r="L5" s="1439"/>
      <c r="M5" s="1439"/>
      <c r="N5" s="1439"/>
      <c r="O5" s="1439"/>
      <c r="P5" s="1439"/>
      <c r="Q5" s="1439"/>
      <c r="R5" s="1439"/>
      <c r="S5" s="750"/>
      <c r="T5" s="750"/>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6.95" customHeight="1" x14ac:dyDescent="0.2">
      <c r="A6" s="345"/>
      <c r="B6" s="345"/>
      <c r="C6" s="345"/>
      <c r="D6" s="487"/>
      <c r="E6" s="487"/>
      <c r="F6" s="345"/>
      <c r="G6" s="345"/>
      <c r="H6" s="345"/>
      <c r="I6" s="345"/>
      <c r="J6" s="345"/>
      <c r="K6" s="345"/>
      <c r="L6" s="345"/>
      <c r="M6" s="751"/>
      <c r="N6" s="751"/>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
      <c r="A7" s="345"/>
      <c r="B7" s="345"/>
      <c r="C7" s="345"/>
      <c r="D7" s="345"/>
      <c r="E7" s="345"/>
      <c r="F7" s="322"/>
      <c r="G7" s="345"/>
      <c r="H7" s="345"/>
      <c r="I7" s="345"/>
      <c r="J7" s="345"/>
      <c r="K7" s="345"/>
      <c r="L7" s="345"/>
      <c r="M7" s="740"/>
      <c r="N7" s="740"/>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
      <c r="A8" s="492"/>
      <c r="B8" s="1524" t="s">
        <v>12</v>
      </c>
      <c r="C8" s="437"/>
      <c r="D8" s="1526" t="s">
        <v>477</v>
      </c>
      <c r="E8" s="1527"/>
      <c r="F8" s="437"/>
      <c r="G8" s="1526" t="s">
        <v>476</v>
      </c>
      <c r="H8" s="1527"/>
      <c r="I8" s="437"/>
      <c r="J8" s="1528" t="s">
        <v>244</v>
      </c>
      <c r="K8" s="1529"/>
      <c r="L8" s="1529"/>
      <c r="M8" s="753"/>
      <c r="N8" s="753"/>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
      <c r="A9" s="437"/>
      <c r="B9" s="1525"/>
      <c r="C9" s="437"/>
      <c r="D9" s="789" t="s">
        <v>9</v>
      </c>
      <c r="E9" s="790" t="s">
        <v>10</v>
      </c>
      <c r="F9" s="496"/>
      <c r="G9" s="789" t="s">
        <v>9</v>
      </c>
      <c r="H9" s="1217" t="s">
        <v>10</v>
      </c>
      <c r="I9" s="437"/>
      <c r="J9" s="789" t="s">
        <v>9</v>
      </c>
      <c r="K9" s="790" t="s">
        <v>111</v>
      </c>
      <c r="L9" s="1218" t="s">
        <v>110</v>
      </c>
      <c r="M9" s="741"/>
      <c r="N9" s="741"/>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
      <c r="A10" s="322"/>
      <c r="B10" s="322"/>
      <c r="C10" s="322"/>
      <c r="D10" s="327"/>
      <c r="E10" s="327"/>
      <c r="F10" s="350"/>
      <c r="G10" s="322"/>
      <c r="H10" s="322"/>
      <c r="I10" s="322"/>
      <c r="J10" s="322"/>
      <c r="K10" s="322"/>
      <c r="L10" s="322"/>
      <c r="M10" s="548"/>
      <c r="N10" s="754"/>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
      <c r="A11" s="328"/>
      <c r="B11" s="755" t="s">
        <v>8</v>
      </c>
      <c r="C11" s="756"/>
      <c r="D11" s="757">
        <v>8631862</v>
      </c>
      <c r="E11" s="676">
        <v>17.753838233662304</v>
      </c>
      <c r="F11" s="350"/>
      <c r="G11" s="758">
        <v>1014321</v>
      </c>
      <c r="H11" s="759">
        <v>16.031753056369972</v>
      </c>
      <c r="I11" s="756"/>
      <c r="J11" s="760">
        <v>392432</v>
      </c>
      <c r="K11" s="761">
        <f>J11*100/D11</f>
        <v>4.5463192066786977</v>
      </c>
      <c r="L11" s="759">
        <f>J11*100/G11</f>
        <v>38.689132927347458</v>
      </c>
      <c r="M11" s="396"/>
      <c r="N11" s="396">
        <f>_xlfn.RANK.EQ(L11,L$11:L$31,0)</f>
        <v>1</v>
      </c>
      <c r="O11" s="396">
        <v>1</v>
      </c>
      <c r="P11" s="396">
        <f>MATCH(O11,N$11:N$31,0)</f>
        <v>1</v>
      </c>
      <c r="Q11" s="568" t="str">
        <f>INDEX(B$11:B$31,P11,1)</f>
        <v>Andalucía</v>
      </c>
      <c r="R11" s="762">
        <f>INDEX(L$11:L$31,P11,1)</f>
        <v>38.689132927347458</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
      <c r="A12" s="331"/>
      <c r="B12" s="763" t="s">
        <v>7</v>
      </c>
      <c r="C12" s="756"/>
      <c r="D12" s="764">
        <v>1351591</v>
      </c>
      <c r="E12" s="684">
        <v>2.7799248843498505</v>
      </c>
      <c r="F12" s="350"/>
      <c r="G12" s="765">
        <v>186533</v>
      </c>
      <c r="H12" s="766">
        <v>2.9482293996317339</v>
      </c>
      <c r="I12" s="756"/>
      <c r="J12" s="767">
        <v>53437</v>
      </c>
      <c r="K12" s="448">
        <f t="shared" ref="K12:K28" si="0">J12*100/D12</f>
        <v>3.953636862038886</v>
      </c>
      <c r="L12" s="766">
        <f t="shared" ref="L12:L28" si="1">J12*100/G12</f>
        <v>28.647477926157837</v>
      </c>
      <c r="M12" s="396"/>
      <c r="N12" s="396">
        <f t="shared" ref="N12:N31" si="2">_xlfn.RANK.EQ(L12,L$11:L$31,0)</f>
        <v>13</v>
      </c>
      <c r="O12" s="396">
        <v>2</v>
      </c>
      <c r="P12" s="396">
        <f t="shared" ref="P12:P29" si="3">MATCH(O12,N$11:N$31,0)</f>
        <v>7</v>
      </c>
      <c r="Q12" s="568" t="str">
        <f t="shared" ref="Q12:Q29" si="4">INDEX(B$11:B$31,P12,1)</f>
        <v>Castilla y León</v>
      </c>
      <c r="R12" s="762">
        <f t="shared" ref="R12:R29" si="5">INDEX(L$11:L$31,P12,1)</f>
        <v>38.255834673866083</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
      <c r="A13" s="331"/>
      <c r="B13" s="763" t="s">
        <v>37</v>
      </c>
      <c r="C13" s="756"/>
      <c r="D13" s="764">
        <v>1009599</v>
      </c>
      <c r="E13" s="684">
        <v>2.0765226931184988</v>
      </c>
      <c r="F13" s="350"/>
      <c r="G13" s="765">
        <v>183865</v>
      </c>
      <c r="H13" s="766">
        <v>2.9060605821130245</v>
      </c>
      <c r="I13" s="756"/>
      <c r="J13" s="767">
        <v>43162</v>
      </c>
      <c r="K13" s="448">
        <f t="shared" si="0"/>
        <v>4.2751627131167922</v>
      </c>
      <c r="L13" s="766">
        <f t="shared" si="1"/>
        <v>23.474832077883228</v>
      </c>
      <c r="M13" s="396"/>
      <c r="N13" s="396">
        <f t="shared" si="2"/>
        <v>16</v>
      </c>
      <c r="O13" s="396">
        <v>3</v>
      </c>
      <c r="P13" s="396">
        <f>MATCH(O13,N$11:N$31,0)</f>
        <v>11</v>
      </c>
      <c r="Q13" s="568" t="str">
        <f t="shared" si="4"/>
        <v>Extremadura</v>
      </c>
      <c r="R13" s="762">
        <f t="shared" si="5"/>
        <v>37.861788131821413</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
      <c r="A14" s="331"/>
      <c r="B14" s="763" t="s">
        <v>38</v>
      </c>
      <c r="C14" s="756"/>
      <c r="D14" s="764">
        <v>1231768</v>
      </c>
      <c r="E14" s="684">
        <v>2.533475374537006</v>
      </c>
      <c r="F14" s="350"/>
      <c r="G14" s="765">
        <v>122472</v>
      </c>
      <c r="H14" s="766">
        <v>1.9357194224705427</v>
      </c>
      <c r="I14" s="756"/>
      <c r="J14" s="767">
        <v>43922</v>
      </c>
      <c r="K14" s="448">
        <f t="shared" si="0"/>
        <v>3.5657688785550525</v>
      </c>
      <c r="L14" s="766">
        <f t="shared" si="1"/>
        <v>35.862891109804693</v>
      </c>
      <c r="M14" s="396"/>
      <c r="N14" s="396">
        <f t="shared" si="2"/>
        <v>4</v>
      </c>
      <c r="O14" s="396">
        <v>4</v>
      </c>
      <c r="P14" s="396">
        <f t="shared" si="3"/>
        <v>4</v>
      </c>
      <c r="Q14" s="568" t="str">
        <f t="shared" si="4"/>
        <v>Balears, Illes</v>
      </c>
      <c r="R14" s="762">
        <f t="shared" si="5"/>
        <v>35.862891109804693</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
      <c r="A15" s="331"/>
      <c r="B15" s="763" t="s">
        <v>6</v>
      </c>
      <c r="C15" s="756"/>
      <c r="D15" s="764">
        <v>2238754</v>
      </c>
      <c r="E15" s="684">
        <v>4.6046237023905645</v>
      </c>
      <c r="F15" s="350"/>
      <c r="G15" s="765">
        <v>253565</v>
      </c>
      <c r="H15" s="766">
        <v>4.0076972316835127</v>
      </c>
      <c r="I15" s="756"/>
      <c r="J15" s="767">
        <v>59230</v>
      </c>
      <c r="K15" s="448">
        <f t="shared" si="0"/>
        <v>2.6456680814417304</v>
      </c>
      <c r="L15" s="766">
        <f t="shared" si="1"/>
        <v>23.358902056671859</v>
      </c>
      <c r="M15" s="396"/>
      <c r="N15" s="396">
        <f t="shared" si="2"/>
        <v>18</v>
      </c>
      <c r="O15" s="396">
        <v>5</v>
      </c>
      <c r="P15" s="396">
        <f t="shared" si="3"/>
        <v>16</v>
      </c>
      <c r="Q15" s="568" t="str">
        <f t="shared" si="4"/>
        <v>País Vasco</v>
      </c>
      <c r="R15" s="762">
        <f t="shared" si="5"/>
        <v>35.84390273611767</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
      <c r="A16" s="331"/>
      <c r="B16" s="763" t="s">
        <v>5</v>
      </c>
      <c r="C16" s="756"/>
      <c r="D16" s="768">
        <v>590851</v>
      </c>
      <c r="E16" s="684">
        <v>1.2152503219117274</v>
      </c>
      <c r="F16" s="350"/>
      <c r="G16" s="769">
        <v>99920</v>
      </c>
      <c r="H16" s="766">
        <v>1.579275954448826</v>
      </c>
      <c r="I16" s="756"/>
      <c r="J16" s="767">
        <v>23418</v>
      </c>
      <c r="K16" s="448">
        <f t="shared" si="0"/>
        <v>3.9634357900722854</v>
      </c>
      <c r="L16" s="766">
        <f t="shared" si="1"/>
        <v>23.436749399519616</v>
      </c>
      <c r="M16" s="396"/>
      <c r="N16" s="396">
        <f t="shared" si="2"/>
        <v>17</v>
      </c>
      <c r="O16" s="396">
        <v>6</v>
      </c>
      <c r="P16" s="396">
        <f t="shared" si="3"/>
        <v>17</v>
      </c>
      <c r="Q16" s="568" t="str">
        <f t="shared" si="4"/>
        <v>Rioja, La</v>
      </c>
      <c r="R16" s="770">
        <f t="shared" si="5"/>
        <v>34.992526513084535</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2" customFormat="1" ht="18" customHeight="1" x14ac:dyDescent="0.2">
      <c r="A17" s="450"/>
      <c r="B17" s="771" t="s">
        <v>4</v>
      </c>
      <c r="C17" s="756"/>
      <c r="D17" s="764">
        <v>2391682</v>
      </c>
      <c r="E17" s="684">
        <v>4.9191629030169768</v>
      </c>
      <c r="F17" s="350"/>
      <c r="G17" s="772">
        <v>409663</v>
      </c>
      <c r="H17" s="773">
        <v>6.4748891646053783</v>
      </c>
      <c r="I17" s="756"/>
      <c r="J17" s="774">
        <v>156720</v>
      </c>
      <c r="K17" s="587">
        <f t="shared" si="0"/>
        <v>6.5527106028309783</v>
      </c>
      <c r="L17" s="773">
        <f t="shared" si="1"/>
        <v>38.255834673866083</v>
      </c>
      <c r="M17" s="396"/>
      <c r="N17" s="396">
        <f t="shared" si="2"/>
        <v>2</v>
      </c>
      <c r="O17" s="396">
        <v>7</v>
      </c>
      <c r="P17" s="396">
        <f t="shared" si="3"/>
        <v>8</v>
      </c>
      <c r="Q17" s="568" t="str">
        <f t="shared" si="4"/>
        <v>Castilla - La Mancha</v>
      </c>
      <c r="R17" s="762">
        <f t="shared" si="5"/>
        <v>34.376462413318777</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2" customFormat="1" ht="18" customHeight="1" x14ac:dyDescent="0.2">
      <c r="A18" s="450"/>
      <c r="B18" s="771" t="s">
        <v>40</v>
      </c>
      <c r="C18" s="756"/>
      <c r="D18" s="764">
        <v>2104433</v>
      </c>
      <c r="E18" s="684">
        <v>4.3283550009929108</v>
      </c>
      <c r="F18" s="350"/>
      <c r="G18" s="772">
        <v>282068</v>
      </c>
      <c r="H18" s="773">
        <v>4.4581986581212121</v>
      </c>
      <c r="I18" s="756"/>
      <c r="J18" s="774">
        <v>96965</v>
      </c>
      <c r="K18" s="587">
        <f t="shared" si="0"/>
        <v>4.6076544133265349</v>
      </c>
      <c r="L18" s="773">
        <f t="shared" si="1"/>
        <v>34.376462413318777</v>
      </c>
      <c r="M18" s="396"/>
      <c r="N18" s="396">
        <f t="shared" si="2"/>
        <v>7</v>
      </c>
      <c r="O18" s="396">
        <v>8</v>
      </c>
      <c r="P18" s="396">
        <f t="shared" si="3"/>
        <v>9</v>
      </c>
      <c r="Q18" s="568" t="str">
        <f t="shared" si="4"/>
        <v>Cataluña</v>
      </c>
      <c r="R18" s="762">
        <f t="shared" si="5"/>
        <v>33.905778625227896</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2" customFormat="1" ht="18" customHeight="1" x14ac:dyDescent="0.2">
      <c r="A19" s="450"/>
      <c r="B19" s="771" t="s">
        <v>41</v>
      </c>
      <c r="C19" s="756"/>
      <c r="D19" s="764">
        <v>8012231</v>
      </c>
      <c r="E19" s="684">
        <v>16.479393792988624</v>
      </c>
      <c r="F19" s="350"/>
      <c r="G19" s="772">
        <v>1040507</v>
      </c>
      <c r="H19" s="773">
        <v>16.445633362046483</v>
      </c>
      <c r="I19" s="756"/>
      <c r="J19" s="774">
        <v>352792</v>
      </c>
      <c r="K19" s="587">
        <f t="shared" si="0"/>
        <v>4.4031681063613863</v>
      </c>
      <c r="L19" s="773">
        <f t="shared" si="1"/>
        <v>33.905778625227896</v>
      </c>
      <c r="M19" s="396"/>
      <c r="N19" s="396">
        <f t="shared" si="2"/>
        <v>8</v>
      </c>
      <c r="O19" s="396">
        <v>9</v>
      </c>
      <c r="P19" s="396">
        <f t="shared" si="3"/>
        <v>13</v>
      </c>
      <c r="Q19" s="568" t="str">
        <f>INDEX(B$11:B$31,P19,1)</f>
        <v>Madrid, Comunidad de</v>
      </c>
      <c r="R19" s="762">
        <f t="shared" si="5"/>
        <v>32.505352892305659</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2" customFormat="1" ht="18" customHeight="1" x14ac:dyDescent="0.2">
      <c r="A20" s="450"/>
      <c r="B20" s="771" t="s">
        <v>3</v>
      </c>
      <c r="C20" s="756"/>
      <c r="D20" s="764">
        <v>5319285</v>
      </c>
      <c r="E20" s="684">
        <v>10.94059722094102</v>
      </c>
      <c r="F20" s="350"/>
      <c r="G20" s="772">
        <v>644872</v>
      </c>
      <c r="H20" s="773">
        <v>10.192462402895551</v>
      </c>
      <c r="I20" s="756"/>
      <c r="J20" s="774">
        <v>201840</v>
      </c>
      <c r="K20" s="587">
        <f t="shared" si="0"/>
        <v>3.794494936819516</v>
      </c>
      <c r="L20" s="773">
        <f>J20*100/G20</f>
        <v>31.299234576784229</v>
      </c>
      <c r="M20" s="396"/>
      <c r="N20" s="396">
        <f t="shared" si="2"/>
        <v>11</v>
      </c>
      <c r="O20" s="396">
        <v>10</v>
      </c>
      <c r="P20" s="396">
        <f t="shared" si="3"/>
        <v>21</v>
      </c>
      <c r="Q20" s="568" t="str">
        <f t="shared" si="4"/>
        <v>TOTAL</v>
      </c>
      <c r="R20" s="762">
        <f t="shared" si="5"/>
        <v>32.345679987987893</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
      <c r="A21" s="331"/>
      <c r="B21" s="763" t="s">
        <v>2</v>
      </c>
      <c r="C21" s="756"/>
      <c r="D21" s="764">
        <v>1054681</v>
      </c>
      <c r="E21" s="684">
        <v>2.1692464339811264</v>
      </c>
      <c r="F21" s="350"/>
      <c r="G21" s="765">
        <v>150537</v>
      </c>
      <c r="H21" s="766">
        <v>2.3792980820142406</v>
      </c>
      <c r="I21" s="756"/>
      <c r="J21" s="767">
        <v>56996</v>
      </c>
      <c r="K21" s="448">
        <f t="shared" si="0"/>
        <v>5.4040984904440297</v>
      </c>
      <c r="L21" s="766">
        <f t="shared" si="1"/>
        <v>37.861788131821413</v>
      </c>
      <c r="M21" s="396"/>
      <c r="N21" s="396">
        <f t="shared" si="2"/>
        <v>3</v>
      </c>
      <c r="O21" s="396">
        <v>11</v>
      </c>
      <c r="P21" s="396">
        <f t="shared" si="3"/>
        <v>10</v>
      </c>
      <c r="Q21" s="568" t="str">
        <f t="shared" si="4"/>
        <v>Comunitat Valenciana</v>
      </c>
      <c r="R21" s="762">
        <f t="shared" si="5"/>
        <v>31.299234576784229</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
      <c r="A22" s="331"/>
      <c r="B22" s="763" t="s">
        <v>35</v>
      </c>
      <c r="C22" s="756"/>
      <c r="D22" s="764">
        <v>2705833</v>
      </c>
      <c r="E22" s="684">
        <v>5.5653022915919159</v>
      </c>
      <c r="F22" s="350"/>
      <c r="G22" s="765">
        <v>469573</v>
      </c>
      <c r="H22" s="766">
        <v>7.4217909103122359</v>
      </c>
      <c r="I22" s="756"/>
      <c r="J22" s="767">
        <v>85665</v>
      </c>
      <c r="K22" s="448">
        <f t="shared" si="0"/>
        <v>3.1659381787419991</v>
      </c>
      <c r="L22" s="766">
        <f t="shared" si="1"/>
        <v>18.243169858573641</v>
      </c>
      <c r="M22" s="396"/>
      <c r="N22" s="396">
        <f t="shared" si="2"/>
        <v>19</v>
      </c>
      <c r="O22" s="396">
        <v>12</v>
      </c>
      <c r="P22" s="396">
        <f t="shared" si="3"/>
        <v>14</v>
      </c>
      <c r="Q22" s="568" t="str">
        <f t="shared" si="4"/>
        <v>Murcia, Región de</v>
      </c>
      <c r="R22" s="762">
        <f t="shared" si="5"/>
        <v>30.826839180217256</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
      <c r="A23" s="331"/>
      <c r="B23" s="763" t="s">
        <v>42</v>
      </c>
      <c r="C23" s="756"/>
      <c r="D23" s="764">
        <v>7009268</v>
      </c>
      <c r="E23" s="684">
        <v>14.416519889727814</v>
      </c>
      <c r="F23" s="350"/>
      <c r="G23" s="765">
        <v>802837</v>
      </c>
      <c r="H23" s="766">
        <v>12.689163024838193</v>
      </c>
      <c r="I23" s="756"/>
      <c r="J23" s="767">
        <v>260965</v>
      </c>
      <c r="K23" s="448">
        <f t="shared" si="0"/>
        <v>3.7231419885785506</v>
      </c>
      <c r="L23" s="766">
        <f t="shared" si="1"/>
        <v>32.505352892305659</v>
      </c>
      <c r="M23" s="396"/>
      <c r="N23" s="396">
        <f t="shared" si="2"/>
        <v>9</v>
      </c>
      <c r="O23" s="396">
        <v>13</v>
      </c>
      <c r="P23" s="396">
        <f t="shared" si="3"/>
        <v>2</v>
      </c>
      <c r="Q23" s="568" t="str">
        <f t="shared" si="4"/>
        <v>Aragón</v>
      </c>
      <c r="R23" s="762">
        <f t="shared" si="5"/>
        <v>28.647477926157837</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
      <c r="A24" s="331"/>
      <c r="B24" s="763" t="s">
        <v>43</v>
      </c>
      <c r="C24" s="756"/>
      <c r="D24" s="764">
        <v>1568492</v>
      </c>
      <c r="E24" s="684">
        <v>3.226042450492542</v>
      </c>
      <c r="F24" s="350"/>
      <c r="G24" s="765">
        <v>194149</v>
      </c>
      <c r="H24" s="766">
        <v>3.0686033554872409</v>
      </c>
      <c r="I24" s="756"/>
      <c r="J24" s="767">
        <v>59850</v>
      </c>
      <c r="K24" s="448">
        <f t="shared" si="0"/>
        <v>3.8157669914797143</v>
      </c>
      <c r="L24" s="766">
        <f>J24*100/G24</f>
        <v>30.826839180217256</v>
      </c>
      <c r="M24" s="396"/>
      <c r="N24" s="396">
        <f t="shared" si="2"/>
        <v>12</v>
      </c>
      <c r="O24" s="396">
        <v>14</v>
      </c>
      <c r="P24" s="396">
        <f t="shared" si="3"/>
        <v>18</v>
      </c>
      <c r="Q24" s="568" t="str">
        <f t="shared" si="4"/>
        <v>Ceuta y Melilla</v>
      </c>
      <c r="R24" s="762">
        <f t="shared" si="5"/>
        <v>26.834464648466533</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
      <c r="A25" s="331"/>
      <c r="B25" s="763" t="s">
        <v>44</v>
      </c>
      <c r="C25" s="756"/>
      <c r="D25" s="768">
        <v>678333</v>
      </c>
      <c r="E25" s="684">
        <v>1.3951815205751497</v>
      </c>
      <c r="F25" s="350"/>
      <c r="G25" s="769">
        <v>81351</v>
      </c>
      <c r="H25" s="766">
        <v>1.2857854100316899</v>
      </c>
      <c r="I25" s="756"/>
      <c r="J25" s="767">
        <v>21230</v>
      </c>
      <c r="K25" s="448">
        <f t="shared" si="0"/>
        <v>3.1297312676812128</v>
      </c>
      <c r="L25" s="766">
        <f t="shared" si="1"/>
        <v>26.096790451254442</v>
      </c>
      <c r="M25" s="396"/>
      <c r="N25" s="396">
        <f t="shared" si="2"/>
        <v>15</v>
      </c>
      <c r="O25" s="396">
        <v>15</v>
      </c>
      <c r="P25" s="396">
        <f t="shared" si="3"/>
        <v>15</v>
      </c>
      <c r="Q25" s="568" t="str">
        <f t="shared" si="4"/>
        <v>Navarra, Comunidad Foral de</v>
      </c>
      <c r="R25" s="770">
        <f t="shared" si="5"/>
        <v>26.096790451254442</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
      <c r="A26" s="331"/>
      <c r="B26" s="763" t="s">
        <v>45</v>
      </c>
      <c r="C26" s="756"/>
      <c r="D26" s="768">
        <v>2227684</v>
      </c>
      <c r="E26" s="684">
        <v>4.5818551514977628</v>
      </c>
      <c r="F26" s="350"/>
      <c r="G26" s="769">
        <v>328385</v>
      </c>
      <c r="H26" s="766">
        <v>5.1902575490560219</v>
      </c>
      <c r="I26" s="756"/>
      <c r="J26" s="767">
        <v>117706</v>
      </c>
      <c r="K26" s="448">
        <f t="shared" si="0"/>
        <v>5.2837835168722318</v>
      </c>
      <c r="L26" s="766">
        <f t="shared" si="1"/>
        <v>35.84390273611767</v>
      </c>
      <c r="M26" s="396"/>
      <c r="N26" s="396">
        <f t="shared" si="2"/>
        <v>5</v>
      </c>
      <c r="O26" s="396">
        <v>16</v>
      </c>
      <c r="P26" s="396">
        <f t="shared" si="3"/>
        <v>3</v>
      </c>
      <c r="Q26" s="568" t="str">
        <f t="shared" si="4"/>
        <v>Asturias, Principado de</v>
      </c>
      <c r="R26" s="762">
        <f t="shared" si="5"/>
        <v>23.474832077883228</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
      <c r="A27" s="331"/>
      <c r="B27" s="763" t="s">
        <v>46</v>
      </c>
      <c r="C27" s="756"/>
      <c r="D27" s="768">
        <v>324184</v>
      </c>
      <c r="E27" s="686">
        <v>0.6667750589550181</v>
      </c>
      <c r="F27" s="350"/>
      <c r="G27" s="769">
        <v>42149</v>
      </c>
      <c r="H27" s="775">
        <v>0.66618196761472748</v>
      </c>
      <c r="I27" s="756"/>
      <c r="J27" s="767">
        <v>14749</v>
      </c>
      <c r="K27" s="448">
        <f t="shared" si="0"/>
        <v>4.5495767835550183</v>
      </c>
      <c r="L27" s="775">
        <f t="shared" si="1"/>
        <v>34.992526513084535</v>
      </c>
      <c r="M27" s="396"/>
      <c r="N27" s="396">
        <f t="shared" si="2"/>
        <v>6</v>
      </c>
      <c r="O27" s="396">
        <v>17</v>
      </c>
      <c r="P27" s="396">
        <f t="shared" si="3"/>
        <v>6</v>
      </c>
      <c r="Q27" s="568" t="str">
        <f t="shared" si="4"/>
        <v>Cantabria</v>
      </c>
      <c r="R27" s="762">
        <f t="shared" si="5"/>
        <v>23.436749399519616</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
      <c r="A28" s="331"/>
      <c r="B28" s="763" t="s">
        <v>1</v>
      </c>
      <c r="C28" s="756"/>
      <c r="D28" s="769">
        <v>169164</v>
      </c>
      <c r="E28" s="775">
        <v>0.34793307526918876</v>
      </c>
      <c r="F28" s="328"/>
      <c r="G28" s="769">
        <v>20183</v>
      </c>
      <c r="H28" s="775">
        <v>0.31900046625941408</v>
      </c>
      <c r="I28" s="756"/>
      <c r="J28" s="767">
        <v>5416</v>
      </c>
      <c r="K28" s="448">
        <f t="shared" si="0"/>
        <v>3.2016268236740677</v>
      </c>
      <c r="L28" s="775">
        <f t="shared" si="1"/>
        <v>26.834464648466533</v>
      </c>
      <c r="M28" s="396"/>
      <c r="N28" s="396">
        <f t="shared" si="2"/>
        <v>14</v>
      </c>
      <c r="O28" s="396">
        <v>18</v>
      </c>
      <c r="P28" s="396">
        <f t="shared" si="3"/>
        <v>5</v>
      </c>
      <c r="Q28" s="568" t="str">
        <f t="shared" si="4"/>
        <v>Canarias</v>
      </c>
      <c r="R28" s="762">
        <f t="shared" si="5"/>
        <v>23.358902056671859</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
      <c r="A29" s="331"/>
      <c r="B29" s="743"/>
      <c r="C29" s="331"/>
      <c r="D29" s="776"/>
      <c r="E29" s="777"/>
      <c r="F29" s="322"/>
      <c r="G29" s="776"/>
      <c r="H29" s="777"/>
      <c r="I29" s="331"/>
      <c r="J29" s="776"/>
      <c r="K29" s="778"/>
      <c r="L29" s="777"/>
      <c r="M29" s="396"/>
      <c r="N29" s="396"/>
      <c r="O29" s="396">
        <v>19</v>
      </c>
      <c r="P29" s="396">
        <f t="shared" si="3"/>
        <v>12</v>
      </c>
      <c r="Q29" s="568" t="str">
        <f t="shared" si="4"/>
        <v>Galicia</v>
      </c>
      <c r="R29" s="762">
        <f t="shared" si="5"/>
        <v>18.243169858573641</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
      <c r="A30" s="331"/>
      <c r="B30" s="779"/>
      <c r="C30" s="779"/>
      <c r="D30" s="327"/>
      <c r="E30" s="438"/>
      <c r="F30" s="449"/>
      <c r="G30" s="779"/>
      <c r="H30" s="780"/>
      <c r="I30" s="779"/>
      <c r="J30" s="328"/>
      <c r="K30" s="328"/>
      <c r="L30" s="781"/>
      <c r="M30" s="782"/>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18" customFormat="1" ht="15.75" customHeight="1" x14ac:dyDescent="0.2">
      <c r="A31" s="329"/>
      <c r="B31" s="1256" t="s">
        <v>0</v>
      </c>
      <c r="C31" s="320"/>
      <c r="D31" s="1257">
        <f>SUM(D11:D28)</f>
        <v>48619695</v>
      </c>
      <c r="E31" s="1258">
        <f>SUM(E11:E28)</f>
        <v>99.999999999999986</v>
      </c>
      <c r="F31" s="591"/>
      <c r="G31" s="1257">
        <f>SUM(G11:G28)</f>
        <v>6326950</v>
      </c>
      <c r="H31" s="1258">
        <f>SUM(H11:H28)</f>
        <v>100.00000000000003</v>
      </c>
      <c r="I31" s="320"/>
      <c r="J31" s="1257">
        <f>SUM(J11:J30)</f>
        <v>2046495</v>
      </c>
      <c r="K31" s="1259">
        <f>J31*100/D31</f>
        <v>4.2091893007555887</v>
      </c>
      <c r="L31" s="1258">
        <f>J31*100/G31</f>
        <v>32.345679987987893</v>
      </c>
      <c r="M31" s="329"/>
      <c r="N31" s="329">
        <f t="shared" si="2"/>
        <v>10</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
      <c r="A32" s="328"/>
      <c r="B32" s="783"/>
      <c r="C32" s="322"/>
      <c r="D32" s="451"/>
      <c r="E32" s="451"/>
      <c r="F32" s="322"/>
      <c r="G32" s="746"/>
      <c r="H32" s="747"/>
      <c r="I32" s="322"/>
      <c r="J32" s="746"/>
      <c r="K32" s="746"/>
      <c r="L32" s="747"/>
      <c r="M32" s="784"/>
      <c r="N32" s="784"/>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5" customFormat="1" ht="15" customHeight="1" x14ac:dyDescent="0.25">
      <c r="A33" s="496"/>
      <c r="B33" s="1443" t="str">
        <f>'22solcasaadpot'!B32:M32</f>
        <v>(1) Cifras INE de población referidas al 01/01/2023. Real Decreto 1085/2023, de 5 de diciembre BOE 23.12.22.</v>
      </c>
      <c r="C33" s="1443"/>
      <c r="D33" s="1443"/>
      <c r="E33" s="1443"/>
      <c r="F33" s="1443"/>
      <c r="G33" s="1443"/>
      <c r="H33" s="1443"/>
      <c r="I33" s="1443"/>
      <c r="J33" s="1443"/>
      <c r="K33" s="1443"/>
      <c r="L33" s="1443"/>
      <c r="M33" s="1223"/>
      <c r="N33" s="1223"/>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
      <c r="B34" s="1444" t="str">
        <f>'22solcasaadpot'!B33:Q33</f>
        <v>(2) Cifras de Población Potencialmente Dependiente calculadas según lo explicado en la metodología</v>
      </c>
      <c r="C34" s="1444"/>
      <c r="D34" s="1444"/>
      <c r="E34" s="1444"/>
      <c r="F34" s="1444"/>
      <c r="G34" s="1444"/>
      <c r="H34" s="1444"/>
      <c r="I34" s="1444"/>
      <c r="J34" s="1444"/>
      <c r="K34" s="1444"/>
      <c r="L34" s="1444"/>
      <c r="P34" s="785"/>
      <c r="Q34" s="785"/>
      <c r="R34" s="785"/>
    </row>
    <row r="35" spans="1:260" ht="15" customHeight="1" x14ac:dyDescent="0.25">
      <c r="B35" s="397" t="s">
        <v>47</v>
      </c>
      <c r="M35" s="447"/>
      <c r="N35" s="360"/>
      <c r="O35" s="360"/>
      <c r="P35" s="360"/>
      <c r="Q35" s="361"/>
      <c r="R35" s="786"/>
      <c r="S35" s="329"/>
    </row>
    <row r="36" spans="1:260" x14ac:dyDescent="0.25">
      <c r="M36" s="447"/>
      <c r="N36" s="360"/>
      <c r="O36" s="360"/>
      <c r="P36" s="360"/>
      <c r="Q36" s="361"/>
      <c r="R36" s="786"/>
      <c r="S36" s="329"/>
    </row>
    <row r="37" spans="1:260" x14ac:dyDescent="0.25">
      <c r="M37" s="447"/>
      <c r="N37" s="360"/>
      <c r="O37" s="360"/>
      <c r="P37" s="360"/>
      <c r="Q37" s="361"/>
      <c r="R37" s="787"/>
      <c r="S37" s="329"/>
    </row>
    <row r="38" spans="1:260" x14ac:dyDescent="0.25">
      <c r="M38" s="447"/>
      <c r="N38" s="360"/>
      <c r="O38" s="360"/>
      <c r="P38" s="360"/>
      <c r="Q38" s="361"/>
      <c r="R38" s="786"/>
      <c r="S38" s="329"/>
    </row>
    <row r="39" spans="1:260" x14ac:dyDescent="0.25">
      <c r="M39" s="447"/>
      <c r="N39" s="360"/>
      <c r="O39" s="360"/>
      <c r="P39" s="360"/>
      <c r="Q39" s="361"/>
      <c r="R39" s="786"/>
      <c r="S39" s="329"/>
    </row>
    <row r="40" spans="1:260" x14ac:dyDescent="0.25">
      <c r="M40" s="447"/>
      <c r="N40" s="360"/>
      <c r="O40" s="360"/>
      <c r="P40" s="360"/>
      <c r="Q40" s="361"/>
      <c r="R40" s="786"/>
      <c r="S40" s="329"/>
    </row>
    <row r="41" spans="1:260" x14ac:dyDescent="0.25">
      <c r="M41" s="447"/>
      <c r="N41" s="360"/>
      <c r="O41" s="360"/>
      <c r="P41" s="360"/>
      <c r="Q41" s="361"/>
      <c r="R41" s="786"/>
      <c r="S41" s="329"/>
    </row>
    <row r="42" spans="1:260" x14ac:dyDescent="0.25">
      <c r="M42" s="447"/>
      <c r="N42" s="360"/>
      <c r="O42" s="360"/>
      <c r="P42" s="360"/>
      <c r="Q42" s="361"/>
      <c r="R42" s="786"/>
      <c r="S42" s="329"/>
    </row>
    <row r="43" spans="1:260" x14ac:dyDescent="0.25">
      <c r="M43" s="447"/>
      <c r="N43" s="360"/>
      <c r="O43" s="360"/>
      <c r="P43" s="360"/>
      <c r="Q43" s="361"/>
      <c r="R43" s="786"/>
      <c r="S43" s="329"/>
    </row>
    <row r="44" spans="1:260" x14ac:dyDescent="0.25">
      <c r="M44" s="447"/>
      <c r="N44" s="360"/>
      <c r="O44" s="360"/>
      <c r="P44" s="360"/>
      <c r="Q44" s="361"/>
      <c r="R44" s="787"/>
      <c r="S44" s="329"/>
    </row>
    <row r="45" spans="1:260" x14ac:dyDescent="0.25">
      <c r="M45" s="447"/>
      <c r="N45" s="360"/>
      <c r="O45" s="360"/>
      <c r="P45" s="360"/>
      <c r="Q45" s="361"/>
      <c r="R45" s="786"/>
      <c r="S45" s="329"/>
    </row>
    <row r="46" spans="1:260" x14ac:dyDescent="0.25">
      <c r="M46" s="447"/>
      <c r="N46" s="360"/>
      <c r="O46" s="360"/>
      <c r="P46" s="360"/>
      <c r="Q46" s="361"/>
      <c r="R46" s="786"/>
      <c r="S46" s="329"/>
    </row>
    <row r="47" spans="1:260" x14ac:dyDescent="0.25">
      <c r="M47" s="447"/>
      <c r="N47" s="360"/>
      <c r="O47" s="360"/>
      <c r="P47" s="360"/>
      <c r="Q47" s="361"/>
      <c r="R47" s="786"/>
      <c r="S47" s="329"/>
    </row>
    <row r="48" spans="1:260" x14ac:dyDescent="0.25">
      <c r="M48" s="447"/>
      <c r="N48" s="360"/>
      <c r="O48" s="360"/>
      <c r="P48" s="360"/>
      <c r="Q48" s="361"/>
      <c r="R48" s="786"/>
      <c r="S48" s="329"/>
    </row>
    <row r="49" spans="13:19" x14ac:dyDescent="0.25">
      <c r="M49" s="447"/>
      <c r="N49" s="360"/>
      <c r="O49" s="360"/>
      <c r="P49" s="360"/>
      <c r="Q49" s="361"/>
      <c r="R49" s="786"/>
      <c r="S49" s="329"/>
    </row>
    <row r="50" spans="13:19" x14ac:dyDescent="0.25">
      <c r="M50" s="447"/>
      <c r="N50" s="360"/>
      <c r="O50" s="360"/>
      <c r="P50" s="360"/>
      <c r="Q50" s="361"/>
      <c r="R50" s="787"/>
      <c r="S50" s="329"/>
    </row>
    <row r="51" spans="13:19" x14ac:dyDescent="0.25">
      <c r="M51" s="447"/>
      <c r="N51" s="360"/>
      <c r="O51" s="360"/>
      <c r="P51" s="360"/>
      <c r="Q51" s="361"/>
      <c r="R51" s="786"/>
      <c r="S51" s="329"/>
    </row>
    <row r="52" spans="13:19" x14ac:dyDescent="0.25">
      <c r="M52" s="447"/>
      <c r="N52" s="360"/>
      <c r="O52" s="360"/>
      <c r="P52" s="360"/>
      <c r="Q52" s="361"/>
      <c r="R52" s="786"/>
      <c r="S52" s="329"/>
    </row>
    <row r="53" spans="13:19" x14ac:dyDescent="0.25">
      <c r="M53" s="447"/>
      <c r="N53" s="329"/>
      <c r="O53" s="329"/>
      <c r="P53" s="360"/>
      <c r="Q53" s="361"/>
      <c r="R53" s="786"/>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8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00"/>
      <c r="C2" s="1400"/>
    </row>
    <row r="3" spans="1:53" s="345" customFormat="1" ht="4.5" customHeight="1" x14ac:dyDescent="0.2">
      <c r="B3" s="1401"/>
      <c r="C3" s="1401"/>
    </row>
    <row r="4" spans="1:53" s="345" customFormat="1" ht="17.25" customHeight="1" x14ac:dyDescent="0.2">
      <c r="A4" s="1402" t="s">
        <v>403</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c r="Y4" s="1402"/>
      <c r="Z4" s="1402"/>
      <c r="AA4" s="1402"/>
      <c r="AB4" s="1402"/>
      <c r="AC4" s="1402"/>
    </row>
    <row r="5" spans="1:53" s="345" customFormat="1" ht="17.25" customHeight="1" x14ac:dyDescent="0.2">
      <c r="B5" s="1403" t="str">
        <f>porsaad!$B$6</f>
        <v>Situación a 31 de enero de 2025</v>
      </c>
      <c r="C5" s="1403"/>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row>
    <row r="6" spans="1:53" s="345" customFormat="1" ht="6" customHeight="1" x14ac:dyDescent="0.2"/>
    <row r="7" spans="1:53" s="322" customFormat="1" ht="12.75" customHeight="1" x14ac:dyDescent="0.2">
      <c r="A7" s="316"/>
      <c r="B7" s="1404" t="s">
        <v>12</v>
      </c>
      <c r="C7" s="317"/>
      <c r="D7" s="1407" t="s">
        <v>244</v>
      </c>
      <c r="E7" s="1408"/>
      <c r="F7" s="1408"/>
      <c r="G7" s="1408"/>
      <c r="H7" s="1408"/>
      <c r="I7" s="318"/>
      <c r="J7" s="1411"/>
      <c r="K7" s="1411"/>
      <c r="L7" s="1411"/>
      <c r="M7" s="1411"/>
      <c r="N7" s="1411"/>
      <c r="O7" s="1411"/>
      <c r="P7" s="318"/>
      <c r="Q7" s="1411"/>
      <c r="R7" s="1411"/>
      <c r="S7" s="1411"/>
      <c r="T7" s="1411"/>
      <c r="U7" s="1411"/>
      <c r="V7" s="1411"/>
      <c r="W7" s="318"/>
      <c r="X7" s="1411"/>
      <c r="Y7" s="1411"/>
      <c r="Z7" s="1411"/>
      <c r="AA7" s="1411"/>
      <c r="AB7" s="1411"/>
      <c r="AC7" s="1412"/>
      <c r="AD7" s="319"/>
      <c r="AE7" s="319"/>
      <c r="AF7" s="320"/>
      <c r="AG7" s="320"/>
      <c r="AH7" s="320"/>
      <c r="AI7" s="320"/>
      <c r="AJ7" s="320"/>
      <c r="AK7" s="320"/>
      <c r="AL7" s="321"/>
    </row>
    <row r="8" spans="1:53" s="322" customFormat="1" ht="33.75" customHeight="1" x14ac:dyDescent="0.2">
      <c r="A8" s="316"/>
      <c r="B8" s="1405"/>
      <c r="C8" s="317"/>
      <c r="D8" s="1409"/>
      <c r="E8" s="1410"/>
      <c r="F8" s="1410"/>
      <c r="G8" s="1410"/>
      <c r="H8" s="1410"/>
      <c r="I8" s="323"/>
      <c r="J8" s="1413" t="s">
        <v>176</v>
      </c>
      <c r="K8" s="1414"/>
      <c r="L8" s="1414"/>
      <c r="M8" s="1414"/>
      <c r="N8" s="1414"/>
      <c r="O8" s="1415"/>
      <c r="P8" s="317"/>
      <c r="Q8" s="1413" t="s">
        <v>177</v>
      </c>
      <c r="R8" s="1414"/>
      <c r="S8" s="1414"/>
      <c r="T8" s="1414"/>
      <c r="U8" s="1414"/>
      <c r="V8" s="1415"/>
      <c r="W8" s="317"/>
      <c r="X8" s="1413" t="s">
        <v>178</v>
      </c>
      <c r="Y8" s="1414"/>
      <c r="Z8" s="1414"/>
      <c r="AA8" s="1414"/>
      <c r="AB8" s="1414"/>
      <c r="AC8" s="1415"/>
      <c r="AD8" s="319"/>
      <c r="AE8" s="319"/>
      <c r="AF8" s="320"/>
      <c r="AG8" s="320"/>
      <c r="AH8" s="320"/>
      <c r="AI8" s="320"/>
      <c r="AJ8" s="320"/>
      <c r="AK8" s="320"/>
      <c r="AL8" s="321"/>
    </row>
    <row r="9" spans="1:53" s="322" customFormat="1" ht="21.75" customHeight="1" x14ac:dyDescent="0.2">
      <c r="A9" s="316"/>
      <c r="B9" s="1405"/>
      <c r="C9" s="317"/>
      <c r="D9" s="1416" t="s">
        <v>9</v>
      </c>
      <c r="E9" s="1418" t="s">
        <v>24</v>
      </c>
      <c r="F9" s="1419"/>
      <c r="G9" s="1418" t="s">
        <v>23</v>
      </c>
      <c r="H9" s="1420"/>
      <c r="I9" s="323"/>
      <c r="J9" s="1421" t="s">
        <v>9</v>
      </c>
      <c r="K9" s="1424" t="s">
        <v>220</v>
      </c>
      <c r="L9" s="1426" t="s">
        <v>24</v>
      </c>
      <c r="M9" s="1427"/>
      <c r="N9" s="1422" t="s">
        <v>23</v>
      </c>
      <c r="O9" s="1423"/>
      <c r="P9" s="317"/>
      <c r="Q9" s="1421" t="s">
        <v>9</v>
      </c>
      <c r="R9" s="1424" t="s">
        <v>220</v>
      </c>
      <c r="S9" s="1426" t="s">
        <v>24</v>
      </c>
      <c r="T9" s="1427"/>
      <c r="U9" s="1422" t="s">
        <v>23</v>
      </c>
      <c r="V9" s="1423"/>
      <c r="W9" s="317"/>
      <c r="X9" s="1421" t="s">
        <v>9</v>
      </c>
      <c r="Y9" s="1424" t="s">
        <v>220</v>
      </c>
      <c r="Z9" s="1426" t="s">
        <v>24</v>
      </c>
      <c r="AA9" s="1427"/>
      <c r="AB9" s="1422" t="s">
        <v>23</v>
      </c>
      <c r="AC9" s="1423"/>
      <c r="AD9" s="319"/>
      <c r="AE9" s="319"/>
      <c r="AF9" s="320"/>
      <c r="AG9" s="320"/>
      <c r="AH9" s="320"/>
      <c r="AI9" s="320"/>
      <c r="AJ9" s="320"/>
      <c r="AK9" s="320"/>
      <c r="AL9" s="321"/>
    </row>
    <row r="10" spans="1:53" s="322" customFormat="1" ht="36.75" customHeight="1" x14ac:dyDescent="0.2">
      <c r="A10" s="316"/>
      <c r="B10" s="1406"/>
      <c r="C10" s="317"/>
      <c r="D10" s="1417"/>
      <c r="E10" s="407" t="s">
        <v>9</v>
      </c>
      <c r="F10" s="403" t="s">
        <v>220</v>
      </c>
      <c r="G10" s="406" t="s">
        <v>9</v>
      </c>
      <c r="H10" s="886" t="s">
        <v>220</v>
      </c>
      <c r="I10" s="346"/>
      <c r="J10" s="1417"/>
      <c r="K10" s="1425"/>
      <c r="L10" s="404" t="s">
        <v>9</v>
      </c>
      <c r="M10" s="403" t="s">
        <v>221</v>
      </c>
      <c r="N10" s="407" t="s">
        <v>9</v>
      </c>
      <c r="O10" s="402" t="s">
        <v>221</v>
      </c>
      <c r="P10" s="347"/>
      <c r="Q10" s="1417"/>
      <c r="R10" s="1425"/>
      <c r="S10" s="404" t="s">
        <v>9</v>
      </c>
      <c r="T10" s="403" t="s">
        <v>221</v>
      </c>
      <c r="U10" s="407" t="s">
        <v>9</v>
      </c>
      <c r="V10" s="402" t="s">
        <v>221</v>
      </c>
      <c r="W10" s="347"/>
      <c r="X10" s="1417"/>
      <c r="Y10" s="1425"/>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392432</v>
      </c>
      <c r="E12" s="352">
        <f>L12+S12+Z12</f>
        <v>244795</v>
      </c>
      <c r="F12" s="353">
        <f>E12/$D12*100</f>
        <v>62.378959921718923</v>
      </c>
      <c r="G12" s="352">
        <f>N12+U12+AB12</f>
        <v>147637</v>
      </c>
      <c r="H12" s="354">
        <f>G12/$D12*100</f>
        <v>37.621040078281077</v>
      </c>
      <c r="I12" s="350"/>
      <c r="J12" s="355">
        <v>113267</v>
      </c>
      <c r="K12" s="356">
        <v>28.86283483507971</v>
      </c>
      <c r="L12" s="357">
        <v>47617</v>
      </c>
      <c r="M12" s="353">
        <v>42.039605533827149</v>
      </c>
      <c r="N12" s="357">
        <v>65650</v>
      </c>
      <c r="O12" s="358">
        <v>57.960394466172851</v>
      </c>
      <c r="P12" s="350"/>
      <c r="Q12" s="355">
        <v>92310</v>
      </c>
      <c r="R12" s="356">
        <v>23.522546581318547</v>
      </c>
      <c r="S12" s="357">
        <v>61155</v>
      </c>
      <c r="T12" s="353">
        <v>66.249593760156003</v>
      </c>
      <c r="U12" s="357">
        <v>31155</v>
      </c>
      <c r="V12" s="358">
        <v>33.750406239844004</v>
      </c>
      <c r="W12" s="350"/>
      <c r="X12" s="355">
        <v>186855</v>
      </c>
      <c r="Y12" s="356">
        <v>47.614618583601747</v>
      </c>
      <c r="Z12" s="357">
        <v>136023</v>
      </c>
      <c r="AA12" s="353">
        <v>72.796018302962196</v>
      </c>
      <c r="AB12" s="357">
        <v>50832</v>
      </c>
      <c r="AC12" s="358">
        <f t="shared" ref="AC12:AC29" si="0">AB12/$X12*100</f>
        <v>27.203981697037811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53437</v>
      </c>
      <c r="E13" s="365">
        <f t="shared" ref="E13:E29" si="2">L13+S13+Z13</f>
        <v>34335</v>
      </c>
      <c r="F13" s="366">
        <f t="shared" ref="F13:H29" si="3">E13/$D13*100</f>
        <v>64.253232778786227</v>
      </c>
      <c r="G13" s="365">
        <f t="shared" ref="G13:G29" si="4">N13+U13+AB13</f>
        <v>19102</v>
      </c>
      <c r="H13" s="367">
        <f t="shared" si="3"/>
        <v>35.746767221213766</v>
      </c>
      <c r="I13" s="350"/>
      <c r="J13" s="368">
        <v>10493</v>
      </c>
      <c r="K13" s="369">
        <v>19.636207122405825</v>
      </c>
      <c r="L13" s="370">
        <v>4479</v>
      </c>
      <c r="M13" s="371">
        <v>42.685599923758694</v>
      </c>
      <c r="N13" s="370">
        <v>6014</v>
      </c>
      <c r="O13" s="372">
        <v>57.314400076241299</v>
      </c>
      <c r="P13" s="350"/>
      <c r="Q13" s="368">
        <v>10322</v>
      </c>
      <c r="R13" s="369">
        <v>19.31620412822576</v>
      </c>
      <c r="S13" s="370">
        <v>6360</v>
      </c>
      <c r="T13" s="371">
        <v>61.615965898081768</v>
      </c>
      <c r="U13" s="370">
        <v>3962</v>
      </c>
      <c r="V13" s="372">
        <v>38.384034101918232</v>
      </c>
      <c r="W13" s="350"/>
      <c r="X13" s="368">
        <v>32622</v>
      </c>
      <c r="Y13" s="369">
        <v>61.047588749368423</v>
      </c>
      <c r="Z13" s="370">
        <v>23496</v>
      </c>
      <c r="AA13" s="371">
        <v>72.025013794371901</v>
      </c>
      <c r="AB13" s="370">
        <v>9126</v>
      </c>
      <c r="AC13" s="372">
        <f t="shared" si="0"/>
        <v>27.974986205628106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43162</v>
      </c>
      <c r="E14" s="365">
        <f t="shared" si="2"/>
        <v>27809</v>
      </c>
      <c r="F14" s="366">
        <f t="shared" si="3"/>
        <v>64.429359158519077</v>
      </c>
      <c r="G14" s="365">
        <f t="shared" si="4"/>
        <v>15353</v>
      </c>
      <c r="H14" s="367">
        <f t="shared" si="3"/>
        <v>35.57064084148093</v>
      </c>
      <c r="I14" s="350"/>
      <c r="J14" s="368">
        <v>9857</v>
      </c>
      <c r="K14" s="369">
        <v>22.83721792317316</v>
      </c>
      <c r="L14" s="370">
        <v>4125</v>
      </c>
      <c r="M14" s="371">
        <v>41.848432585979509</v>
      </c>
      <c r="N14" s="370">
        <v>5732</v>
      </c>
      <c r="O14" s="372">
        <v>58.151567414020491</v>
      </c>
      <c r="P14" s="350"/>
      <c r="Q14" s="368">
        <v>9485</v>
      </c>
      <c r="R14" s="369">
        <v>21.975348686344471</v>
      </c>
      <c r="S14" s="370">
        <v>5766</v>
      </c>
      <c r="T14" s="371">
        <v>60.790722192936222</v>
      </c>
      <c r="U14" s="370">
        <v>3719</v>
      </c>
      <c r="V14" s="372">
        <v>39.209277807063785</v>
      </c>
      <c r="W14" s="350"/>
      <c r="X14" s="368">
        <v>23820</v>
      </c>
      <c r="Y14" s="369">
        <v>55.187433390482369</v>
      </c>
      <c r="Z14" s="370">
        <v>17918</v>
      </c>
      <c r="AA14" s="371">
        <v>75.222502099076408</v>
      </c>
      <c r="AB14" s="370">
        <v>5902</v>
      </c>
      <c r="AC14" s="372">
        <f t="shared" si="0"/>
        <v>24.777497900923592</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43922</v>
      </c>
      <c r="E15" s="365">
        <f t="shared" si="2"/>
        <v>26674</v>
      </c>
      <c r="F15" s="366">
        <f t="shared" si="3"/>
        <v>60.730385683712043</v>
      </c>
      <c r="G15" s="365">
        <f t="shared" si="4"/>
        <v>17248</v>
      </c>
      <c r="H15" s="367">
        <f t="shared" si="3"/>
        <v>39.269614316287964</v>
      </c>
      <c r="I15" s="350"/>
      <c r="J15" s="368">
        <v>12599</v>
      </c>
      <c r="K15" s="369">
        <v>28.68494148718182</v>
      </c>
      <c r="L15" s="370">
        <v>5457</v>
      </c>
      <c r="M15" s="371">
        <v>43.312961346138586</v>
      </c>
      <c r="N15" s="370">
        <v>7142</v>
      </c>
      <c r="O15" s="372">
        <v>56.687038653861421</v>
      </c>
      <c r="P15" s="350"/>
      <c r="Q15" s="368">
        <v>10199</v>
      </c>
      <c r="R15" s="369">
        <v>23.220709439460862</v>
      </c>
      <c r="S15" s="370">
        <v>6098</v>
      </c>
      <c r="T15" s="371">
        <v>59.790175507402687</v>
      </c>
      <c r="U15" s="370">
        <v>4101</v>
      </c>
      <c r="V15" s="372">
        <v>40.209824492597313</v>
      </c>
      <c r="W15" s="350"/>
      <c r="X15" s="368">
        <v>21124</v>
      </c>
      <c r="Y15" s="369">
        <v>48.094349073357314</v>
      </c>
      <c r="Z15" s="370">
        <v>15119</v>
      </c>
      <c r="AA15" s="371">
        <v>71.572618822192766</v>
      </c>
      <c r="AB15" s="370">
        <v>6005</v>
      </c>
      <c r="AC15" s="372">
        <f t="shared" si="0"/>
        <v>28.427381177807231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59230</v>
      </c>
      <c r="E16" s="365">
        <f t="shared" si="2"/>
        <v>34549</v>
      </c>
      <c r="F16" s="366">
        <f t="shared" si="3"/>
        <v>58.330238055039672</v>
      </c>
      <c r="G16" s="365">
        <f t="shared" si="4"/>
        <v>24681</v>
      </c>
      <c r="H16" s="367">
        <f t="shared" si="3"/>
        <v>41.669761944960328</v>
      </c>
      <c r="I16" s="350"/>
      <c r="J16" s="368">
        <v>22121</v>
      </c>
      <c r="K16" s="369">
        <v>37.347627891271316</v>
      </c>
      <c r="L16" s="370">
        <v>9006</v>
      </c>
      <c r="M16" s="371">
        <v>40.712445187830568</v>
      </c>
      <c r="N16" s="370">
        <v>13115</v>
      </c>
      <c r="O16" s="372">
        <v>59.287554812169432</v>
      </c>
      <c r="P16" s="350"/>
      <c r="Q16" s="368">
        <v>12709</v>
      </c>
      <c r="R16" s="369">
        <v>21.457031909505318</v>
      </c>
      <c r="S16" s="370">
        <v>7687</v>
      </c>
      <c r="T16" s="371">
        <v>60.484695884806037</v>
      </c>
      <c r="U16" s="370">
        <v>5022</v>
      </c>
      <c r="V16" s="372">
        <v>39.515304115193956</v>
      </c>
      <c r="W16" s="350"/>
      <c r="X16" s="368">
        <v>24400</v>
      </c>
      <c r="Y16" s="369">
        <v>41.195340199223367</v>
      </c>
      <c r="Z16" s="370">
        <v>17856</v>
      </c>
      <c r="AA16" s="371">
        <v>73.180327868852459</v>
      </c>
      <c r="AB16" s="370">
        <v>6544</v>
      </c>
      <c r="AC16" s="372">
        <f t="shared" si="0"/>
        <v>26.819672131147541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23418</v>
      </c>
      <c r="E17" s="375">
        <f t="shared" si="2"/>
        <v>14436</v>
      </c>
      <c r="F17" s="376">
        <f t="shared" si="3"/>
        <v>61.644888547271329</v>
      </c>
      <c r="G17" s="375">
        <f t="shared" si="4"/>
        <v>8982</v>
      </c>
      <c r="H17" s="367">
        <f t="shared" si="3"/>
        <v>38.355111452728671</v>
      </c>
      <c r="I17" s="350"/>
      <c r="J17" s="377">
        <v>6494</v>
      </c>
      <c r="K17" s="378">
        <v>27.730805363395678</v>
      </c>
      <c r="L17" s="375">
        <v>2741</v>
      </c>
      <c r="M17" s="376">
        <v>42.208192177394515</v>
      </c>
      <c r="N17" s="375">
        <v>3753</v>
      </c>
      <c r="O17" s="372">
        <v>57.791807822605477</v>
      </c>
      <c r="P17" s="350"/>
      <c r="Q17" s="377">
        <v>4994</v>
      </c>
      <c r="R17" s="378">
        <v>21.325476129473056</v>
      </c>
      <c r="S17" s="375">
        <v>2843</v>
      </c>
      <c r="T17" s="376">
        <v>56.928313976772124</v>
      </c>
      <c r="U17" s="375">
        <v>2151</v>
      </c>
      <c r="V17" s="372">
        <v>43.071686023227876</v>
      </c>
      <c r="W17" s="350"/>
      <c r="X17" s="377">
        <v>11930</v>
      </c>
      <c r="Y17" s="378">
        <v>50.943718507131265</v>
      </c>
      <c r="Z17" s="375">
        <v>8852</v>
      </c>
      <c r="AA17" s="376">
        <v>74.199497066219607</v>
      </c>
      <c r="AB17" s="375">
        <v>3078</v>
      </c>
      <c r="AC17" s="372">
        <f t="shared" si="0"/>
        <v>25.800502933780383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156720</v>
      </c>
      <c r="E18" s="365">
        <f t="shared" si="2"/>
        <v>97784</v>
      </c>
      <c r="F18" s="366">
        <f t="shared" si="3"/>
        <v>62.3940786115365</v>
      </c>
      <c r="G18" s="365">
        <f t="shared" si="4"/>
        <v>58936</v>
      </c>
      <c r="H18" s="367">
        <f t="shared" si="3"/>
        <v>37.6059213884635</v>
      </c>
      <c r="I18" s="350"/>
      <c r="J18" s="368">
        <v>32010</v>
      </c>
      <c r="K18" s="369">
        <v>20.424961715160798</v>
      </c>
      <c r="L18" s="370">
        <v>13531</v>
      </c>
      <c r="M18" s="371">
        <v>42.27116526085598</v>
      </c>
      <c r="N18" s="370">
        <v>18479</v>
      </c>
      <c r="O18" s="372">
        <v>57.72883473914402</v>
      </c>
      <c r="P18" s="350"/>
      <c r="Q18" s="368">
        <v>28216</v>
      </c>
      <c r="R18" s="369">
        <v>18.004083716181725</v>
      </c>
      <c r="S18" s="370">
        <v>16238</v>
      </c>
      <c r="T18" s="371">
        <v>57.548908420754188</v>
      </c>
      <c r="U18" s="370">
        <v>11978</v>
      </c>
      <c r="V18" s="372">
        <v>42.451091579245819</v>
      </c>
      <c r="W18" s="350"/>
      <c r="X18" s="368">
        <v>96494</v>
      </c>
      <c r="Y18" s="369">
        <v>61.570954568657477</v>
      </c>
      <c r="Z18" s="370">
        <v>68015</v>
      </c>
      <c r="AA18" s="371">
        <v>70.486247849607224</v>
      </c>
      <c r="AB18" s="370">
        <v>28479</v>
      </c>
      <c r="AC18" s="372">
        <f t="shared" si="0"/>
        <v>29.513752150392769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96965</v>
      </c>
      <c r="E19" s="365">
        <f t="shared" si="2"/>
        <v>60619</v>
      </c>
      <c r="F19" s="366">
        <f t="shared" si="3"/>
        <v>62.516371886763267</v>
      </c>
      <c r="G19" s="365">
        <f t="shared" si="4"/>
        <v>36346</v>
      </c>
      <c r="H19" s="367">
        <f t="shared" si="3"/>
        <v>37.483628113236733</v>
      </c>
      <c r="I19" s="350"/>
      <c r="J19" s="368">
        <v>22715</v>
      </c>
      <c r="K19" s="369">
        <v>23.425978445830971</v>
      </c>
      <c r="L19" s="370">
        <v>9580</v>
      </c>
      <c r="M19" s="371">
        <v>42.174774378164209</v>
      </c>
      <c r="N19" s="370">
        <v>13135</v>
      </c>
      <c r="O19" s="372">
        <v>57.825225621835799</v>
      </c>
      <c r="P19" s="350"/>
      <c r="Q19" s="368">
        <v>18976</v>
      </c>
      <c r="R19" s="369">
        <v>19.569947919352344</v>
      </c>
      <c r="S19" s="370">
        <v>11843</v>
      </c>
      <c r="T19" s="371">
        <v>62.410413153457</v>
      </c>
      <c r="U19" s="370">
        <v>7133</v>
      </c>
      <c r="V19" s="372">
        <v>37.589586846543</v>
      </c>
      <c r="W19" s="350"/>
      <c r="X19" s="368">
        <v>55274</v>
      </c>
      <c r="Y19" s="369">
        <v>57.004073634816685</v>
      </c>
      <c r="Z19" s="370">
        <v>39196</v>
      </c>
      <c r="AA19" s="371">
        <v>70.912182943155912</v>
      </c>
      <c r="AB19" s="370">
        <v>16078</v>
      </c>
      <c r="AC19" s="372">
        <f t="shared" si="0"/>
        <v>29.087817056844084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352792</v>
      </c>
      <c r="E20" s="365">
        <f t="shared" si="2"/>
        <v>221719</v>
      </c>
      <c r="F20" s="366">
        <f t="shared" si="3"/>
        <v>62.84694664278102</v>
      </c>
      <c r="G20" s="365">
        <f t="shared" si="4"/>
        <v>131073</v>
      </c>
      <c r="H20" s="367">
        <f t="shared" si="3"/>
        <v>37.153053357218987</v>
      </c>
      <c r="I20" s="350"/>
      <c r="J20" s="368">
        <v>89185</v>
      </c>
      <c r="K20" s="369">
        <v>25.279768248713125</v>
      </c>
      <c r="L20" s="370">
        <v>39135</v>
      </c>
      <c r="M20" s="371">
        <v>43.88069742669731</v>
      </c>
      <c r="N20" s="370">
        <v>50050</v>
      </c>
      <c r="O20" s="372">
        <v>56.11930257330269</v>
      </c>
      <c r="P20" s="350"/>
      <c r="Q20" s="368">
        <v>79108</v>
      </c>
      <c r="R20" s="369">
        <v>22.423410961699812</v>
      </c>
      <c r="S20" s="370">
        <v>49691</v>
      </c>
      <c r="T20" s="371">
        <v>62.814127521868834</v>
      </c>
      <c r="U20" s="370">
        <v>29417</v>
      </c>
      <c r="V20" s="372">
        <v>37.185872478131159</v>
      </c>
      <c r="W20" s="350"/>
      <c r="X20" s="368">
        <v>184499</v>
      </c>
      <c r="Y20" s="369">
        <v>52.296820789587059</v>
      </c>
      <c r="Z20" s="370">
        <v>132893</v>
      </c>
      <c r="AA20" s="371">
        <v>72.029116688979343</v>
      </c>
      <c r="AB20" s="370">
        <v>51606</v>
      </c>
      <c r="AC20" s="372">
        <f t="shared" si="0"/>
        <v>27.970883311020657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201840</v>
      </c>
      <c r="E21" s="365">
        <f t="shared" si="2"/>
        <v>124809</v>
      </c>
      <c r="F21" s="366">
        <f t="shared" si="3"/>
        <v>61.835612366230677</v>
      </c>
      <c r="G21" s="365">
        <f t="shared" si="4"/>
        <v>77031</v>
      </c>
      <c r="H21" s="367">
        <f t="shared" si="3"/>
        <v>38.164387633769323</v>
      </c>
      <c r="I21" s="350"/>
      <c r="J21" s="368">
        <v>54285</v>
      </c>
      <c r="K21" s="369">
        <v>26.895065398335316</v>
      </c>
      <c r="L21" s="370">
        <v>22128</v>
      </c>
      <c r="M21" s="371">
        <v>40.762641613705441</v>
      </c>
      <c r="N21" s="370">
        <v>32157</v>
      </c>
      <c r="O21" s="372">
        <v>59.237358386294559</v>
      </c>
      <c r="P21" s="350"/>
      <c r="Q21" s="368">
        <v>43337</v>
      </c>
      <c r="R21" s="369">
        <v>21.470967102655571</v>
      </c>
      <c r="S21" s="370">
        <v>26734</v>
      </c>
      <c r="T21" s="371">
        <v>61.68862634700141</v>
      </c>
      <c r="U21" s="370">
        <v>16603</v>
      </c>
      <c r="V21" s="372">
        <v>38.31137365299859</v>
      </c>
      <c r="W21" s="350"/>
      <c r="X21" s="368">
        <v>104218</v>
      </c>
      <c r="Y21" s="369">
        <v>51.633967499009117</v>
      </c>
      <c r="Z21" s="370">
        <v>75947</v>
      </c>
      <c r="AA21" s="371">
        <v>72.873208083056667</v>
      </c>
      <c r="AB21" s="370">
        <v>28271</v>
      </c>
      <c r="AC21" s="372">
        <f t="shared" si="0"/>
        <v>27.126791916943333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56996</v>
      </c>
      <c r="E22" s="365">
        <f t="shared" si="2"/>
        <v>36148</v>
      </c>
      <c r="F22" s="366">
        <f t="shared" si="3"/>
        <v>63.421994525931645</v>
      </c>
      <c r="G22" s="365">
        <f t="shared" si="4"/>
        <v>20848</v>
      </c>
      <c r="H22" s="367">
        <f t="shared" si="3"/>
        <v>36.578005474068355</v>
      </c>
      <c r="I22" s="350"/>
      <c r="J22" s="368">
        <v>13360</v>
      </c>
      <c r="K22" s="369">
        <v>23.440241420450558</v>
      </c>
      <c r="L22" s="370">
        <v>5874</v>
      </c>
      <c r="M22" s="371">
        <v>43.967065868263475</v>
      </c>
      <c r="N22" s="370">
        <v>7486</v>
      </c>
      <c r="O22" s="372">
        <v>56.032934131736525</v>
      </c>
      <c r="P22" s="350"/>
      <c r="Q22" s="368">
        <v>12130</v>
      </c>
      <c r="R22" s="369">
        <v>21.282195241771351</v>
      </c>
      <c r="S22" s="370">
        <v>7659</v>
      </c>
      <c r="T22" s="371">
        <v>63.14097279472383</v>
      </c>
      <c r="U22" s="370">
        <v>4471</v>
      </c>
      <c r="V22" s="372">
        <v>36.85902720527617</v>
      </c>
      <c r="W22" s="350"/>
      <c r="X22" s="368">
        <v>31506</v>
      </c>
      <c r="Y22" s="369">
        <v>55.277563337778091</v>
      </c>
      <c r="Z22" s="370">
        <v>22615</v>
      </c>
      <c r="AA22" s="371">
        <v>71.779978416809499</v>
      </c>
      <c r="AB22" s="370">
        <v>8891</v>
      </c>
      <c r="AC22" s="372">
        <f t="shared" si="0"/>
        <v>28.220021583190501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85665</v>
      </c>
      <c r="E23" s="365">
        <f t="shared" si="2"/>
        <v>53021</v>
      </c>
      <c r="F23" s="366">
        <f t="shared" si="3"/>
        <v>61.893422051012671</v>
      </c>
      <c r="G23" s="365">
        <f t="shared" si="4"/>
        <v>32644</v>
      </c>
      <c r="H23" s="367">
        <f t="shared" si="3"/>
        <v>38.106577948987336</v>
      </c>
      <c r="I23" s="350"/>
      <c r="J23" s="368">
        <v>25239</v>
      </c>
      <c r="K23" s="369">
        <v>29.462440903519521</v>
      </c>
      <c r="L23" s="370">
        <v>9886</v>
      </c>
      <c r="M23" s="371">
        <v>39.169539205198305</v>
      </c>
      <c r="N23" s="370">
        <v>15353</v>
      </c>
      <c r="O23" s="372">
        <v>60.830460794801702</v>
      </c>
      <c r="P23" s="350"/>
      <c r="Q23" s="368">
        <v>14943</v>
      </c>
      <c r="R23" s="369">
        <v>17.443530029767114</v>
      </c>
      <c r="S23" s="370">
        <v>8675</v>
      </c>
      <c r="T23" s="371">
        <v>58.053938298869035</v>
      </c>
      <c r="U23" s="370">
        <v>6268</v>
      </c>
      <c r="V23" s="372">
        <v>41.946061701130965</v>
      </c>
      <c r="W23" s="350"/>
      <c r="X23" s="368">
        <v>45483</v>
      </c>
      <c r="Y23" s="369">
        <v>53.094029066713354</v>
      </c>
      <c r="Z23" s="370">
        <v>34460</v>
      </c>
      <c r="AA23" s="371">
        <v>75.764571378317171</v>
      </c>
      <c r="AB23" s="370">
        <v>11023</v>
      </c>
      <c r="AC23" s="372">
        <f t="shared" si="0"/>
        <v>24.235428621682825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260965</v>
      </c>
      <c r="E24" s="365">
        <f t="shared" si="2"/>
        <v>171356</v>
      </c>
      <c r="F24" s="366">
        <f t="shared" si="3"/>
        <v>65.662445155480626</v>
      </c>
      <c r="G24" s="365">
        <f t="shared" si="4"/>
        <v>89609</v>
      </c>
      <c r="H24" s="367">
        <f t="shared" si="3"/>
        <v>34.337554844519381</v>
      </c>
      <c r="I24" s="350"/>
      <c r="J24" s="368">
        <v>60910</v>
      </c>
      <c r="K24" s="369">
        <v>23.340294675531201</v>
      </c>
      <c r="L24" s="370">
        <v>28447</v>
      </c>
      <c r="M24" s="371">
        <v>46.703332786077823</v>
      </c>
      <c r="N24" s="370">
        <v>32463</v>
      </c>
      <c r="O24" s="372">
        <v>53.296667213922177</v>
      </c>
      <c r="P24" s="350"/>
      <c r="Q24" s="368">
        <v>50943</v>
      </c>
      <c r="R24" s="369">
        <v>19.521008564366866</v>
      </c>
      <c r="S24" s="370">
        <v>33355</v>
      </c>
      <c r="T24" s="371">
        <v>65.475138880709821</v>
      </c>
      <c r="U24" s="370">
        <v>17588</v>
      </c>
      <c r="V24" s="372">
        <v>34.524861119290186</v>
      </c>
      <c r="W24" s="350"/>
      <c r="X24" s="368">
        <v>149112</v>
      </c>
      <c r="Y24" s="369">
        <v>57.138696760101922</v>
      </c>
      <c r="Z24" s="370">
        <v>109554</v>
      </c>
      <c r="AA24" s="371">
        <v>73.470948012232412</v>
      </c>
      <c r="AB24" s="370">
        <v>39558</v>
      </c>
      <c r="AC24" s="372">
        <f t="shared" si="0"/>
        <v>26.529051987767581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59850</v>
      </c>
      <c r="E25" s="365">
        <f t="shared" si="2"/>
        <v>34470</v>
      </c>
      <c r="F25" s="366">
        <f t="shared" si="3"/>
        <v>57.593984962406019</v>
      </c>
      <c r="G25" s="365">
        <f t="shared" si="4"/>
        <v>25380</v>
      </c>
      <c r="H25" s="367">
        <f t="shared" si="3"/>
        <v>42.406015037593988</v>
      </c>
      <c r="I25" s="350"/>
      <c r="J25" s="368">
        <v>21084</v>
      </c>
      <c r="K25" s="369">
        <v>35.228070175438596</v>
      </c>
      <c r="L25" s="370">
        <v>8036</v>
      </c>
      <c r="M25" s="371">
        <v>38.114209827357236</v>
      </c>
      <c r="N25" s="370">
        <v>13048</v>
      </c>
      <c r="O25" s="372">
        <v>61.885790172642764</v>
      </c>
      <c r="P25" s="350"/>
      <c r="Q25" s="368">
        <v>13389</v>
      </c>
      <c r="R25" s="369">
        <v>22.370927318295738</v>
      </c>
      <c r="S25" s="370">
        <v>8346</v>
      </c>
      <c r="T25" s="371">
        <v>62.334752408693703</v>
      </c>
      <c r="U25" s="370">
        <v>5043</v>
      </c>
      <c r="V25" s="372">
        <v>37.665247591306297</v>
      </c>
      <c r="W25" s="350"/>
      <c r="X25" s="368">
        <v>25377</v>
      </c>
      <c r="Y25" s="369">
        <v>42.401002506265662</v>
      </c>
      <c r="Z25" s="370">
        <v>18088</v>
      </c>
      <c r="AA25" s="371">
        <v>71.277140717972969</v>
      </c>
      <c r="AB25" s="370">
        <v>7289</v>
      </c>
      <c r="AC25" s="372">
        <f t="shared" si="0"/>
        <v>28.722859282027031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21230</v>
      </c>
      <c r="E26" s="380">
        <f t="shared" si="2"/>
        <v>13258</v>
      </c>
      <c r="F26" s="381">
        <f t="shared" si="3"/>
        <v>62.449364107395198</v>
      </c>
      <c r="G26" s="380">
        <f t="shared" si="4"/>
        <v>7972</v>
      </c>
      <c r="H26" s="367">
        <f t="shared" si="3"/>
        <v>37.550635892604802</v>
      </c>
      <c r="I26" s="350"/>
      <c r="J26" s="377">
        <v>5132</v>
      </c>
      <c r="K26" s="378">
        <v>24.173339613754123</v>
      </c>
      <c r="L26" s="375">
        <v>2239</v>
      </c>
      <c r="M26" s="376">
        <v>43.628215120810601</v>
      </c>
      <c r="N26" s="375">
        <v>2893</v>
      </c>
      <c r="O26" s="372">
        <v>56.371784879189399</v>
      </c>
      <c r="P26" s="350"/>
      <c r="Q26" s="377">
        <v>3848</v>
      </c>
      <c r="R26" s="378">
        <v>18.125294394724449</v>
      </c>
      <c r="S26" s="375">
        <v>2126</v>
      </c>
      <c r="T26" s="376">
        <v>55.249480249480257</v>
      </c>
      <c r="U26" s="375">
        <v>1722</v>
      </c>
      <c r="V26" s="372">
        <v>44.75051975051975</v>
      </c>
      <c r="W26" s="350"/>
      <c r="X26" s="377">
        <v>12250</v>
      </c>
      <c r="Y26" s="378">
        <v>57.701365991521435</v>
      </c>
      <c r="Z26" s="375">
        <v>8893</v>
      </c>
      <c r="AA26" s="376">
        <v>72.59591836734694</v>
      </c>
      <c r="AB26" s="375">
        <v>3357</v>
      </c>
      <c r="AC26" s="372">
        <f t="shared" si="0"/>
        <v>27.40408163265306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117706</v>
      </c>
      <c r="E27" s="380">
        <f t="shared" si="2"/>
        <v>71280</v>
      </c>
      <c r="F27" s="381">
        <f t="shared" si="3"/>
        <v>60.557660612033374</v>
      </c>
      <c r="G27" s="380">
        <f t="shared" si="4"/>
        <v>46426</v>
      </c>
      <c r="H27" s="367">
        <f t="shared" si="3"/>
        <v>39.442339387966626</v>
      </c>
      <c r="I27" s="350"/>
      <c r="J27" s="377">
        <v>30912</v>
      </c>
      <c r="K27" s="378">
        <v>26.262042716598984</v>
      </c>
      <c r="L27" s="375">
        <v>12713</v>
      </c>
      <c r="M27" s="376">
        <v>41.12642339544513</v>
      </c>
      <c r="N27" s="375">
        <v>18199</v>
      </c>
      <c r="O27" s="372">
        <v>58.87357660455487</v>
      </c>
      <c r="P27" s="350"/>
      <c r="Q27" s="377">
        <v>23642</v>
      </c>
      <c r="R27" s="378">
        <v>20.085637095814995</v>
      </c>
      <c r="S27" s="375">
        <v>13434</v>
      </c>
      <c r="T27" s="376">
        <v>56.822603840622619</v>
      </c>
      <c r="U27" s="375">
        <v>10208</v>
      </c>
      <c r="V27" s="372">
        <v>43.177396159377381</v>
      </c>
      <c r="W27" s="350"/>
      <c r="X27" s="377">
        <v>63152</v>
      </c>
      <c r="Y27" s="378">
        <v>53.652320187586021</v>
      </c>
      <c r="Z27" s="375">
        <v>45133</v>
      </c>
      <c r="AA27" s="376">
        <v>71.467253610336968</v>
      </c>
      <c r="AB27" s="375">
        <v>18019</v>
      </c>
      <c r="AC27" s="372">
        <f t="shared" si="0"/>
        <v>28.532746389663032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14749</v>
      </c>
      <c r="E28" s="380">
        <f t="shared" si="2"/>
        <v>9137</v>
      </c>
      <c r="F28" s="381">
        <f t="shared" si="3"/>
        <v>61.949962709336226</v>
      </c>
      <c r="G28" s="380">
        <f t="shared" si="4"/>
        <v>5612</v>
      </c>
      <c r="H28" s="382">
        <f t="shared" si="3"/>
        <v>38.050037290663774</v>
      </c>
      <c r="I28" s="350"/>
      <c r="J28" s="377">
        <v>3409</v>
      </c>
      <c r="K28" s="378">
        <v>23.113431419079259</v>
      </c>
      <c r="L28" s="375">
        <v>1405</v>
      </c>
      <c r="M28" s="376">
        <v>41.214432384863599</v>
      </c>
      <c r="N28" s="375">
        <v>2004</v>
      </c>
      <c r="O28" s="383">
        <v>58.785567615136401</v>
      </c>
      <c r="P28" s="350"/>
      <c r="Q28" s="377">
        <v>2783</v>
      </c>
      <c r="R28" s="378">
        <v>18.869075869550478</v>
      </c>
      <c r="S28" s="375">
        <v>1637</v>
      </c>
      <c r="T28" s="376">
        <v>58.821415738411787</v>
      </c>
      <c r="U28" s="375">
        <v>1146</v>
      </c>
      <c r="V28" s="383">
        <v>41.178584261588213</v>
      </c>
      <c r="W28" s="350"/>
      <c r="X28" s="377">
        <v>8557</v>
      </c>
      <c r="Y28" s="378">
        <v>58.017492711370267</v>
      </c>
      <c r="Z28" s="375">
        <v>6095</v>
      </c>
      <c r="AA28" s="376">
        <v>71.228234194226943</v>
      </c>
      <c r="AB28" s="375">
        <v>2462</v>
      </c>
      <c r="AC28" s="383">
        <f t="shared" si="0"/>
        <v>28.771765805773054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5416</v>
      </c>
      <c r="E29" s="386">
        <f t="shared" si="2"/>
        <v>2981</v>
      </c>
      <c r="F29" s="387">
        <f t="shared" si="3"/>
        <v>55.040620384047266</v>
      </c>
      <c r="G29" s="386">
        <f t="shared" si="4"/>
        <v>2435</v>
      </c>
      <c r="H29" s="388">
        <f t="shared" si="3"/>
        <v>44.959379615952734</v>
      </c>
      <c r="I29" s="350"/>
      <c r="J29" s="389">
        <v>2913</v>
      </c>
      <c r="K29" s="390">
        <v>53.785081240768093</v>
      </c>
      <c r="L29" s="391">
        <v>1135</v>
      </c>
      <c r="M29" s="392">
        <v>38.963268108479234</v>
      </c>
      <c r="N29" s="391">
        <v>1778</v>
      </c>
      <c r="O29" s="393">
        <v>61.036731891520766</v>
      </c>
      <c r="P29" s="350"/>
      <c r="Q29" s="389">
        <v>970</v>
      </c>
      <c r="R29" s="390">
        <v>17.90989660265879</v>
      </c>
      <c r="S29" s="391">
        <v>675</v>
      </c>
      <c r="T29" s="392">
        <v>69.587628865979383</v>
      </c>
      <c r="U29" s="391">
        <v>295</v>
      </c>
      <c r="V29" s="393">
        <v>30.412371134020617</v>
      </c>
      <c r="W29" s="350"/>
      <c r="X29" s="389">
        <v>1533</v>
      </c>
      <c r="Y29" s="390">
        <v>28.305022156573116</v>
      </c>
      <c r="Z29" s="391">
        <v>1171</v>
      </c>
      <c r="AA29" s="392">
        <v>76.38617090671886</v>
      </c>
      <c r="AB29" s="391">
        <v>362</v>
      </c>
      <c r="AC29" s="393">
        <f t="shared" si="0"/>
        <v>23.613829093281147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2046495</v>
      </c>
      <c r="E31" s="1230">
        <f>L31+S31+Z31</f>
        <v>1279180</v>
      </c>
      <c r="F31" s="1231">
        <f>E31/$D31*100</f>
        <v>62.505894224026939</v>
      </c>
      <c r="G31" s="1230">
        <f>N31+U31+AB31</f>
        <v>767315</v>
      </c>
      <c r="H31" s="1232">
        <f>G31/$D31*100</f>
        <v>37.494105775973061</v>
      </c>
      <c r="I31" s="320"/>
      <c r="J31" s="1233">
        <f>SUM(J12:J29)</f>
        <v>535985</v>
      </c>
      <c r="K31" s="1234">
        <f>J31/$D31*100</f>
        <v>26.190388933273717</v>
      </c>
      <c r="L31" s="1230">
        <f>SUM(L12:L29)</f>
        <v>227534</v>
      </c>
      <c r="M31" s="1231">
        <f>L31/$J31*100</f>
        <v>42.451561144435011</v>
      </c>
      <c r="N31" s="1230">
        <f>SUM(N12:N29)</f>
        <v>308451</v>
      </c>
      <c r="O31" s="1235">
        <f>N31/$J31*100</f>
        <v>57.548438855564989</v>
      </c>
      <c r="P31" s="320"/>
      <c r="Q31" s="1233">
        <f>SUM(Q12:Q29)</f>
        <v>432304</v>
      </c>
      <c r="R31" s="1234">
        <f>Q31/$D31*100</f>
        <v>21.124117087996794</v>
      </c>
      <c r="S31" s="1230">
        <f>SUM(S12:S29)</f>
        <v>270322</v>
      </c>
      <c r="T31" s="1231">
        <f>S31/$Q31*100</f>
        <v>62.53053406861838</v>
      </c>
      <c r="U31" s="1230">
        <f>SUM(U12:U29)</f>
        <v>161982</v>
      </c>
      <c r="V31" s="1235">
        <f>U31/$Q31*100</f>
        <v>37.46946593138162</v>
      </c>
      <c r="W31" s="320"/>
      <c r="X31" s="1233">
        <f>SUM(X12:X29)</f>
        <v>1078206</v>
      </c>
      <c r="Y31" s="1234">
        <f>X31/$D31*100</f>
        <v>52.68549397872949</v>
      </c>
      <c r="Z31" s="1230">
        <f>SUM(Z12:Z29)</f>
        <v>781324</v>
      </c>
      <c r="AA31" s="1231">
        <f>Z31/$X31*100</f>
        <v>72.465187543011254</v>
      </c>
      <c r="AB31" s="1230">
        <f>SUM(AB12:AB29)</f>
        <v>296882</v>
      </c>
      <c r="AC31" s="1235">
        <f>AB31/$X31*100</f>
        <v>27.534812456988739</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6" customFormat="1" ht="13.5" customHeight="1" x14ac:dyDescent="0.2">
      <c r="B34" s="1446"/>
      <c r="C34" s="1446"/>
      <c r="D34" s="1446"/>
      <c r="E34" s="1446"/>
      <c r="F34" s="1446"/>
      <c r="G34" s="1446"/>
      <c r="H34" s="1446"/>
      <c r="I34" s="1446"/>
      <c r="J34" s="1446"/>
      <c r="K34" s="1446"/>
      <c r="L34" s="1446"/>
      <c r="M34" s="1446"/>
      <c r="N34" s="1446"/>
      <c r="O34" s="1446"/>
    </row>
    <row r="35" spans="2:15" s="396" customFormat="1" ht="29.25" customHeight="1" x14ac:dyDescent="0.2">
      <c r="B35" s="1446"/>
      <c r="C35" s="1446"/>
      <c r="D35" s="1446"/>
      <c r="E35" s="1446"/>
      <c r="F35" s="1446"/>
      <c r="G35" s="1446"/>
      <c r="H35" s="1446"/>
      <c r="I35" s="1446"/>
      <c r="J35" s="1446"/>
      <c r="K35" s="1446"/>
      <c r="L35" s="1446"/>
      <c r="M35" s="1446"/>
    </row>
    <row r="36" spans="2:15" s="396" customFormat="1" ht="4.5" customHeight="1" x14ac:dyDescent="0.2">
      <c r="B36" s="1445"/>
      <c r="C36" s="1445"/>
      <c r="D36" s="1445"/>
      <c r="E36" s="1326"/>
      <c r="F36" s="1326"/>
      <c r="G36" s="1326"/>
    </row>
    <row r="37" spans="2:15" s="396" customFormat="1" x14ac:dyDescent="0.2"/>
    <row r="38" spans="2:15" s="396" customFormat="1" x14ac:dyDescent="0.2"/>
    <row r="39" spans="2:15" s="396" customFormat="1" x14ac:dyDescent="0.2"/>
    <row r="40" spans="2:15" s="396" customFormat="1" x14ac:dyDescent="0.2"/>
    <row r="41" spans="2:15" s="396" customFormat="1" x14ac:dyDescent="0.2"/>
    <row r="42" spans="2:15" s="396"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00"/>
      <c r="C2" s="1400"/>
    </row>
    <row r="3" spans="1:53" s="345" customFormat="1" ht="4.5" customHeight="1" x14ac:dyDescent="0.2">
      <c r="B3" s="1401"/>
      <c r="C3" s="1401"/>
    </row>
    <row r="4" spans="1:53" s="345" customFormat="1" ht="17.25" customHeight="1" x14ac:dyDescent="0.2">
      <c r="A4" s="1402" t="s">
        <v>404</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c r="Y4" s="1402"/>
      <c r="Z4" s="1402"/>
      <c r="AA4" s="1402"/>
      <c r="AB4" s="1402"/>
      <c r="AC4" s="1402"/>
    </row>
    <row r="5" spans="1:53" s="345" customFormat="1" ht="17.25" customHeight="1" x14ac:dyDescent="0.2">
      <c r="B5" s="1403" t="str">
        <f>porsaad!$B$6</f>
        <v>Situación a 31 de enero de 2025</v>
      </c>
      <c r="C5" s="1403"/>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row>
    <row r="6" spans="1:53" s="345" customFormat="1" ht="6" customHeight="1" x14ac:dyDescent="0.2"/>
    <row r="7" spans="1:53" s="322" customFormat="1" ht="12.75" customHeight="1" x14ac:dyDescent="0.2">
      <c r="A7" s="316"/>
      <c r="B7" s="1404" t="s">
        <v>12</v>
      </c>
      <c r="C7" s="317"/>
      <c r="D7" s="1407" t="s">
        <v>225</v>
      </c>
      <c r="E7" s="1408"/>
      <c r="F7" s="1408"/>
      <c r="G7" s="1408"/>
      <c r="H7" s="1408"/>
      <c r="I7" s="318"/>
      <c r="J7" s="1411"/>
      <c r="K7" s="1411"/>
      <c r="L7" s="1411"/>
      <c r="M7" s="1411"/>
      <c r="N7" s="1411"/>
      <c r="O7" s="1411"/>
      <c r="P7" s="318"/>
      <c r="Q7" s="1411"/>
      <c r="R7" s="1411"/>
      <c r="S7" s="1411"/>
      <c r="T7" s="1411"/>
      <c r="U7" s="1411"/>
      <c r="V7" s="1411"/>
      <c r="W7" s="318"/>
      <c r="X7" s="1411"/>
      <c r="Y7" s="1411"/>
      <c r="Z7" s="1411"/>
      <c r="AA7" s="1411"/>
      <c r="AB7" s="1411"/>
      <c r="AC7" s="1412"/>
      <c r="AD7" s="319"/>
      <c r="AE7" s="319"/>
      <c r="AF7" s="320"/>
      <c r="AG7" s="320"/>
      <c r="AH7" s="320"/>
      <c r="AI7" s="320"/>
      <c r="AJ7" s="320"/>
      <c r="AK7" s="320"/>
      <c r="AL7" s="321"/>
    </row>
    <row r="8" spans="1:53" s="322" customFormat="1" ht="33.75" customHeight="1" x14ac:dyDescent="0.2">
      <c r="A8" s="316"/>
      <c r="B8" s="1405"/>
      <c r="C8" s="317"/>
      <c r="D8" s="1409"/>
      <c r="E8" s="1410"/>
      <c r="F8" s="1410"/>
      <c r="G8" s="1410"/>
      <c r="H8" s="1410"/>
      <c r="I8" s="323"/>
      <c r="J8" s="1413" t="s">
        <v>226</v>
      </c>
      <c r="K8" s="1414"/>
      <c r="L8" s="1414"/>
      <c r="M8" s="1414"/>
      <c r="N8" s="1414"/>
      <c r="O8" s="1415"/>
      <c r="P8" s="317"/>
      <c r="Q8" s="1413" t="s">
        <v>227</v>
      </c>
      <c r="R8" s="1414"/>
      <c r="S8" s="1414"/>
      <c r="T8" s="1414"/>
      <c r="U8" s="1414"/>
      <c r="V8" s="1415"/>
      <c r="W8" s="317"/>
      <c r="X8" s="1413" t="s">
        <v>228</v>
      </c>
      <c r="Y8" s="1414"/>
      <c r="Z8" s="1414"/>
      <c r="AA8" s="1414"/>
      <c r="AB8" s="1414"/>
      <c r="AC8" s="1415"/>
      <c r="AD8" s="319"/>
      <c r="AE8" s="319"/>
      <c r="AF8" s="320"/>
      <c r="AG8" s="320"/>
      <c r="AH8" s="320"/>
      <c r="AI8" s="320"/>
      <c r="AJ8" s="320"/>
      <c r="AK8" s="320"/>
      <c r="AL8" s="321"/>
    </row>
    <row r="9" spans="1:53" s="322" customFormat="1" ht="21.75" customHeight="1" x14ac:dyDescent="0.2">
      <c r="A9" s="316"/>
      <c r="B9" s="1405"/>
      <c r="C9" s="317"/>
      <c r="D9" s="1416" t="s">
        <v>9</v>
      </c>
      <c r="E9" s="1418" t="s">
        <v>24</v>
      </c>
      <c r="F9" s="1419"/>
      <c r="G9" s="1418" t="s">
        <v>23</v>
      </c>
      <c r="H9" s="1420"/>
      <c r="I9" s="323"/>
      <c r="J9" s="1421" t="s">
        <v>9</v>
      </c>
      <c r="K9" s="1424" t="s">
        <v>220</v>
      </c>
      <c r="L9" s="1426" t="s">
        <v>24</v>
      </c>
      <c r="M9" s="1427"/>
      <c r="N9" s="1422" t="s">
        <v>23</v>
      </c>
      <c r="O9" s="1423"/>
      <c r="P9" s="317"/>
      <c r="Q9" s="1421" t="s">
        <v>9</v>
      </c>
      <c r="R9" s="1424" t="s">
        <v>220</v>
      </c>
      <c r="S9" s="1426" t="s">
        <v>24</v>
      </c>
      <c r="T9" s="1427"/>
      <c r="U9" s="1422" t="s">
        <v>23</v>
      </c>
      <c r="V9" s="1423"/>
      <c r="W9" s="317"/>
      <c r="X9" s="1421" t="s">
        <v>9</v>
      </c>
      <c r="Y9" s="1424" t="s">
        <v>220</v>
      </c>
      <c r="Z9" s="1426" t="s">
        <v>24</v>
      </c>
      <c r="AA9" s="1427"/>
      <c r="AB9" s="1422" t="s">
        <v>23</v>
      </c>
      <c r="AC9" s="1423"/>
      <c r="AD9" s="319"/>
      <c r="AE9" s="319"/>
      <c r="AF9" s="320"/>
      <c r="AG9" s="320"/>
      <c r="AH9" s="320"/>
      <c r="AI9" s="320"/>
      <c r="AJ9" s="320"/>
      <c r="AK9" s="320"/>
      <c r="AL9" s="321"/>
    </row>
    <row r="10" spans="1:53" s="322" customFormat="1" ht="36.75" customHeight="1" x14ac:dyDescent="0.2">
      <c r="A10" s="316"/>
      <c r="B10" s="1406"/>
      <c r="C10" s="317"/>
      <c r="D10" s="1417"/>
      <c r="E10" s="407" t="s">
        <v>9</v>
      </c>
      <c r="F10" s="403" t="s">
        <v>220</v>
      </c>
      <c r="G10" s="406" t="s">
        <v>9</v>
      </c>
      <c r="H10" s="886" t="s">
        <v>220</v>
      </c>
      <c r="I10" s="346"/>
      <c r="J10" s="1417"/>
      <c r="K10" s="1425"/>
      <c r="L10" s="404" t="s">
        <v>9</v>
      </c>
      <c r="M10" s="403" t="s">
        <v>221</v>
      </c>
      <c r="N10" s="407" t="s">
        <v>9</v>
      </c>
      <c r="O10" s="402" t="s">
        <v>221</v>
      </c>
      <c r="P10" s="347"/>
      <c r="Q10" s="1417"/>
      <c r="R10" s="1425"/>
      <c r="S10" s="404" t="s">
        <v>9</v>
      </c>
      <c r="T10" s="403" t="s">
        <v>221</v>
      </c>
      <c r="U10" s="407" t="s">
        <v>9</v>
      </c>
      <c r="V10" s="402" t="s">
        <v>221</v>
      </c>
      <c r="W10" s="347"/>
      <c r="X10" s="1417"/>
      <c r="Y10" s="1425"/>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76160</v>
      </c>
      <c r="E12" s="352">
        <f>L12+S12+Z12</f>
        <v>44711</v>
      </c>
      <c r="F12" s="353">
        <f>E12/$D12*100</f>
        <v>58.706670168067234</v>
      </c>
      <c r="G12" s="352">
        <f>N12+U12+AB12</f>
        <v>31449</v>
      </c>
      <c r="H12" s="354">
        <f>G12/$D12*100</f>
        <v>41.293329831932773</v>
      </c>
      <c r="I12" s="350"/>
      <c r="J12" s="355">
        <f>L12+N12</f>
        <v>28756</v>
      </c>
      <c r="K12" s="356">
        <f>J12/$D12*100</f>
        <v>37.757352941176471</v>
      </c>
      <c r="L12" s="357">
        <v>11216</v>
      </c>
      <c r="M12" s="353">
        <v>39.004033940742801</v>
      </c>
      <c r="N12" s="357">
        <v>17540</v>
      </c>
      <c r="O12" s="358">
        <v>60.995966059257199</v>
      </c>
      <c r="P12" s="350"/>
      <c r="Q12" s="355">
        <v>13065</v>
      </c>
      <c r="R12" s="356">
        <v>17.154674369747898</v>
      </c>
      <c r="S12" s="357">
        <v>7425</v>
      </c>
      <c r="T12" s="353">
        <v>56.831228473019515</v>
      </c>
      <c r="U12" s="357">
        <v>5640</v>
      </c>
      <c r="V12" s="358">
        <v>43.168771526980478</v>
      </c>
      <c r="W12" s="350"/>
      <c r="X12" s="355">
        <v>34339</v>
      </c>
      <c r="Y12" s="356">
        <v>45.087972689075627</v>
      </c>
      <c r="Z12" s="357">
        <v>26070</v>
      </c>
      <c r="AA12" s="353">
        <v>75.919508430647369</v>
      </c>
      <c r="AB12" s="357">
        <v>8269</v>
      </c>
      <c r="AC12" s="358">
        <f t="shared" ref="AC12:AC29" si="0">AB12/$X12*100</f>
        <v>24.080491569352631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13380</v>
      </c>
      <c r="E13" s="365">
        <f t="shared" ref="E13:E29" si="2">L13+S13+Z13</f>
        <v>8899</v>
      </c>
      <c r="F13" s="366">
        <f t="shared" ref="F13:H29" si="3">E13/$D13*100</f>
        <v>66.509715994020922</v>
      </c>
      <c r="G13" s="365">
        <f t="shared" ref="G13:G29" si="4">N13+U13+AB13</f>
        <v>4481</v>
      </c>
      <c r="H13" s="367">
        <f t="shared" si="3"/>
        <v>33.490284005979071</v>
      </c>
      <c r="I13" s="350"/>
      <c r="J13" s="368">
        <f t="shared" ref="J13:J29" si="5">L13+N13</f>
        <v>2439</v>
      </c>
      <c r="K13" s="369">
        <f t="shared" ref="K13:K29" si="6">J13/$D13*100</f>
        <v>18.228699551569509</v>
      </c>
      <c r="L13" s="370">
        <v>990</v>
      </c>
      <c r="M13" s="371">
        <v>40.59040590405904</v>
      </c>
      <c r="N13" s="370">
        <v>1449</v>
      </c>
      <c r="O13" s="372">
        <v>59.409594095940953</v>
      </c>
      <c r="P13" s="350"/>
      <c r="Q13" s="368">
        <v>2037</v>
      </c>
      <c r="R13" s="369">
        <v>15.224215246636771</v>
      </c>
      <c r="S13" s="370">
        <v>1181</v>
      </c>
      <c r="T13" s="371">
        <v>57.977417771232211</v>
      </c>
      <c r="U13" s="370">
        <v>856</v>
      </c>
      <c r="V13" s="372">
        <v>42.022582228767796</v>
      </c>
      <c r="W13" s="350"/>
      <c r="X13" s="368">
        <v>8904</v>
      </c>
      <c r="Y13" s="369">
        <v>66.54708520179372</v>
      </c>
      <c r="Z13" s="370">
        <v>6728</v>
      </c>
      <c r="AA13" s="371">
        <v>75.561545372866121</v>
      </c>
      <c r="AB13" s="370">
        <v>2176</v>
      </c>
      <c r="AC13" s="372">
        <f t="shared" si="0"/>
        <v>24.438454627133872</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7975</v>
      </c>
      <c r="E14" s="365">
        <f t="shared" si="2"/>
        <v>5325</v>
      </c>
      <c r="F14" s="366">
        <f t="shared" si="3"/>
        <v>66.771159874608159</v>
      </c>
      <c r="G14" s="365">
        <f t="shared" si="4"/>
        <v>2650</v>
      </c>
      <c r="H14" s="367">
        <f t="shared" si="3"/>
        <v>33.228840125391848</v>
      </c>
      <c r="I14" s="350"/>
      <c r="J14" s="368">
        <f t="shared" si="5"/>
        <v>1842</v>
      </c>
      <c r="K14" s="369">
        <f t="shared" si="6"/>
        <v>23.097178683385579</v>
      </c>
      <c r="L14" s="370">
        <v>746</v>
      </c>
      <c r="M14" s="371">
        <v>40.499457111834964</v>
      </c>
      <c r="N14" s="370">
        <v>1096</v>
      </c>
      <c r="O14" s="372">
        <v>59.500542888165043</v>
      </c>
      <c r="P14" s="350"/>
      <c r="Q14" s="368">
        <v>1439</v>
      </c>
      <c r="R14" s="369">
        <v>18.043887147335425</v>
      </c>
      <c r="S14" s="370">
        <v>846</v>
      </c>
      <c r="T14" s="371">
        <v>58.790826963168861</v>
      </c>
      <c r="U14" s="370">
        <v>593</v>
      </c>
      <c r="V14" s="372">
        <v>41.209173036831132</v>
      </c>
      <c r="W14" s="350"/>
      <c r="X14" s="368">
        <v>4694</v>
      </c>
      <c r="Y14" s="369">
        <v>58.858934169278996</v>
      </c>
      <c r="Z14" s="370">
        <v>3733</v>
      </c>
      <c r="AA14" s="371">
        <v>79.527055815935228</v>
      </c>
      <c r="AB14" s="370">
        <v>961</v>
      </c>
      <c r="AC14" s="372">
        <f t="shared" si="0"/>
        <v>20.472944184064765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8447</v>
      </c>
      <c r="E15" s="365">
        <f t="shared" si="2"/>
        <v>5345</v>
      </c>
      <c r="F15" s="366">
        <f t="shared" si="3"/>
        <v>63.276903042500301</v>
      </c>
      <c r="G15" s="365">
        <f t="shared" si="4"/>
        <v>3102</v>
      </c>
      <c r="H15" s="367">
        <f t="shared" si="3"/>
        <v>36.723096957499699</v>
      </c>
      <c r="I15" s="350"/>
      <c r="J15" s="368">
        <f t="shared" si="5"/>
        <v>2007</v>
      </c>
      <c r="K15" s="369">
        <f t="shared" si="6"/>
        <v>23.759914762637624</v>
      </c>
      <c r="L15" s="370">
        <v>773</v>
      </c>
      <c r="M15" s="371">
        <v>38.515196811160934</v>
      </c>
      <c r="N15" s="370">
        <v>1234</v>
      </c>
      <c r="O15" s="372">
        <v>61.484803188839066</v>
      </c>
      <c r="P15" s="350"/>
      <c r="Q15" s="368">
        <v>1487</v>
      </c>
      <c r="R15" s="369">
        <v>17.603883035397182</v>
      </c>
      <c r="S15" s="370">
        <v>862</v>
      </c>
      <c r="T15" s="371">
        <v>57.969065232010763</v>
      </c>
      <c r="U15" s="370">
        <v>625</v>
      </c>
      <c r="V15" s="372">
        <v>42.030934767989244</v>
      </c>
      <c r="W15" s="350"/>
      <c r="X15" s="368">
        <v>4953</v>
      </c>
      <c r="Y15" s="369">
        <v>58.63620220196519</v>
      </c>
      <c r="Z15" s="370">
        <v>3710</v>
      </c>
      <c r="AA15" s="371">
        <v>74.904098526145773</v>
      </c>
      <c r="AB15" s="370">
        <v>1243</v>
      </c>
      <c r="AC15" s="372">
        <f t="shared" si="0"/>
        <v>25.095901473854234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17662</v>
      </c>
      <c r="E16" s="365">
        <f t="shared" si="2"/>
        <v>10680</v>
      </c>
      <c r="F16" s="366">
        <f t="shared" si="3"/>
        <v>60.468803080058883</v>
      </c>
      <c r="G16" s="365">
        <f t="shared" si="4"/>
        <v>6982</v>
      </c>
      <c r="H16" s="367">
        <f t="shared" si="3"/>
        <v>39.531196919941117</v>
      </c>
      <c r="I16" s="350"/>
      <c r="J16" s="368">
        <f t="shared" si="5"/>
        <v>5907</v>
      </c>
      <c r="K16" s="369">
        <f t="shared" si="6"/>
        <v>33.444683501302229</v>
      </c>
      <c r="L16" s="370">
        <v>2386</v>
      </c>
      <c r="M16" s="371">
        <v>40.392754359234807</v>
      </c>
      <c r="N16" s="370">
        <v>3521</v>
      </c>
      <c r="O16" s="372">
        <v>59.607245640765193</v>
      </c>
      <c r="P16" s="350"/>
      <c r="Q16" s="368">
        <v>3239</v>
      </c>
      <c r="R16" s="369">
        <v>18.338806477182651</v>
      </c>
      <c r="S16" s="370">
        <v>1851</v>
      </c>
      <c r="T16" s="371">
        <v>57.147267675208404</v>
      </c>
      <c r="U16" s="370">
        <v>1388</v>
      </c>
      <c r="V16" s="372">
        <v>42.852732324791603</v>
      </c>
      <c r="W16" s="350"/>
      <c r="X16" s="368">
        <v>8516</v>
      </c>
      <c r="Y16" s="369">
        <v>48.21651002151512</v>
      </c>
      <c r="Z16" s="370">
        <v>6443</v>
      </c>
      <c r="AA16" s="371">
        <v>75.657585720995769</v>
      </c>
      <c r="AB16" s="370">
        <v>2073</v>
      </c>
      <c r="AC16" s="372">
        <f t="shared" si="0"/>
        <v>24.342414279004227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5281</v>
      </c>
      <c r="E17" s="375">
        <f t="shared" si="2"/>
        <v>3377</v>
      </c>
      <c r="F17" s="376">
        <f t="shared" si="3"/>
        <v>63.946222306381358</v>
      </c>
      <c r="G17" s="375">
        <f t="shared" si="4"/>
        <v>1904</v>
      </c>
      <c r="H17" s="367">
        <f t="shared" si="3"/>
        <v>36.053777693618635</v>
      </c>
      <c r="I17" s="350"/>
      <c r="J17" s="377">
        <f t="shared" si="5"/>
        <v>1323</v>
      </c>
      <c r="K17" s="378">
        <f t="shared" si="6"/>
        <v>25.052073470933532</v>
      </c>
      <c r="L17" s="375">
        <v>535</v>
      </c>
      <c r="M17" s="376">
        <v>40.438397581254726</v>
      </c>
      <c r="N17" s="375">
        <v>788</v>
      </c>
      <c r="O17" s="372">
        <v>59.561602418745274</v>
      </c>
      <c r="P17" s="350"/>
      <c r="Q17" s="377">
        <v>999</v>
      </c>
      <c r="R17" s="378">
        <v>18.916871804582467</v>
      </c>
      <c r="S17" s="375">
        <v>552</v>
      </c>
      <c r="T17" s="376">
        <v>55.25525525525525</v>
      </c>
      <c r="U17" s="375">
        <v>447</v>
      </c>
      <c r="V17" s="372">
        <v>44.74474474474475</v>
      </c>
      <c r="W17" s="350"/>
      <c r="X17" s="377">
        <v>2959</v>
      </c>
      <c r="Y17" s="378">
        <v>56.031054724483994</v>
      </c>
      <c r="Z17" s="375">
        <v>2290</v>
      </c>
      <c r="AA17" s="376">
        <v>77.391010476512335</v>
      </c>
      <c r="AB17" s="375">
        <v>669</v>
      </c>
      <c r="AC17" s="372">
        <f t="shared" si="0"/>
        <v>22.608989523487665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34883</v>
      </c>
      <c r="E18" s="365">
        <f t="shared" si="2"/>
        <v>22828</v>
      </c>
      <c r="F18" s="366">
        <f t="shared" si="3"/>
        <v>65.441619126795288</v>
      </c>
      <c r="G18" s="365">
        <f t="shared" si="4"/>
        <v>12055</v>
      </c>
      <c r="H18" s="367">
        <f t="shared" si="3"/>
        <v>34.558380873204712</v>
      </c>
      <c r="I18" s="350"/>
      <c r="J18" s="368">
        <f t="shared" si="5"/>
        <v>6778</v>
      </c>
      <c r="K18" s="369">
        <f t="shared" si="6"/>
        <v>19.430668233810167</v>
      </c>
      <c r="L18" s="370">
        <v>2796</v>
      </c>
      <c r="M18" s="371">
        <v>41.251106521097668</v>
      </c>
      <c r="N18" s="370">
        <v>3982</v>
      </c>
      <c r="O18" s="372">
        <v>58.748893478902332</v>
      </c>
      <c r="P18" s="350"/>
      <c r="Q18" s="368">
        <v>5124</v>
      </c>
      <c r="R18" s="369">
        <v>14.689103574807213</v>
      </c>
      <c r="S18" s="370">
        <v>2851</v>
      </c>
      <c r="T18" s="371">
        <v>55.640124902419984</v>
      </c>
      <c r="U18" s="370">
        <v>2273</v>
      </c>
      <c r="V18" s="372">
        <v>44.359875097580016</v>
      </c>
      <c r="W18" s="350"/>
      <c r="X18" s="368">
        <v>22981</v>
      </c>
      <c r="Y18" s="369">
        <v>65.880228191382614</v>
      </c>
      <c r="Z18" s="370">
        <v>17181</v>
      </c>
      <c r="AA18" s="371">
        <v>74.761759714546798</v>
      </c>
      <c r="AB18" s="370">
        <v>5800</v>
      </c>
      <c r="AC18" s="372">
        <f t="shared" si="0"/>
        <v>25.238240285453202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23866</v>
      </c>
      <c r="E19" s="365">
        <f t="shared" si="2"/>
        <v>15219</v>
      </c>
      <c r="F19" s="366">
        <f t="shared" si="3"/>
        <v>63.768541020698898</v>
      </c>
      <c r="G19" s="365">
        <f t="shared" si="4"/>
        <v>8647</v>
      </c>
      <c r="H19" s="367">
        <f t="shared" si="3"/>
        <v>36.231458979301095</v>
      </c>
      <c r="I19" s="350"/>
      <c r="J19" s="368">
        <f t="shared" si="5"/>
        <v>5489</v>
      </c>
      <c r="K19" s="369">
        <f t="shared" si="6"/>
        <v>22.999245788988521</v>
      </c>
      <c r="L19" s="370">
        <v>2142</v>
      </c>
      <c r="M19" s="371">
        <v>39.02350154855165</v>
      </c>
      <c r="N19" s="370">
        <v>3347</v>
      </c>
      <c r="O19" s="372">
        <v>60.97649845144835</v>
      </c>
      <c r="P19" s="350"/>
      <c r="Q19" s="368">
        <v>3412</v>
      </c>
      <c r="R19" s="369">
        <v>14.29648872873544</v>
      </c>
      <c r="S19" s="370">
        <v>2007</v>
      </c>
      <c r="T19" s="371">
        <v>58.821805392731541</v>
      </c>
      <c r="U19" s="370">
        <v>1405</v>
      </c>
      <c r="V19" s="372">
        <v>41.178194607268466</v>
      </c>
      <c r="W19" s="350"/>
      <c r="X19" s="368">
        <v>14965</v>
      </c>
      <c r="Y19" s="369">
        <v>62.704265482276043</v>
      </c>
      <c r="Z19" s="370">
        <v>11070</v>
      </c>
      <c r="AA19" s="371">
        <v>73.972602739726028</v>
      </c>
      <c r="AB19" s="370">
        <v>3895</v>
      </c>
      <c r="AC19" s="372">
        <f t="shared" si="0"/>
        <v>26.027397260273972</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49486</v>
      </c>
      <c r="E20" s="365">
        <f t="shared" si="2"/>
        <v>31173</v>
      </c>
      <c r="F20" s="366">
        <f t="shared" si="3"/>
        <v>62.993573940104277</v>
      </c>
      <c r="G20" s="365">
        <f t="shared" si="4"/>
        <v>18313</v>
      </c>
      <c r="H20" s="367">
        <f t="shared" si="3"/>
        <v>37.00642605989573</v>
      </c>
      <c r="I20" s="350"/>
      <c r="J20" s="368">
        <f t="shared" si="5"/>
        <v>13630</v>
      </c>
      <c r="K20" s="369">
        <f t="shared" si="6"/>
        <v>27.543143515337672</v>
      </c>
      <c r="L20" s="370">
        <v>5598</v>
      </c>
      <c r="M20" s="371">
        <v>41.071166544387381</v>
      </c>
      <c r="N20" s="370">
        <v>8032</v>
      </c>
      <c r="O20" s="372">
        <v>58.928833455612619</v>
      </c>
      <c r="P20" s="350"/>
      <c r="Q20" s="368">
        <v>8002</v>
      </c>
      <c r="R20" s="369">
        <v>16.170229964030231</v>
      </c>
      <c r="S20" s="370">
        <v>4524</v>
      </c>
      <c r="T20" s="371">
        <v>56.535866033491622</v>
      </c>
      <c r="U20" s="370">
        <v>3478</v>
      </c>
      <c r="V20" s="372">
        <v>43.464133966508371</v>
      </c>
      <c r="W20" s="350"/>
      <c r="X20" s="368">
        <v>27854</v>
      </c>
      <c r="Y20" s="369">
        <v>56.286626520632097</v>
      </c>
      <c r="Z20" s="370">
        <v>21051</v>
      </c>
      <c r="AA20" s="371">
        <v>75.576218855460624</v>
      </c>
      <c r="AB20" s="370">
        <v>6803</v>
      </c>
      <c r="AC20" s="372">
        <f t="shared" si="0"/>
        <v>24.423781144539383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47978</v>
      </c>
      <c r="E21" s="365">
        <f t="shared" si="2"/>
        <v>31169</v>
      </c>
      <c r="F21" s="366">
        <f t="shared" si="3"/>
        <v>64.965192379840758</v>
      </c>
      <c r="G21" s="365">
        <f t="shared" si="4"/>
        <v>16809</v>
      </c>
      <c r="H21" s="367">
        <f t="shared" si="3"/>
        <v>35.034807620159242</v>
      </c>
      <c r="I21" s="350"/>
      <c r="J21" s="368">
        <f t="shared" si="5"/>
        <v>10219</v>
      </c>
      <c r="K21" s="369">
        <f t="shared" si="6"/>
        <v>21.299345533369461</v>
      </c>
      <c r="L21" s="370">
        <v>4179</v>
      </c>
      <c r="M21" s="371">
        <v>40.894412369116353</v>
      </c>
      <c r="N21" s="370">
        <v>6040</v>
      </c>
      <c r="O21" s="372">
        <v>59.105587630883647</v>
      </c>
      <c r="P21" s="350"/>
      <c r="Q21" s="368">
        <v>8461</v>
      </c>
      <c r="R21" s="369">
        <v>17.635166117803994</v>
      </c>
      <c r="S21" s="370">
        <v>4839</v>
      </c>
      <c r="T21" s="371">
        <v>57.191821297718946</v>
      </c>
      <c r="U21" s="370">
        <v>3622</v>
      </c>
      <c r="V21" s="372">
        <v>42.808178702281054</v>
      </c>
      <c r="W21" s="350"/>
      <c r="X21" s="368">
        <v>29298</v>
      </c>
      <c r="Y21" s="369">
        <v>61.065488348826548</v>
      </c>
      <c r="Z21" s="370">
        <v>22151</v>
      </c>
      <c r="AA21" s="371">
        <v>75.605843402280016</v>
      </c>
      <c r="AB21" s="370">
        <v>7147</v>
      </c>
      <c r="AC21" s="372">
        <f t="shared" si="0"/>
        <v>24.394156597719981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13264</v>
      </c>
      <c r="E22" s="365">
        <f t="shared" si="2"/>
        <v>8676</v>
      </c>
      <c r="F22" s="366">
        <f t="shared" si="3"/>
        <v>65.410132689987933</v>
      </c>
      <c r="G22" s="365">
        <f t="shared" si="4"/>
        <v>4588</v>
      </c>
      <c r="H22" s="367">
        <f t="shared" si="3"/>
        <v>34.58986731001206</v>
      </c>
      <c r="I22" s="350"/>
      <c r="J22" s="368">
        <f t="shared" si="5"/>
        <v>2774</v>
      </c>
      <c r="K22" s="369">
        <f t="shared" si="6"/>
        <v>20.913751507840772</v>
      </c>
      <c r="L22" s="370">
        <v>1134</v>
      </c>
      <c r="M22" s="371">
        <v>40.879596250901223</v>
      </c>
      <c r="N22" s="370">
        <v>1640</v>
      </c>
      <c r="O22" s="372">
        <v>59.12040374909877</v>
      </c>
      <c r="P22" s="350"/>
      <c r="Q22" s="368">
        <v>2072</v>
      </c>
      <c r="R22" s="369">
        <v>15.621230398069963</v>
      </c>
      <c r="S22" s="370">
        <v>1175</v>
      </c>
      <c r="T22" s="371">
        <v>56.708494208494209</v>
      </c>
      <c r="U22" s="370">
        <v>897</v>
      </c>
      <c r="V22" s="372">
        <v>43.291505791505791</v>
      </c>
      <c r="W22" s="350"/>
      <c r="X22" s="368">
        <v>8418</v>
      </c>
      <c r="Y22" s="369">
        <v>63.465018094089267</v>
      </c>
      <c r="Z22" s="370">
        <v>6367</v>
      </c>
      <c r="AA22" s="371">
        <v>75.63554288429556</v>
      </c>
      <c r="AB22" s="370">
        <v>2051</v>
      </c>
      <c r="AC22" s="372">
        <f t="shared" si="0"/>
        <v>24.364457115704443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26127</v>
      </c>
      <c r="E23" s="365">
        <f t="shared" si="2"/>
        <v>17509</v>
      </c>
      <c r="F23" s="366">
        <f t="shared" si="3"/>
        <v>67.014965361503414</v>
      </c>
      <c r="G23" s="365">
        <f t="shared" si="4"/>
        <v>8618</v>
      </c>
      <c r="H23" s="367">
        <f t="shared" si="3"/>
        <v>32.985034638496572</v>
      </c>
      <c r="I23" s="350"/>
      <c r="J23" s="368">
        <f t="shared" si="5"/>
        <v>5263</v>
      </c>
      <c r="K23" s="369">
        <f t="shared" si="6"/>
        <v>20.143912427756728</v>
      </c>
      <c r="L23" s="370">
        <v>2246</v>
      </c>
      <c r="M23" s="371">
        <v>42.675280258407753</v>
      </c>
      <c r="N23" s="370">
        <v>3017</v>
      </c>
      <c r="O23" s="372">
        <v>57.324719741592247</v>
      </c>
      <c r="P23" s="350"/>
      <c r="Q23" s="368">
        <v>4176</v>
      </c>
      <c r="R23" s="369">
        <v>15.983465380640716</v>
      </c>
      <c r="S23" s="370">
        <v>2364</v>
      </c>
      <c r="T23" s="371">
        <v>56.609195402298852</v>
      </c>
      <c r="U23" s="370">
        <v>1812</v>
      </c>
      <c r="V23" s="372">
        <v>43.390804597701148</v>
      </c>
      <c r="W23" s="350"/>
      <c r="X23" s="368">
        <v>16688</v>
      </c>
      <c r="Y23" s="369">
        <v>63.872622191602559</v>
      </c>
      <c r="Z23" s="370">
        <v>12899</v>
      </c>
      <c r="AA23" s="371">
        <v>77.295062320230102</v>
      </c>
      <c r="AB23" s="370">
        <v>3789</v>
      </c>
      <c r="AC23" s="372">
        <f t="shared" si="0"/>
        <v>22.704937679769895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65167</v>
      </c>
      <c r="E24" s="365">
        <f t="shared" si="2"/>
        <v>43363</v>
      </c>
      <c r="F24" s="366">
        <f t="shared" si="3"/>
        <v>66.541347614590208</v>
      </c>
      <c r="G24" s="365">
        <f t="shared" si="4"/>
        <v>21804</v>
      </c>
      <c r="H24" s="367">
        <f t="shared" si="3"/>
        <v>33.458652385409792</v>
      </c>
      <c r="I24" s="350"/>
      <c r="J24" s="368">
        <f t="shared" si="5"/>
        <v>16027</v>
      </c>
      <c r="K24" s="369">
        <f t="shared" si="6"/>
        <v>24.593736093421516</v>
      </c>
      <c r="L24" s="370">
        <v>7707</v>
      </c>
      <c r="M24" s="371">
        <v>48.087602171335867</v>
      </c>
      <c r="N24" s="370">
        <v>8320</v>
      </c>
      <c r="O24" s="372">
        <v>51.912397828664126</v>
      </c>
      <c r="P24" s="350"/>
      <c r="Q24" s="368">
        <v>9783</v>
      </c>
      <c r="R24" s="369">
        <v>15.012199426089893</v>
      </c>
      <c r="S24" s="370">
        <v>5737</v>
      </c>
      <c r="T24" s="371">
        <v>58.642543187161401</v>
      </c>
      <c r="U24" s="370">
        <v>4046</v>
      </c>
      <c r="V24" s="372">
        <v>41.357456812838599</v>
      </c>
      <c r="W24" s="350"/>
      <c r="X24" s="368">
        <v>39357</v>
      </c>
      <c r="Y24" s="369">
        <v>60.394064480488595</v>
      </c>
      <c r="Z24" s="370">
        <v>29919</v>
      </c>
      <c r="AA24" s="371">
        <v>76.019513682445307</v>
      </c>
      <c r="AB24" s="370">
        <v>9438</v>
      </c>
      <c r="AC24" s="372">
        <f t="shared" si="0"/>
        <v>23.980486317554693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15088</v>
      </c>
      <c r="E25" s="365">
        <f t="shared" si="2"/>
        <v>8414</v>
      </c>
      <c r="F25" s="366">
        <f t="shared" si="3"/>
        <v>55.766171792152704</v>
      </c>
      <c r="G25" s="365">
        <f t="shared" si="4"/>
        <v>6674</v>
      </c>
      <c r="H25" s="367">
        <f t="shared" si="3"/>
        <v>44.233828207847296</v>
      </c>
      <c r="I25" s="350"/>
      <c r="J25" s="368">
        <f t="shared" si="5"/>
        <v>5553</v>
      </c>
      <c r="K25" s="369">
        <f t="shared" si="6"/>
        <v>36.80408271474019</v>
      </c>
      <c r="L25" s="370">
        <v>1959</v>
      </c>
      <c r="M25" s="371">
        <v>35.278227984873041</v>
      </c>
      <c r="N25" s="370">
        <v>3594</v>
      </c>
      <c r="O25" s="372">
        <v>64.721772015126959</v>
      </c>
      <c r="P25" s="350"/>
      <c r="Q25" s="368">
        <v>2319</v>
      </c>
      <c r="R25" s="369">
        <v>15.369830328738072</v>
      </c>
      <c r="S25" s="370">
        <v>1213</v>
      </c>
      <c r="T25" s="371">
        <v>52.307028891763693</v>
      </c>
      <c r="U25" s="370">
        <v>1106</v>
      </c>
      <c r="V25" s="372">
        <v>47.692971108236307</v>
      </c>
      <c r="W25" s="350"/>
      <c r="X25" s="368">
        <v>7216</v>
      </c>
      <c r="Y25" s="369">
        <v>47.826086956521742</v>
      </c>
      <c r="Z25" s="370">
        <v>5242</v>
      </c>
      <c r="AA25" s="371">
        <v>72.644124168514409</v>
      </c>
      <c r="AB25" s="370">
        <v>1974</v>
      </c>
      <c r="AC25" s="372">
        <f t="shared" si="0"/>
        <v>27.355875831485587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3478</v>
      </c>
      <c r="E26" s="380">
        <f t="shared" si="2"/>
        <v>2332</v>
      </c>
      <c r="F26" s="381">
        <f t="shared" si="3"/>
        <v>67.050028752156408</v>
      </c>
      <c r="G26" s="380">
        <f t="shared" si="4"/>
        <v>1146</v>
      </c>
      <c r="H26" s="367">
        <f t="shared" si="3"/>
        <v>32.949971247843592</v>
      </c>
      <c r="I26" s="350"/>
      <c r="J26" s="377">
        <f t="shared" si="5"/>
        <v>666</v>
      </c>
      <c r="K26" s="378">
        <f t="shared" si="6"/>
        <v>19.148936170212767</v>
      </c>
      <c r="L26" s="375">
        <v>314</v>
      </c>
      <c r="M26" s="376">
        <v>47.147147147147145</v>
      </c>
      <c r="N26" s="375">
        <v>352</v>
      </c>
      <c r="O26" s="372">
        <v>52.852852852852848</v>
      </c>
      <c r="P26" s="350"/>
      <c r="Q26" s="377">
        <v>509</v>
      </c>
      <c r="R26" s="378">
        <v>14.634847613571017</v>
      </c>
      <c r="S26" s="375">
        <v>286</v>
      </c>
      <c r="T26" s="376">
        <v>56.188605108055015</v>
      </c>
      <c r="U26" s="375">
        <v>223</v>
      </c>
      <c r="V26" s="372">
        <v>43.811394891944985</v>
      </c>
      <c r="W26" s="350"/>
      <c r="X26" s="377">
        <v>2303</v>
      </c>
      <c r="Y26" s="378">
        <v>66.21621621621621</v>
      </c>
      <c r="Z26" s="375">
        <v>1732</v>
      </c>
      <c r="AA26" s="376">
        <v>75.206252713851498</v>
      </c>
      <c r="AB26" s="375">
        <v>571</v>
      </c>
      <c r="AC26" s="372">
        <f t="shared" si="0"/>
        <v>24.793747286148502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19846</v>
      </c>
      <c r="E27" s="380">
        <f t="shared" si="2"/>
        <v>13294</v>
      </c>
      <c r="F27" s="381">
        <f t="shared" si="3"/>
        <v>66.985790587523937</v>
      </c>
      <c r="G27" s="380">
        <f t="shared" si="4"/>
        <v>6552</v>
      </c>
      <c r="H27" s="367">
        <f t="shared" si="3"/>
        <v>33.014209412476063</v>
      </c>
      <c r="I27" s="350"/>
      <c r="J27" s="377">
        <f t="shared" si="5"/>
        <v>3571</v>
      </c>
      <c r="K27" s="378">
        <f t="shared" si="6"/>
        <v>17.993550337599519</v>
      </c>
      <c r="L27" s="375">
        <v>1486</v>
      </c>
      <c r="M27" s="376">
        <v>41.612993559227107</v>
      </c>
      <c r="N27" s="375">
        <v>2085</v>
      </c>
      <c r="O27" s="372">
        <v>58.387006440772893</v>
      </c>
      <c r="P27" s="350"/>
      <c r="Q27" s="377">
        <v>2978</v>
      </c>
      <c r="R27" s="378">
        <v>15.005542678625417</v>
      </c>
      <c r="S27" s="375">
        <v>1676</v>
      </c>
      <c r="T27" s="376">
        <v>56.279382135661514</v>
      </c>
      <c r="U27" s="375">
        <v>1302</v>
      </c>
      <c r="V27" s="372">
        <v>43.720617864338486</v>
      </c>
      <c r="W27" s="350"/>
      <c r="X27" s="377">
        <v>13297</v>
      </c>
      <c r="Y27" s="378">
        <v>67.000906983775067</v>
      </c>
      <c r="Z27" s="375">
        <v>10132</v>
      </c>
      <c r="AA27" s="376">
        <v>76.197638565089861</v>
      </c>
      <c r="AB27" s="375">
        <v>3165</v>
      </c>
      <c r="AC27" s="372">
        <f t="shared" si="0"/>
        <v>23.802361434910129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2448</v>
      </c>
      <c r="E28" s="380">
        <f t="shared" si="2"/>
        <v>1572</v>
      </c>
      <c r="F28" s="381">
        <f t="shared" si="3"/>
        <v>64.215686274509807</v>
      </c>
      <c r="G28" s="380">
        <f t="shared" si="4"/>
        <v>876</v>
      </c>
      <c r="H28" s="382">
        <f t="shared" si="3"/>
        <v>35.784313725490193</v>
      </c>
      <c r="I28" s="350"/>
      <c r="J28" s="377">
        <f t="shared" si="5"/>
        <v>522</v>
      </c>
      <c r="K28" s="378">
        <f t="shared" si="6"/>
        <v>21.323529411764707</v>
      </c>
      <c r="L28" s="375">
        <v>225</v>
      </c>
      <c r="M28" s="376">
        <v>43.103448275862064</v>
      </c>
      <c r="N28" s="375">
        <v>297</v>
      </c>
      <c r="O28" s="383">
        <v>56.896551724137936</v>
      </c>
      <c r="P28" s="350"/>
      <c r="Q28" s="377">
        <v>373</v>
      </c>
      <c r="R28" s="378">
        <v>15.236928104575165</v>
      </c>
      <c r="S28" s="375">
        <v>210</v>
      </c>
      <c r="T28" s="376">
        <v>56.300268096514749</v>
      </c>
      <c r="U28" s="375">
        <v>163</v>
      </c>
      <c r="V28" s="383">
        <v>43.699731903485258</v>
      </c>
      <c r="W28" s="350"/>
      <c r="X28" s="377">
        <v>1553</v>
      </c>
      <c r="Y28" s="378">
        <v>63.439542483660126</v>
      </c>
      <c r="Z28" s="375">
        <v>1137</v>
      </c>
      <c r="AA28" s="376">
        <v>73.213135866065684</v>
      </c>
      <c r="AB28" s="375">
        <v>416</v>
      </c>
      <c r="AC28" s="383">
        <f t="shared" si="0"/>
        <v>26.786864133934319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1236</v>
      </c>
      <c r="E29" s="386">
        <f t="shared" si="2"/>
        <v>657</v>
      </c>
      <c r="F29" s="387">
        <f t="shared" si="3"/>
        <v>53.155339805825243</v>
      </c>
      <c r="G29" s="386">
        <f t="shared" si="4"/>
        <v>579</v>
      </c>
      <c r="H29" s="388">
        <f t="shared" si="3"/>
        <v>46.844660194174757</v>
      </c>
      <c r="I29" s="350"/>
      <c r="J29" s="389">
        <f t="shared" si="5"/>
        <v>669</v>
      </c>
      <c r="K29" s="390">
        <f t="shared" si="6"/>
        <v>54.126213592233007</v>
      </c>
      <c r="L29" s="391">
        <v>254</v>
      </c>
      <c r="M29" s="392">
        <v>37.96711509715994</v>
      </c>
      <c r="N29" s="391">
        <v>415</v>
      </c>
      <c r="O29" s="393">
        <v>62.03288490284006</v>
      </c>
      <c r="P29" s="350"/>
      <c r="Q29" s="389">
        <v>179</v>
      </c>
      <c r="R29" s="390">
        <v>14.482200647249192</v>
      </c>
      <c r="S29" s="391">
        <v>109</v>
      </c>
      <c r="T29" s="392">
        <v>60.893854748603346</v>
      </c>
      <c r="U29" s="391">
        <v>70</v>
      </c>
      <c r="V29" s="393">
        <v>39.106145251396647</v>
      </c>
      <c r="W29" s="350"/>
      <c r="X29" s="389">
        <v>388</v>
      </c>
      <c r="Y29" s="390">
        <v>31.391585760517799</v>
      </c>
      <c r="Z29" s="391">
        <v>294</v>
      </c>
      <c r="AA29" s="392">
        <v>75.773195876288653</v>
      </c>
      <c r="AB29" s="391">
        <v>94</v>
      </c>
      <c r="AC29" s="393">
        <f t="shared" si="0"/>
        <v>24.226804123711339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431772</v>
      </c>
      <c r="E31" s="1230">
        <f>L31+S31+Z31</f>
        <v>274543</v>
      </c>
      <c r="F31" s="1231">
        <f>E31/$D31*100</f>
        <v>63.585179214956042</v>
      </c>
      <c r="G31" s="1230">
        <f>N31+U31+AB31</f>
        <v>157229</v>
      </c>
      <c r="H31" s="1232">
        <f>G31/$D31*100</f>
        <v>36.414820785043958</v>
      </c>
      <c r="I31" s="320"/>
      <c r="J31" s="1233">
        <f>SUM(J12:J29)</f>
        <v>113435</v>
      </c>
      <c r="K31" s="1234">
        <f>J31/$D31*100</f>
        <v>26.271967612536244</v>
      </c>
      <c r="L31" s="1230">
        <f>SUM(L12:L29)</f>
        <v>46686</v>
      </c>
      <c r="M31" s="1231">
        <f>L31/$J31*100</f>
        <v>41.156609512055361</v>
      </c>
      <c r="N31" s="1230">
        <f>SUM(N12:N29)</f>
        <v>66749</v>
      </c>
      <c r="O31" s="1235">
        <f>N31/$J31*100</f>
        <v>58.843390487944639</v>
      </c>
      <c r="P31" s="320"/>
      <c r="Q31" s="1233">
        <f>SUM(Q12:Q29)</f>
        <v>69654</v>
      </c>
      <c r="R31" s="1234">
        <f>Q31/$D31*100</f>
        <v>16.132125288346629</v>
      </c>
      <c r="S31" s="1230">
        <f>SUM(S12:S29)</f>
        <v>39708</v>
      </c>
      <c r="T31" s="1231">
        <f>S31/$Q31*100</f>
        <v>57.007494185545696</v>
      </c>
      <c r="U31" s="1230">
        <f>SUM(U12:U29)</f>
        <v>29946</v>
      </c>
      <c r="V31" s="1235">
        <f>U31/$Q31*100</f>
        <v>42.992505814454304</v>
      </c>
      <c r="W31" s="320"/>
      <c r="X31" s="1233">
        <f>SUM(X12:X29)</f>
        <v>248683</v>
      </c>
      <c r="Y31" s="1234">
        <f>X31/$D31*100</f>
        <v>57.595907099117127</v>
      </c>
      <c r="Z31" s="1230">
        <f>SUM(Z12:Z29)</f>
        <v>188149</v>
      </c>
      <c r="AA31" s="1231">
        <f>Z31/$X31*100</f>
        <v>75.658167224940982</v>
      </c>
      <c r="AB31" s="1230">
        <f>SUM(AB12:AB29)</f>
        <v>60534</v>
      </c>
      <c r="AC31" s="1235">
        <f>AB31/$X31*100</f>
        <v>24.341832775059011</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29"/>
      <c r="C34" s="1429"/>
      <c r="D34" s="1429"/>
      <c r="E34" s="1429"/>
      <c r="F34" s="1429"/>
      <c r="G34" s="1429"/>
      <c r="H34" s="1429"/>
      <c r="I34" s="1429"/>
      <c r="J34" s="1429"/>
      <c r="K34" s="1429"/>
      <c r="L34" s="1429"/>
      <c r="M34" s="1429"/>
      <c r="N34" s="1429"/>
      <c r="O34" s="1429"/>
    </row>
    <row r="35" spans="2:15" s="329" customFormat="1" ht="29.25" customHeight="1" x14ac:dyDescent="0.2">
      <c r="B35" s="1430"/>
      <c r="C35" s="1430"/>
      <c r="D35" s="1430"/>
      <c r="E35" s="1430"/>
      <c r="F35" s="1430"/>
      <c r="G35" s="1430"/>
      <c r="H35" s="1430"/>
      <c r="I35" s="1430"/>
      <c r="J35" s="1430"/>
      <c r="K35" s="1430"/>
      <c r="L35" s="1430"/>
      <c r="M35" s="1430"/>
    </row>
    <row r="36" spans="2:15" s="329" customFormat="1" ht="4.5" customHeight="1" x14ac:dyDescent="0.2">
      <c r="B36" s="1428"/>
      <c r="C36" s="1428"/>
      <c r="D36" s="1428"/>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00"/>
      <c r="C2" s="1400"/>
    </row>
    <row r="3" spans="1:53" s="345" customFormat="1" ht="4.5" customHeight="1" x14ac:dyDescent="0.2">
      <c r="B3" s="1401"/>
      <c r="C3" s="1401"/>
    </row>
    <row r="4" spans="1:53" s="345" customFormat="1" ht="17.25" customHeight="1" x14ac:dyDescent="0.2">
      <c r="A4" s="1402" t="s">
        <v>405</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c r="Y4" s="1402"/>
      <c r="Z4" s="1402"/>
      <c r="AA4" s="1402"/>
      <c r="AB4" s="1402"/>
      <c r="AC4" s="1402"/>
    </row>
    <row r="5" spans="1:53" s="345" customFormat="1" ht="17.25" customHeight="1" x14ac:dyDescent="0.2">
      <c r="B5" s="1403" t="str">
        <f>porsaad!$B$6</f>
        <v>Situación a 31 de enero de 2025</v>
      </c>
      <c r="C5" s="1403"/>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row>
    <row r="6" spans="1:53" s="345" customFormat="1" ht="6" customHeight="1" x14ac:dyDescent="0.2"/>
    <row r="7" spans="1:53" s="322" customFormat="1" ht="12.75" customHeight="1" x14ac:dyDescent="0.2">
      <c r="A7" s="316"/>
      <c r="B7" s="1404" t="s">
        <v>12</v>
      </c>
      <c r="C7" s="317"/>
      <c r="D7" s="1407" t="s">
        <v>229</v>
      </c>
      <c r="E7" s="1408"/>
      <c r="F7" s="1408"/>
      <c r="G7" s="1408"/>
      <c r="H7" s="1408"/>
      <c r="I7" s="318"/>
      <c r="J7" s="1411"/>
      <c r="K7" s="1411"/>
      <c r="L7" s="1411"/>
      <c r="M7" s="1411"/>
      <c r="N7" s="1411"/>
      <c r="O7" s="1411"/>
      <c r="P7" s="318"/>
      <c r="Q7" s="1411"/>
      <c r="R7" s="1411"/>
      <c r="S7" s="1411"/>
      <c r="T7" s="1411"/>
      <c r="U7" s="1411"/>
      <c r="V7" s="1411"/>
      <c r="W7" s="318"/>
      <c r="X7" s="1411"/>
      <c r="Y7" s="1411"/>
      <c r="Z7" s="1411"/>
      <c r="AA7" s="1411"/>
      <c r="AB7" s="1411"/>
      <c r="AC7" s="1412"/>
      <c r="AD7" s="319"/>
      <c r="AE7" s="319"/>
      <c r="AF7" s="320"/>
      <c r="AG7" s="320"/>
      <c r="AH7" s="320"/>
      <c r="AI7" s="320"/>
      <c r="AJ7" s="320"/>
      <c r="AK7" s="320"/>
      <c r="AL7" s="321"/>
    </row>
    <row r="8" spans="1:53" s="322" customFormat="1" ht="33.75" customHeight="1" x14ac:dyDescent="0.2">
      <c r="A8" s="316"/>
      <c r="B8" s="1405"/>
      <c r="C8" s="317"/>
      <c r="D8" s="1409"/>
      <c r="E8" s="1410"/>
      <c r="F8" s="1410"/>
      <c r="G8" s="1410"/>
      <c r="H8" s="1410"/>
      <c r="I8" s="323"/>
      <c r="J8" s="1413" t="s">
        <v>230</v>
      </c>
      <c r="K8" s="1414"/>
      <c r="L8" s="1414"/>
      <c r="M8" s="1414"/>
      <c r="N8" s="1414"/>
      <c r="O8" s="1415"/>
      <c r="P8" s="317"/>
      <c r="Q8" s="1413" t="s">
        <v>231</v>
      </c>
      <c r="R8" s="1414"/>
      <c r="S8" s="1414"/>
      <c r="T8" s="1414"/>
      <c r="U8" s="1414"/>
      <c r="V8" s="1415"/>
      <c r="W8" s="317"/>
      <c r="X8" s="1413" t="s">
        <v>232</v>
      </c>
      <c r="Y8" s="1414"/>
      <c r="Z8" s="1414"/>
      <c r="AA8" s="1414"/>
      <c r="AB8" s="1414"/>
      <c r="AC8" s="1415"/>
      <c r="AD8" s="319"/>
      <c r="AE8" s="319"/>
      <c r="AF8" s="320"/>
      <c r="AG8" s="320"/>
      <c r="AH8" s="320"/>
      <c r="AI8" s="320"/>
      <c r="AJ8" s="320"/>
      <c r="AK8" s="320"/>
      <c r="AL8" s="321"/>
    </row>
    <row r="9" spans="1:53" s="322" customFormat="1" ht="21.75" customHeight="1" x14ac:dyDescent="0.2">
      <c r="A9" s="316"/>
      <c r="B9" s="1405"/>
      <c r="C9" s="317"/>
      <c r="D9" s="1416" t="s">
        <v>9</v>
      </c>
      <c r="E9" s="1418" t="s">
        <v>24</v>
      </c>
      <c r="F9" s="1419"/>
      <c r="G9" s="1418" t="s">
        <v>23</v>
      </c>
      <c r="H9" s="1420"/>
      <c r="I9" s="323"/>
      <c r="J9" s="1421" t="s">
        <v>9</v>
      </c>
      <c r="K9" s="1424" t="s">
        <v>220</v>
      </c>
      <c r="L9" s="1426" t="s">
        <v>24</v>
      </c>
      <c r="M9" s="1427"/>
      <c r="N9" s="1422" t="s">
        <v>23</v>
      </c>
      <c r="O9" s="1423"/>
      <c r="P9" s="317"/>
      <c r="Q9" s="1421" t="s">
        <v>9</v>
      </c>
      <c r="R9" s="1424" t="s">
        <v>220</v>
      </c>
      <c r="S9" s="1426" t="s">
        <v>24</v>
      </c>
      <c r="T9" s="1427"/>
      <c r="U9" s="1422" t="s">
        <v>23</v>
      </c>
      <c r="V9" s="1423"/>
      <c r="W9" s="317"/>
      <c r="X9" s="1421" t="s">
        <v>9</v>
      </c>
      <c r="Y9" s="1424" t="s">
        <v>220</v>
      </c>
      <c r="Z9" s="1426" t="s">
        <v>24</v>
      </c>
      <c r="AA9" s="1427"/>
      <c r="AB9" s="1422" t="s">
        <v>23</v>
      </c>
      <c r="AC9" s="1423"/>
      <c r="AD9" s="319"/>
      <c r="AE9" s="319"/>
      <c r="AF9" s="320"/>
      <c r="AG9" s="320"/>
      <c r="AH9" s="320"/>
      <c r="AI9" s="320"/>
      <c r="AJ9" s="320"/>
      <c r="AK9" s="320"/>
      <c r="AL9" s="321"/>
    </row>
    <row r="10" spans="1:53" s="322" customFormat="1" ht="36.75" customHeight="1" x14ac:dyDescent="0.2">
      <c r="A10" s="316"/>
      <c r="B10" s="1406"/>
      <c r="C10" s="317"/>
      <c r="D10" s="1417"/>
      <c r="E10" s="407" t="s">
        <v>9</v>
      </c>
      <c r="F10" s="403" t="s">
        <v>220</v>
      </c>
      <c r="G10" s="406" t="s">
        <v>9</v>
      </c>
      <c r="H10" s="886" t="s">
        <v>220</v>
      </c>
      <c r="I10" s="346"/>
      <c r="J10" s="1417"/>
      <c r="K10" s="1425"/>
      <c r="L10" s="404" t="s">
        <v>9</v>
      </c>
      <c r="M10" s="403" t="s">
        <v>221</v>
      </c>
      <c r="N10" s="407" t="s">
        <v>9</v>
      </c>
      <c r="O10" s="402" t="s">
        <v>221</v>
      </c>
      <c r="P10" s="347"/>
      <c r="Q10" s="1417"/>
      <c r="R10" s="1425"/>
      <c r="S10" s="404" t="s">
        <v>9</v>
      </c>
      <c r="T10" s="403" t="s">
        <v>221</v>
      </c>
      <c r="U10" s="407" t="s">
        <v>9</v>
      </c>
      <c r="V10" s="402" t="s">
        <v>221</v>
      </c>
      <c r="W10" s="347"/>
      <c r="X10" s="1417"/>
      <c r="Y10" s="1425"/>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138046</v>
      </c>
      <c r="E12" s="352">
        <f>L12+S12+Z12</f>
        <v>86478</v>
      </c>
      <c r="F12" s="353">
        <f>E12/$D12*100</f>
        <v>62.644335945989013</v>
      </c>
      <c r="G12" s="352">
        <f>N12+U12+AB12</f>
        <v>51568</v>
      </c>
      <c r="H12" s="354">
        <f>G12/$D12*100</f>
        <v>37.355664054010987</v>
      </c>
      <c r="I12" s="350"/>
      <c r="J12" s="355">
        <f>L12+N12</f>
        <v>42267</v>
      </c>
      <c r="K12" s="356">
        <f>J12/$D12*100</f>
        <v>30.618054851281457</v>
      </c>
      <c r="L12" s="357">
        <v>16975</v>
      </c>
      <c r="M12" s="353">
        <v>40.161355194359665</v>
      </c>
      <c r="N12" s="357">
        <v>25292</v>
      </c>
      <c r="O12" s="358">
        <v>59.838644805640328</v>
      </c>
      <c r="P12" s="350"/>
      <c r="Q12" s="355">
        <v>27579</v>
      </c>
      <c r="R12" s="356">
        <v>19.978123234284222</v>
      </c>
      <c r="S12" s="357">
        <v>17462</v>
      </c>
      <c r="T12" s="353">
        <v>63.316291381123314</v>
      </c>
      <c r="U12" s="357">
        <v>10117</v>
      </c>
      <c r="V12" s="358">
        <v>36.683708618876679</v>
      </c>
      <c r="W12" s="350"/>
      <c r="X12" s="355">
        <v>68200</v>
      </c>
      <c r="Y12" s="356">
        <v>49.403821914434317</v>
      </c>
      <c r="Z12" s="357">
        <v>52041</v>
      </c>
      <c r="AA12" s="353">
        <v>76.306451612903231</v>
      </c>
      <c r="AB12" s="357">
        <v>16159</v>
      </c>
      <c r="AC12" s="358">
        <f t="shared" ref="AC12:AC29" si="0">AB12/$X12*100</f>
        <v>23.693548387096776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16240</v>
      </c>
      <c r="E13" s="365">
        <f t="shared" ref="E13:E29" si="2">L13+S13+Z13</f>
        <v>10215</v>
      </c>
      <c r="F13" s="366">
        <f t="shared" ref="F13:H29" si="3">E13/$D13*100</f>
        <v>62.900246305418719</v>
      </c>
      <c r="G13" s="365">
        <f t="shared" ref="G13:G29" si="4">N13+U13+AB13</f>
        <v>6025</v>
      </c>
      <c r="H13" s="367">
        <f t="shared" si="3"/>
        <v>37.099753694581281</v>
      </c>
      <c r="I13" s="350"/>
      <c r="J13" s="368">
        <f t="shared" ref="J13:J29" si="5">L13+N13</f>
        <v>3439</v>
      </c>
      <c r="K13" s="369">
        <f t="shared" ref="K13:K29" si="6">J13/$D13*100</f>
        <v>21.176108374384235</v>
      </c>
      <c r="L13" s="370">
        <v>1397</v>
      </c>
      <c r="M13" s="371">
        <v>40.622273916836285</v>
      </c>
      <c r="N13" s="370">
        <v>2042</v>
      </c>
      <c r="O13" s="372">
        <v>59.377726083163708</v>
      </c>
      <c r="P13" s="350"/>
      <c r="Q13" s="368">
        <v>2845</v>
      </c>
      <c r="R13" s="369">
        <v>17.51847290640394</v>
      </c>
      <c r="S13" s="370">
        <v>1667</v>
      </c>
      <c r="T13" s="371">
        <v>58.59402460456942</v>
      </c>
      <c r="U13" s="370">
        <v>1178</v>
      </c>
      <c r="V13" s="372">
        <v>41.40597539543058</v>
      </c>
      <c r="W13" s="350"/>
      <c r="X13" s="368">
        <v>9956</v>
      </c>
      <c r="Y13" s="369">
        <v>61.305418719211822</v>
      </c>
      <c r="Z13" s="370">
        <v>7151</v>
      </c>
      <c r="AA13" s="371">
        <v>71.826034552028929</v>
      </c>
      <c r="AB13" s="370">
        <v>2805</v>
      </c>
      <c r="AC13" s="372">
        <f t="shared" si="0"/>
        <v>28.173965447971071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11323</v>
      </c>
      <c r="E14" s="365">
        <f t="shared" si="2"/>
        <v>7292</v>
      </c>
      <c r="F14" s="366">
        <f t="shared" si="3"/>
        <v>64.399894021019165</v>
      </c>
      <c r="G14" s="365">
        <f t="shared" si="4"/>
        <v>4031</v>
      </c>
      <c r="H14" s="367">
        <f t="shared" si="3"/>
        <v>35.600105978980835</v>
      </c>
      <c r="I14" s="350"/>
      <c r="J14" s="368">
        <f t="shared" si="5"/>
        <v>2755</v>
      </c>
      <c r="K14" s="369">
        <f t="shared" si="6"/>
        <v>24.331007683476109</v>
      </c>
      <c r="L14" s="370">
        <v>1064</v>
      </c>
      <c r="M14" s="371">
        <v>38.620689655172413</v>
      </c>
      <c r="N14" s="370">
        <v>1691</v>
      </c>
      <c r="O14" s="372">
        <v>61.379310344827587</v>
      </c>
      <c r="P14" s="350"/>
      <c r="Q14" s="368">
        <v>2295</v>
      </c>
      <c r="R14" s="369">
        <v>20.268480084783185</v>
      </c>
      <c r="S14" s="370">
        <v>1377</v>
      </c>
      <c r="T14" s="371">
        <v>60</v>
      </c>
      <c r="U14" s="370">
        <v>918</v>
      </c>
      <c r="V14" s="372">
        <v>40</v>
      </c>
      <c r="W14" s="350"/>
      <c r="X14" s="368">
        <v>6273</v>
      </c>
      <c r="Y14" s="369">
        <v>55.400512231740706</v>
      </c>
      <c r="Z14" s="370">
        <v>4851</v>
      </c>
      <c r="AA14" s="371">
        <v>77.331420373027257</v>
      </c>
      <c r="AB14" s="370">
        <v>1422</v>
      </c>
      <c r="AC14" s="372">
        <f t="shared" si="0"/>
        <v>22.66857962697274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11428</v>
      </c>
      <c r="E15" s="365">
        <f t="shared" si="2"/>
        <v>6714</v>
      </c>
      <c r="F15" s="366">
        <f t="shared" si="3"/>
        <v>58.750437521876094</v>
      </c>
      <c r="G15" s="365">
        <f t="shared" si="4"/>
        <v>4714</v>
      </c>
      <c r="H15" s="367">
        <f t="shared" si="3"/>
        <v>41.249562478123906</v>
      </c>
      <c r="I15" s="350"/>
      <c r="J15" s="368">
        <f t="shared" si="5"/>
        <v>3399</v>
      </c>
      <c r="K15" s="369">
        <f t="shared" si="6"/>
        <v>29.742737136856846</v>
      </c>
      <c r="L15" s="370">
        <v>1323</v>
      </c>
      <c r="M15" s="371">
        <v>38.923212709620472</v>
      </c>
      <c r="N15" s="370">
        <v>2076</v>
      </c>
      <c r="O15" s="372">
        <v>61.076787290379521</v>
      </c>
      <c r="P15" s="350"/>
      <c r="Q15" s="368">
        <v>2395</v>
      </c>
      <c r="R15" s="369">
        <v>20.957297864893246</v>
      </c>
      <c r="S15" s="370">
        <v>1304</v>
      </c>
      <c r="T15" s="371">
        <v>54.446764091858036</v>
      </c>
      <c r="U15" s="370">
        <v>1091</v>
      </c>
      <c r="V15" s="372">
        <v>45.553235908141964</v>
      </c>
      <c r="W15" s="350"/>
      <c r="X15" s="368">
        <v>5634</v>
      </c>
      <c r="Y15" s="369">
        <v>49.299964998249912</v>
      </c>
      <c r="Z15" s="370">
        <v>4087</v>
      </c>
      <c r="AA15" s="371">
        <v>72.541711040113597</v>
      </c>
      <c r="AB15" s="370">
        <v>1547</v>
      </c>
      <c r="AC15" s="372">
        <f t="shared" si="0"/>
        <v>27.458288959886406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18938</v>
      </c>
      <c r="E16" s="365">
        <f t="shared" si="2"/>
        <v>10874</v>
      </c>
      <c r="F16" s="366">
        <f t="shared" si="3"/>
        <v>57.418946034428131</v>
      </c>
      <c r="G16" s="365">
        <f t="shared" si="4"/>
        <v>8064</v>
      </c>
      <c r="H16" s="367">
        <f t="shared" si="3"/>
        <v>42.581053965571861</v>
      </c>
      <c r="I16" s="350"/>
      <c r="J16" s="368">
        <f t="shared" si="5"/>
        <v>7515</v>
      </c>
      <c r="K16" s="369">
        <f t="shared" si="6"/>
        <v>39.682120604076459</v>
      </c>
      <c r="L16" s="370">
        <v>2992</v>
      </c>
      <c r="M16" s="371">
        <v>39.813705921490353</v>
      </c>
      <c r="N16" s="370">
        <v>4523</v>
      </c>
      <c r="O16" s="372">
        <v>60.186294078509647</v>
      </c>
      <c r="P16" s="350"/>
      <c r="Q16" s="368">
        <v>3949</v>
      </c>
      <c r="R16" s="369">
        <v>20.85225472594783</v>
      </c>
      <c r="S16" s="370">
        <v>2372</v>
      </c>
      <c r="T16" s="371">
        <v>60.065839453026079</v>
      </c>
      <c r="U16" s="370">
        <v>1577</v>
      </c>
      <c r="V16" s="372">
        <v>39.934160546973921</v>
      </c>
      <c r="W16" s="350"/>
      <c r="X16" s="368">
        <v>7474</v>
      </c>
      <c r="Y16" s="369">
        <v>39.465624669975711</v>
      </c>
      <c r="Z16" s="370">
        <v>5510</v>
      </c>
      <c r="AA16" s="371">
        <v>73.722237088573735</v>
      </c>
      <c r="AB16" s="370">
        <v>1964</v>
      </c>
      <c r="AC16" s="372">
        <f t="shared" si="0"/>
        <v>26.277762911426279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7908</v>
      </c>
      <c r="E17" s="375">
        <f t="shared" si="2"/>
        <v>4985</v>
      </c>
      <c r="F17" s="376">
        <f t="shared" si="3"/>
        <v>63.037430450177034</v>
      </c>
      <c r="G17" s="375">
        <f t="shared" si="4"/>
        <v>2923</v>
      </c>
      <c r="H17" s="367">
        <f t="shared" si="3"/>
        <v>36.962569549822966</v>
      </c>
      <c r="I17" s="350"/>
      <c r="J17" s="377">
        <f t="shared" si="5"/>
        <v>1933</v>
      </c>
      <c r="K17" s="378">
        <f t="shared" si="6"/>
        <v>24.443601416287304</v>
      </c>
      <c r="L17" s="375">
        <v>767</v>
      </c>
      <c r="M17" s="376">
        <v>39.6792550439731</v>
      </c>
      <c r="N17" s="375">
        <v>1166</v>
      </c>
      <c r="O17" s="372">
        <v>60.320744956026907</v>
      </c>
      <c r="P17" s="350"/>
      <c r="Q17" s="377">
        <v>1652</v>
      </c>
      <c r="R17" s="378">
        <v>20.890237733940314</v>
      </c>
      <c r="S17" s="375">
        <v>912</v>
      </c>
      <c r="T17" s="376">
        <v>55.205811138014525</v>
      </c>
      <c r="U17" s="375">
        <v>740</v>
      </c>
      <c r="V17" s="372">
        <v>44.794188861985475</v>
      </c>
      <c r="W17" s="350"/>
      <c r="X17" s="377">
        <v>4323</v>
      </c>
      <c r="Y17" s="378">
        <v>54.666160849772382</v>
      </c>
      <c r="Z17" s="375">
        <v>3306</v>
      </c>
      <c r="AA17" s="376">
        <v>76.47467036780013</v>
      </c>
      <c r="AB17" s="375">
        <v>1017</v>
      </c>
      <c r="AC17" s="372">
        <f t="shared" si="0"/>
        <v>23.525329632199863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41479</v>
      </c>
      <c r="E18" s="365">
        <f t="shared" si="2"/>
        <v>26199</v>
      </c>
      <c r="F18" s="366">
        <f t="shared" si="3"/>
        <v>63.162082017406398</v>
      </c>
      <c r="G18" s="365">
        <f t="shared" si="4"/>
        <v>15280</v>
      </c>
      <c r="H18" s="367">
        <f t="shared" si="3"/>
        <v>36.837917982593602</v>
      </c>
      <c r="I18" s="350"/>
      <c r="J18" s="368">
        <f t="shared" si="5"/>
        <v>9647</v>
      </c>
      <c r="K18" s="369">
        <f t="shared" si="6"/>
        <v>23.257552014272282</v>
      </c>
      <c r="L18" s="370">
        <v>4025</v>
      </c>
      <c r="M18" s="371">
        <v>41.722815383020631</v>
      </c>
      <c r="N18" s="370">
        <v>5622</v>
      </c>
      <c r="O18" s="372">
        <v>58.277184616979369</v>
      </c>
      <c r="P18" s="350"/>
      <c r="Q18" s="368">
        <v>6982</v>
      </c>
      <c r="R18" s="369">
        <v>16.832614093878831</v>
      </c>
      <c r="S18" s="370">
        <v>3952</v>
      </c>
      <c r="T18" s="371">
        <v>56.602692638212545</v>
      </c>
      <c r="U18" s="370">
        <v>3030</v>
      </c>
      <c r="V18" s="372">
        <v>43.397307361787455</v>
      </c>
      <c r="W18" s="350"/>
      <c r="X18" s="368">
        <v>24850</v>
      </c>
      <c r="Y18" s="369">
        <v>59.909833891848884</v>
      </c>
      <c r="Z18" s="370">
        <v>18222</v>
      </c>
      <c r="AA18" s="371">
        <v>73.327967806841045</v>
      </c>
      <c r="AB18" s="370">
        <v>6628</v>
      </c>
      <c r="AC18" s="372">
        <f t="shared" si="0"/>
        <v>26.672032193158952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26318</v>
      </c>
      <c r="E19" s="365">
        <f t="shared" si="2"/>
        <v>16097</v>
      </c>
      <c r="F19" s="366">
        <f t="shared" si="3"/>
        <v>61.163462269169386</v>
      </c>
      <c r="G19" s="365">
        <f t="shared" si="4"/>
        <v>10221</v>
      </c>
      <c r="H19" s="367">
        <f t="shared" si="3"/>
        <v>38.836537730830614</v>
      </c>
      <c r="I19" s="350"/>
      <c r="J19" s="368">
        <f t="shared" si="5"/>
        <v>6777</v>
      </c>
      <c r="K19" s="369">
        <f t="shared" si="6"/>
        <v>25.75043696329508</v>
      </c>
      <c r="L19" s="370">
        <v>2729</v>
      </c>
      <c r="M19" s="371">
        <v>40.268555407997638</v>
      </c>
      <c r="N19" s="370">
        <v>4048</v>
      </c>
      <c r="O19" s="372">
        <v>59.731444592002362</v>
      </c>
      <c r="P19" s="350"/>
      <c r="Q19" s="368">
        <v>4680</v>
      </c>
      <c r="R19" s="369">
        <v>17.782506269473362</v>
      </c>
      <c r="S19" s="370">
        <v>2710</v>
      </c>
      <c r="T19" s="371">
        <v>57.90598290598291</v>
      </c>
      <c r="U19" s="370">
        <v>1970</v>
      </c>
      <c r="V19" s="372">
        <v>42.094017094017097</v>
      </c>
      <c r="W19" s="350"/>
      <c r="X19" s="368">
        <v>14861</v>
      </c>
      <c r="Y19" s="369">
        <v>56.467056767231547</v>
      </c>
      <c r="Z19" s="370">
        <v>10658</v>
      </c>
      <c r="AA19" s="371">
        <v>71.71791938631317</v>
      </c>
      <c r="AB19" s="370">
        <v>4203</v>
      </c>
      <c r="AC19" s="372">
        <f t="shared" si="0"/>
        <v>28.282080613686833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101812</v>
      </c>
      <c r="E20" s="365">
        <f t="shared" si="2"/>
        <v>64439</v>
      </c>
      <c r="F20" s="366">
        <f t="shared" si="3"/>
        <v>63.292146308883034</v>
      </c>
      <c r="G20" s="365">
        <f t="shared" si="4"/>
        <v>37373</v>
      </c>
      <c r="H20" s="367">
        <f t="shared" si="3"/>
        <v>36.707853691116959</v>
      </c>
      <c r="I20" s="350"/>
      <c r="J20" s="368">
        <f t="shared" si="5"/>
        <v>22717</v>
      </c>
      <c r="K20" s="369">
        <f t="shared" si="6"/>
        <v>22.312693984991945</v>
      </c>
      <c r="L20" s="370">
        <v>9069</v>
      </c>
      <c r="M20" s="371">
        <v>39.921644583351672</v>
      </c>
      <c r="N20" s="370">
        <v>13648</v>
      </c>
      <c r="O20" s="372">
        <v>60.078355416648321</v>
      </c>
      <c r="P20" s="350"/>
      <c r="Q20" s="368">
        <v>19273</v>
      </c>
      <c r="R20" s="369">
        <v>18.929988606451108</v>
      </c>
      <c r="S20" s="370">
        <v>11090</v>
      </c>
      <c r="T20" s="371">
        <v>57.541638561718464</v>
      </c>
      <c r="U20" s="370">
        <v>8183</v>
      </c>
      <c r="V20" s="372">
        <v>42.458361438281536</v>
      </c>
      <c r="W20" s="350"/>
      <c r="X20" s="368">
        <v>59822</v>
      </c>
      <c r="Y20" s="369">
        <v>58.757317408556951</v>
      </c>
      <c r="Z20" s="370">
        <v>44280</v>
      </c>
      <c r="AA20" s="371">
        <v>74.01959145464879</v>
      </c>
      <c r="AB20" s="370">
        <v>15542</v>
      </c>
      <c r="AC20" s="372">
        <f t="shared" si="0"/>
        <v>25.980408545351207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64779</v>
      </c>
      <c r="E21" s="365">
        <f t="shared" si="2"/>
        <v>40206</v>
      </c>
      <c r="F21" s="366">
        <f t="shared" si="3"/>
        <v>62.066410410781273</v>
      </c>
      <c r="G21" s="365">
        <f t="shared" si="4"/>
        <v>24573</v>
      </c>
      <c r="H21" s="367">
        <f t="shared" si="3"/>
        <v>37.933589589218727</v>
      </c>
      <c r="I21" s="350"/>
      <c r="J21" s="368">
        <f t="shared" si="5"/>
        <v>16513</v>
      </c>
      <c r="K21" s="369">
        <f t="shared" si="6"/>
        <v>25.491285756186414</v>
      </c>
      <c r="L21" s="370">
        <v>6720</v>
      </c>
      <c r="M21" s="371">
        <v>40.695209834675708</v>
      </c>
      <c r="N21" s="370">
        <v>9793</v>
      </c>
      <c r="O21" s="372">
        <v>59.304790165324292</v>
      </c>
      <c r="P21" s="350"/>
      <c r="Q21" s="368">
        <v>13313</v>
      </c>
      <c r="R21" s="369">
        <v>20.551413266645056</v>
      </c>
      <c r="S21" s="370">
        <v>7849</v>
      </c>
      <c r="T21" s="371">
        <v>58.95741005032675</v>
      </c>
      <c r="U21" s="370">
        <v>5464</v>
      </c>
      <c r="V21" s="372">
        <v>41.04258994967325</v>
      </c>
      <c r="W21" s="350"/>
      <c r="X21" s="368">
        <v>34953</v>
      </c>
      <c r="Y21" s="369">
        <v>53.957300977168529</v>
      </c>
      <c r="Z21" s="370">
        <v>25637</v>
      </c>
      <c r="AA21" s="371">
        <v>73.347066060137905</v>
      </c>
      <c r="AB21" s="370">
        <v>9316</v>
      </c>
      <c r="AC21" s="372">
        <f t="shared" si="0"/>
        <v>26.652933939862102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13658</v>
      </c>
      <c r="E22" s="365">
        <f t="shared" si="2"/>
        <v>8633</v>
      </c>
      <c r="F22" s="366">
        <f t="shared" si="3"/>
        <v>63.208376043344558</v>
      </c>
      <c r="G22" s="365">
        <f t="shared" si="4"/>
        <v>5025</v>
      </c>
      <c r="H22" s="367">
        <f t="shared" si="3"/>
        <v>36.791623956655442</v>
      </c>
      <c r="I22" s="350"/>
      <c r="J22" s="368">
        <f t="shared" si="5"/>
        <v>3459</v>
      </c>
      <c r="K22" s="369">
        <f t="shared" si="6"/>
        <v>25.325816371357448</v>
      </c>
      <c r="L22" s="370">
        <v>1445</v>
      </c>
      <c r="M22" s="371">
        <v>41.775079502746458</v>
      </c>
      <c r="N22" s="370">
        <v>2014</v>
      </c>
      <c r="O22" s="372">
        <v>58.224920497253542</v>
      </c>
      <c r="P22" s="350"/>
      <c r="Q22" s="368">
        <v>2549</v>
      </c>
      <c r="R22" s="369">
        <v>18.663054620002928</v>
      </c>
      <c r="S22" s="370">
        <v>1544</v>
      </c>
      <c r="T22" s="371">
        <v>60.572773636720278</v>
      </c>
      <c r="U22" s="370">
        <v>1005</v>
      </c>
      <c r="V22" s="372">
        <v>39.427226363279715</v>
      </c>
      <c r="W22" s="350"/>
      <c r="X22" s="368">
        <v>7650</v>
      </c>
      <c r="Y22" s="369">
        <v>56.011129008639628</v>
      </c>
      <c r="Z22" s="370">
        <v>5644</v>
      </c>
      <c r="AA22" s="371">
        <v>73.777777777777771</v>
      </c>
      <c r="AB22" s="370">
        <v>2006</v>
      </c>
      <c r="AC22" s="372">
        <f t="shared" si="0"/>
        <v>26.222222222222225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26942</v>
      </c>
      <c r="E23" s="365">
        <f t="shared" si="2"/>
        <v>16589</v>
      </c>
      <c r="F23" s="366">
        <f t="shared" si="3"/>
        <v>61.573008685324027</v>
      </c>
      <c r="G23" s="365">
        <f t="shared" si="4"/>
        <v>10353</v>
      </c>
      <c r="H23" s="367">
        <f t="shared" si="3"/>
        <v>38.426991314675966</v>
      </c>
      <c r="I23" s="350"/>
      <c r="J23" s="368">
        <f t="shared" si="5"/>
        <v>8019</v>
      </c>
      <c r="K23" s="369">
        <f t="shared" si="6"/>
        <v>29.763937346893325</v>
      </c>
      <c r="L23" s="370">
        <v>3084</v>
      </c>
      <c r="M23" s="371">
        <v>38.458660680882907</v>
      </c>
      <c r="N23" s="370">
        <v>4935</v>
      </c>
      <c r="O23" s="372">
        <v>61.541339319117093</v>
      </c>
      <c r="P23" s="350"/>
      <c r="Q23" s="368">
        <v>4872</v>
      </c>
      <c r="R23" s="369">
        <v>18.083290030435752</v>
      </c>
      <c r="S23" s="370">
        <v>2820</v>
      </c>
      <c r="T23" s="371">
        <v>57.881773399014783</v>
      </c>
      <c r="U23" s="370">
        <v>2052</v>
      </c>
      <c r="V23" s="372">
        <v>42.118226600985217</v>
      </c>
      <c r="W23" s="350"/>
      <c r="X23" s="368">
        <v>14051</v>
      </c>
      <c r="Y23" s="369">
        <v>52.152772622670916</v>
      </c>
      <c r="Z23" s="370">
        <v>10685</v>
      </c>
      <c r="AA23" s="371">
        <v>76.044409650558677</v>
      </c>
      <c r="AB23" s="370">
        <v>3366</v>
      </c>
      <c r="AC23" s="372">
        <f t="shared" si="0"/>
        <v>23.955590349441323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76627</v>
      </c>
      <c r="E24" s="365">
        <f t="shared" si="2"/>
        <v>48739</v>
      </c>
      <c r="F24" s="366">
        <f t="shared" si="3"/>
        <v>63.605517637386299</v>
      </c>
      <c r="G24" s="365">
        <f t="shared" si="4"/>
        <v>27888</v>
      </c>
      <c r="H24" s="367">
        <f t="shared" si="3"/>
        <v>36.394482362613701</v>
      </c>
      <c r="I24" s="350"/>
      <c r="J24" s="368">
        <f t="shared" si="5"/>
        <v>21637</v>
      </c>
      <c r="K24" s="369">
        <f t="shared" si="6"/>
        <v>28.236783379226644</v>
      </c>
      <c r="L24" s="370">
        <v>9619</v>
      </c>
      <c r="M24" s="371">
        <v>44.456255488283958</v>
      </c>
      <c r="N24" s="370">
        <v>12018</v>
      </c>
      <c r="O24" s="372">
        <v>55.543744511716042</v>
      </c>
      <c r="P24" s="350"/>
      <c r="Q24" s="368">
        <v>13573</v>
      </c>
      <c r="R24" s="369">
        <v>17.713077635820273</v>
      </c>
      <c r="S24" s="370">
        <v>8306</v>
      </c>
      <c r="T24" s="371">
        <v>61.195019524055105</v>
      </c>
      <c r="U24" s="370">
        <v>5267</v>
      </c>
      <c r="V24" s="372">
        <v>38.804980475944888</v>
      </c>
      <c r="W24" s="350"/>
      <c r="X24" s="368">
        <v>41417</v>
      </c>
      <c r="Y24" s="369">
        <v>54.050138984953087</v>
      </c>
      <c r="Z24" s="370">
        <v>30814</v>
      </c>
      <c r="AA24" s="371">
        <v>74.399401212062671</v>
      </c>
      <c r="AB24" s="370">
        <v>10603</v>
      </c>
      <c r="AC24" s="372">
        <f t="shared" si="0"/>
        <v>25.600598787937322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19487</v>
      </c>
      <c r="E25" s="365">
        <f t="shared" si="2"/>
        <v>10543</v>
      </c>
      <c r="F25" s="366">
        <f t="shared" si="3"/>
        <v>54.102735156771175</v>
      </c>
      <c r="G25" s="365">
        <f t="shared" si="4"/>
        <v>8944</v>
      </c>
      <c r="H25" s="367">
        <f t="shared" si="3"/>
        <v>45.897264843228818</v>
      </c>
      <c r="I25" s="350"/>
      <c r="J25" s="368">
        <f t="shared" si="5"/>
        <v>7990</v>
      </c>
      <c r="K25" s="369">
        <f t="shared" si="6"/>
        <v>41.001693436650072</v>
      </c>
      <c r="L25" s="370">
        <v>2881</v>
      </c>
      <c r="M25" s="371">
        <v>36.057571964956196</v>
      </c>
      <c r="N25" s="370">
        <v>5109</v>
      </c>
      <c r="O25" s="372">
        <v>63.942428035043811</v>
      </c>
      <c r="P25" s="350"/>
      <c r="Q25" s="368">
        <v>3650</v>
      </c>
      <c r="R25" s="369">
        <v>18.730435675065429</v>
      </c>
      <c r="S25" s="370">
        <v>1990</v>
      </c>
      <c r="T25" s="371">
        <v>54.520547945205479</v>
      </c>
      <c r="U25" s="370">
        <v>1660</v>
      </c>
      <c r="V25" s="372">
        <v>45.479452054794521</v>
      </c>
      <c r="W25" s="350"/>
      <c r="X25" s="368">
        <v>7847</v>
      </c>
      <c r="Y25" s="369">
        <v>40.267870888284499</v>
      </c>
      <c r="Z25" s="370">
        <v>5672</v>
      </c>
      <c r="AA25" s="371">
        <v>72.282400917548102</v>
      </c>
      <c r="AB25" s="370">
        <v>2175</v>
      </c>
      <c r="AC25" s="372">
        <f t="shared" si="0"/>
        <v>27.717599082451894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6686</v>
      </c>
      <c r="E26" s="380">
        <f t="shared" si="2"/>
        <v>4275</v>
      </c>
      <c r="F26" s="381">
        <f t="shared" si="3"/>
        <v>63.939575231827696</v>
      </c>
      <c r="G26" s="380">
        <f t="shared" si="4"/>
        <v>2411</v>
      </c>
      <c r="H26" s="367">
        <f t="shared" si="3"/>
        <v>36.060424768172297</v>
      </c>
      <c r="I26" s="350"/>
      <c r="J26" s="377">
        <f t="shared" si="5"/>
        <v>1183</v>
      </c>
      <c r="K26" s="378">
        <f t="shared" si="6"/>
        <v>17.693688303918638</v>
      </c>
      <c r="L26" s="375">
        <v>452</v>
      </c>
      <c r="M26" s="376">
        <v>38.207945900253591</v>
      </c>
      <c r="N26" s="375">
        <v>731</v>
      </c>
      <c r="O26" s="372">
        <v>61.792054099746409</v>
      </c>
      <c r="P26" s="350"/>
      <c r="Q26" s="377">
        <v>969</v>
      </c>
      <c r="R26" s="378">
        <v>14.492970385880946</v>
      </c>
      <c r="S26" s="375">
        <v>517</v>
      </c>
      <c r="T26" s="376">
        <v>53.353973168214651</v>
      </c>
      <c r="U26" s="375">
        <v>452</v>
      </c>
      <c r="V26" s="372">
        <v>46.646026831785349</v>
      </c>
      <c r="W26" s="350"/>
      <c r="X26" s="377">
        <v>4534</v>
      </c>
      <c r="Y26" s="378">
        <v>67.813341310200414</v>
      </c>
      <c r="Z26" s="375">
        <v>3306</v>
      </c>
      <c r="AA26" s="376">
        <v>72.915747684164089</v>
      </c>
      <c r="AB26" s="375">
        <v>1228</v>
      </c>
      <c r="AC26" s="372">
        <f t="shared" si="0"/>
        <v>27.084252315835904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27140</v>
      </c>
      <c r="E27" s="380">
        <f t="shared" si="2"/>
        <v>16543</v>
      </c>
      <c r="F27" s="381">
        <f t="shared" si="3"/>
        <v>60.954310980103166</v>
      </c>
      <c r="G27" s="380">
        <f t="shared" si="4"/>
        <v>10597</v>
      </c>
      <c r="H27" s="367">
        <f t="shared" si="3"/>
        <v>39.045689019896827</v>
      </c>
      <c r="I27" s="350"/>
      <c r="J27" s="377">
        <f t="shared" si="5"/>
        <v>6627</v>
      </c>
      <c r="K27" s="378">
        <f t="shared" si="6"/>
        <v>24.417833456153279</v>
      </c>
      <c r="L27" s="375">
        <v>2591</v>
      </c>
      <c r="M27" s="376">
        <v>39.09763090387807</v>
      </c>
      <c r="N27" s="375">
        <v>4036</v>
      </c>
      <c r="O27" s="372">
        <v>60.902369096121923</v>
      </c>
      <c r="P27" s="350"/>
      <c r="Q27" s="377">
        <v>4997</v>
      </c>
      <c r="R27" s="378">
        <v>18.411938098747235</v>
      </c>
      <c r="S27" s="375">
        <v>2689</v>
      </c>
      <c r="T27" s="376">
        <v>53.812287372423448</v>
      </c>
      <c r="U27" s="375">
        <v>2308</v>
      </c>
      <c r="V27" s="372">
        <v>46.187712627576545</v>
      </c>
      <c r="W27" s="350"/>
      <c r="X27" s="377">
        <v>15516</v>
      </c>
      <c r="Y27" s="378">
        <v>57.170228445099482</v>
      </c>
      <c r="Z27" s="375">
        <v>11263</v>
      </c>
      <c r="AA27" s="376">
        <v>72.589584944573346</v>
      </c>
      <c r="AB27" s="375">
        <v>4253</v>
      </c>
      <c r="AC27" s="372">
        <f t="shared" si="0"/>
        <v>27.410415055426657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4404</v>
      </c>
      <c r="E28" s="380">
        <f t="shared" si="2"/>
        <v>2829</v>
      </c>
      <c r="F28" s="381">
        <f t="shared" si="3"/>
        <v>64.237057220708451</v>
      </c>
      <c r="G28" s="380">
        <f t="shared" si="4"/>
        <v>1575</v>
      </c>
      <c r="H28" s="382">
        <f t="shared" si="3"/>
        <v>35.762942779291549</v>
      </c>
      <c r="I28" s="350"/>
      <c r="J28" s="377">
        <f t="shared" si="5"/>
        <v>738</v>
      </c>
      <c r="K28" s="378">
        <f t="shared" si="6"/>
        <v>16.757493188010901</v>
      </c>
      <c r="L28" s="375">
        <v>299</v>
      </c>
      <c r="M28" s="376">
        <v>40.514905149051486</v>
      </c>
      <c r="N28" s="375">
        <v>439</v>
      </c>
      <c r="O28" s="383">
        <v>59.485094850948506</v>
      </c>
      <c r="P28" s="350"/>
      <c r="Q28" s="377">
        <v>785</v>
      </c>
      <c r="R28" s="378">
        <v>17.824704813805631</v>
      </c>
      <c r="S28" s="375">
        <v>424</v>
      </c>
      <c r="T28" s="376">
        <v>54.012738853503187</v>
      </c>
      <c r="U28" s="375">
        <v>361</v>
      </c>
      <c r="V28" s="383">
        <v>45.987261146496813</v>
      </c>
      <c r="W28" s="350"/>
      <c r="X28" s="377">
        <v>2881</v>
      </c>
      <c r="Y28" s="378">
        <v>65.417801998183464</v>
      </c>
      <c r="Z28" s="375">
        <v>2106</v>
      </c>
      <c r="AA28" s="376">
        <v>73.099618188129128</v>
      </c>
      <c r="AB28" s="375">
        <v>775</v>
      </c>
      <c r="AC28" s="383">
        <f t="shared" si="0"/>
        <v>26.900381811870876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1493</v>
      </c>
      <c r="E29" s="386">
        <f t="shared" si="2"/>
        <v>784</v>
      </c>
      <c r="F29" s="387">
        <f t="shared" si="3"/>
        <v>52.51172136637642</v>
      </c>
      <c r="G29" s="386">
        <f t="shared" si="4"/>
        <v>709</v>
      </c>
      <c r="H29" s="388">
        <f t="shared" si="3"/>
        <v>47.48827863362358</v>
      </c>
      <c r="I29" s="350"/>
      <c r="J29" s="389">
        <f t="shared" si="5"/>
        <v>839</v>
      </c>
      <c r="K29" s="390">
        <f t="shared" si="6"/>
        <v>56.19557937039518</v>
      </c>
      <c r="L29" s="391">
        <v>297</v>
      </c>
      <c r="M29" s="392">
        <v>35.399284862932063</v>
      </c>
      <c r="N29" s="391">
        <v>542</v>
      </c>
      <c r="O29" s="393">
        <v>64.600715137067937</v>
      </c>
      <c r="P29" s="350"/>
      <c r="Q29" s="389">
        <v>228</v>
      </c>
      <c r="R29" s="390">
        <v>15.271265907568655</v>
      </c>
      <c r="S29" s="391">
        <v>161</v>
      </c>
      <c r="T29" s="392">
        <v>70.614035087719301</v>
      </c>
      <c r="U29" s="391">
        <v>67</v>
      </c>
      <c r="V29" s="393">
        <v>29.385964912280706</v>
      </c>
      <c r="W29" s="350"/>
      <c r="X29" s="389">
        <v>426</v>
      </c>
      <c r="Y29" s="390">
        <v>28.533154722036169</v>
      </c>
      <c r="Z29" s="391">
        <v>326</v>
      </c>
      <c r="AA29" s="392">
        <v>76.525821596244143</v>
      </c>
      <c r="AB29" s="391">
        <v>100</v>
      </c>
      <c r="AC29" s="393">
        <f t="shared" si="0"/>
        <v>23.474178403755868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614708</v>
      </c>
      <c r="E31" s="1230">
        <f>L31+S31+Z31</f>
        <v>382434</v>
      </c>
      <c r="F31" s="1231">
        <f>E31/$D31*100</f>
        <v>62.21392921517208</v>
      </c>
      <c r="G31" s="1230">
        <f>N31+U31+AB31</f>
        <v>232274</v>
      </c>
      <c r="H31" s="1232">
        <f>G31/$D31*100</f>
        <v>37.78607078482792</v>
      </c>
      <c r="I31" s="320"/>
      <c r="J31" s="1233">
        <f>SUM(J12:J29)</f>
        <v>167454</v>
      </c>
      <c r="K31" s="1234">
        <f>J31/$D31*100</f>
        <v>27.241226728788305</v>
      </c>
      <c r="L31" s="1230">
        <f>SUM(L12:L29)</f>
        <v>67729</v>
      </c>
      <c r="M31" s="1231">
        <f>L31/$J31*100</f>
        <v>40.446331529852976</v>
      </c>
      <c r="N31" s="1230">
        <f>SUM(N12:N29)</f>
        <v>99725</v>
      </c>
      <c r="O31" s="1235">
        <f>N31/$J31*100</f>
        <v>59.553668470147024</v>
      </c>
      <c r="P31" s="320"/>
      <c r="Q31" s="1233">
        <f>SUM(Q12:Q29)</f>
        <v>116586</v>
      </c>
      <c r="R31" s="1234">
        <f>Q31/$D31*100</f>
        <v>18.966078202984182</v>
      </c>
      <c r="S31" s="1230">
        <f>SUM(S12:S29)</f>
        <v>69146</v>
      </c>
      <c r="T31" s="1231">
        <f>S31/$Q31*100</f>
        <v>59.309007942634615</v>
      </c>
      <c r="U31" s="1230">
        <f>SUM(U12:U29)</f>
        <v>47440</v>
      </c>
      <c r="V31" s="1235">
        <f>U31/$Q31*100</f>
        <v>40.690992057365378</v>
      </c>
      <c r="W31" s="320"/>
      <c r="X31" s="1233">
        <f>SUM(X12:X29)</f>
        <v>330668</v>
      </c>
      <c r="Y31" s="1234">
        <f>X31/$D31*100</f>
        <v>53.792695068227516</v>
      </c>
      <c r="Z31" s="1230">
        <f>SUM(Z12:Z29)</f>
        <v>245559</v>
      </c>
      <c r="AA31" s="1231">
        <f>Z31/$X31*100</f>
        <v>74.26149491332697</v>
      </c>
      <c r="AB31" s="1230">
        <f>SUM(AB12:AB29)</f>
        <v>85109</v>
      </c>
      <c r="AC31" s="1235">
        <f>AB31/$X31*100</f>
        <v>25.738505086673037</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29"/>
      <c r="C34" s="1429"/>
      <c r="D34" s="1429"/>
      <c r="E34" s="1429"/>
      <c r="F34" s="1429"/>
      <c r="G34" s="1429"/>
      <c r="H34" s="1429"/>
      <c r="I34" s="1429"/>
      <c r="J34" s="1429"/>
      <c r="K34" s="1429"/>
      <c r="L34" s="1429"/>
      <c r="M34" s="1429"/>
      <c r="N34" s="1429"/>
      <c r="O34" s="1429"/>
    </row>
    <row r="35" spans="2:15" s="329" customFormat="1" ht="29.25" customHeight="1" x14ac:dyDescent="0.2">
      <c r="B35" s="1430"/>
      <c r="C35" s="1430"/>
      <c r="D35" s="1430"/>
      <c r="E35" s="1430"/>
      <c r="F35" s="1430"/>
      <c r="G35" s="1430"/>
      <c r="H35" s="1430"/>
      <c r="I35" s="1430"/>
      <c r="J35" s="1430"/>
      <c r="K35" s="1430"/>
      <c r="L35" s="1430"/>
      <c r="M35" s="1430"/>
    </row>
    <row r="36" spans="2:15" s="329" customFormat="1" ht="4.5" customHeight="1" x14ac:dyDescent="0.2">
      <c r="B36" s="1428"/>
      <c r="C36" s="1428"/>
      <c r="D36" s="1428"/>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00"/>
      <c r="C2" s="1400"/>
    </row>
    <row r="3" spans="1:53" s="345" customFormat="1" ht="4.5" customHeight="1" x14ac:dyDescent="0.2">
      <c r="B3" s="1401"/>
      <c r="C3" s="1401"/>
    </row>
    <row r="4" spans="1:53" s="345" customFormat="1" ht="17.25" customHeight="1" x14ac:dyDescent="0.2">
      <c r="A4" s="1402" t="s">
        <v>406</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c r="Y4" s="1402"/>
      <c r="Z4" s="1402"/>
      <c r="AA4" s="1402"/>
      <c r="AB4" s="1402"/>
      <c r="AC4" s="1402"/>
    </row>
    <row r="5" spans="1:53" s="345" customFormat="1" ht="17.25" customHeight="1" x14ac:dyDescent="0.2">
      <c r="B5" s="1403" t="str">
        <f>porsaad!$B$6</f>
        <v>Situación a 31 de enero de 2025</v>
      </c>
      <c r="C5" s="1403"/>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row>
    <row r="6" spans="1:53" s="345" customFormat="1" ht="6" customHeight="1" x14ac:dyDescent="0.2"/>
    <row r="7" spans="1:53" s="322" customFormat="1" ht="12.75" customHeight="1" x14ac:dyDescent="0.2">
      <c r="A7" s="316"/>
      <c r="B7" s="1404" t="s">
        <v>12</v>
      </c>
      <c r="C7" s="317"/>
      <c r="D7" s="1407" t="s">
        <v>233</v>
      </c>
      <c r="E7" s="1408"/>
      <c r="F7" s="1408"/>
      <c r="G7" s="1408"/>
      <c r="H7" s="1408"/>
      <c r="I7" s="318"/>
      <c r="J7" s="1411"/>
      <c r="K7" s="1411"/>
      <c r="L7" s="1411"/>
      <c r="M7" s="1411"/>
      <c r="N7" s="1411"/>
      <c r="O7" s="1411"/>
      <c r="P7" s="318"/>
      <c r="Q7" s="1411"/>
      <c r="R7" s="1411"/>
      <c r="S7" s="1411"/>
      <c r="T7" s="1411"/>
      <c r="U7" s="1411"/>
      <c r="V7" s="1411"/>
      <c r="W7" s="318"/>
      <c r="X7" s="1411"/>
      <c r="Y7" s="1411"/>
      <c r="Z7" s="1411"/>
      <c r="AA7" s="1411"/>
      <c r="AB7" s="1411"/>
      <c r="AC7" s="1412"/>
      <c r="AD7" s="319"/>
      <c r="AE7" s="319"/>
      <c r="AF7" s="320"/>
      <c r="AG7" s="320"/>
      <c r="AH7" s="320"/>
      <c r="AI7" s="320"/>
      <c r="AJ7" s="320"/>
      <c r="AK7" s="320"/>
      <c r="AL7" s="321"/>
    </row>
    <row r="8" spans="1:53" s="322" customFormat="1" ht="33.75" customHeight="1" x14ac:dyDescent="0.2">
      <c r="A8" s="316"/>
      <c r="B8" s="1405"/>
      <c r="C8" s="317"/>
      <c r="D8" s="1409"/>
      <c r="E8" s="1410"/>
      <c r="F8" s="1410"/>
      <c r="G8" s="1410"/>
      <c r="H8" s="1410"/>
      <c r="I8" s="323"/>
      <c r="J8" s="1413" t="s">
        <v>234</v>
      </c>
      <c r="K8" s="1414"/>
      <c r="L8" s="1414"/>
      <c r="M8" s="1414"/>
      <c r="N8" s="1414"/>
      <c r="O8" s="1415"/>
      <c r="P8" s="317"/>
      <c r="Q8" s="1413" t="s">
        <v>235</v>
      </c>
      <c r="R8" s="1414"/>
      <c r="S8" s="1414"/>
      <c r="T8" s="1414"/>
      <c r="U8" s="1414"/>
      <c r="V8" s="1415"/>
      <c r="W8" s="317"/>
      <c r="X8" s="1413" t="s">
        <v>236</v>
      </c>
      <c r="Y8" s="1414"/>
      <c r="Z8" s="1414"/>
      <c r="AA8" s="1414"/>
      <c r="AB8" s="1414"/>
      <c r="AC8" s="1415"/>
      <c r="AD8" s="319"/>
      <c r="AE8" s="319"/>
      <c r="AF8" s="320"/>
      <c r="AG8" s="320"/>
      <c r="AH8" s="320"/>
      <c r="AI8" s="320"/>
      <c r="AJ8" s="320"/>
      <c r="AK8" s="320"/>
      <c r="AL8" s="321"/>
    </row>
    <row r="9" spans="1:53" s="322" customFormat="1" ht="21.75" customHeight="1" x14ac:dyDescent="0.2">
      <c r="A9" s="316"/>
      <c r="B9" s="1405"/>
      <c r="C9" s="317"/>
      <c r="D9" s="1416" t="s">
        <v>9</v>
      </c>
      <c r="E9" s="1418" t="s">
        <v>24</v>
      </c>
      <c r="F9" s="1419"/>
      <c r="G9" s="1418" t="s">
        <v>23</v>
      </c>
      <c r="H9" s="1420"/>
      <c r="I9" s="323"/>
      <c r="J9" s="1421" t="s">
        <v>9</v>
      </c>
      <c r="K9" s="1424" t="s">
        <v>220</v>
      </c>
      <c r="L9" s="1426" t="s">
        <v>24</v>
      </c>
      <c r="M9" s="1427"/>
      <c r="N9" s="1422" t="s">
        <v>23</v>
      </c>
      <c r="O9" s="1423"/>
      <c r="P9" s="317"/>
      <c r="Q9" s="1421" t="s">
        <v>9</v>
      </c>
      <c r="R9" s="1424" t="s">
        <v>220</v>
      </c>
      <c r="S9" s="1426" t="s">
        <v>24</v>
      </c>
      <c r="T9" s="1427"/>
      <c r="U9" s="1422" t="s">
        <v>23</v>
      </c>
      <c r="V9" s="1423"/>
      <c r="W9" s="317"/>
      <c r="X9" s="1421" t="s">
        <v>9</v>
      </c>
      <c r="Y9" s="1424" t="s">
        <v>220</v>
      </c>
      <c r="Z9" s="1426" t="s">
        <v>24</v>
      </c>
      <c r="AA9" s="1427"/>
      <c r="AB9" s="1422" t="s">
        <v>23</v>
      </c>
      <c r="AC9" s="1423"/>
      <c r="AD9" s="319"/>
      <c r="AE9" s="319"/>
      <c r="AF9" s="320"/>
      <c r="AG9" s="320"/>
      <c r="AH9" s="320"/>
      <c r="AI9" s="320"/>
      <c r="AJ9" s="320"/>
      <c r="AK9" s="320"/>
      <c r="AL9" s="321"/>
    </row>
    <row r="10" spans="1:53" s="322" customFormat="1" ht="36.75" customHeight="1" x14ac:dyDescent="0.2">
      <c r="A10" s="316"/>
      <c r="B10" s="1406"/>
      <c r="C10" s="317"/>
      <c r="D10" s="1417"/>
      <c r="E10" s="407" t="s">
        <v>9</v>
      </c>
      <c r="F10" s="403" t="s">
        <v>220</v>
      </c>
      <c r="G10" s="406" t="s">
        <v>9</v>
      </c>
      <c r="H10" s="886" t="s">
        <v>220</v>
      </c>
      <c r="I10" s="346"/>
      <c r="J10" s="1417"/>
      <c r="K10" s="1425"/>
      <c r="L10" s="404" t="s">
        <v>9</v>
      </c>
      <c r="M10" s="403" t="s">
        <v>221</v>
      </c>
      <c r="N10" s="407" t="s">
        <v>9</v>
      </c>
      <c r="O10" s="402" t="s">
        <v>221</v>
      </c>
      <c r="P10" s="347"/>
      <c r="Q10" s="1417"/>
      <c r="R10" s="1425"/>
      <c r="S10" s="404" t="s">
        <v>9</v>
      </c>
      <c r="T10" s="403" t="s">
        <v>221</v>
      </c>
      <c r="U10" s="407" t="s">
        <v>9</v>
      </c>
      <c r="V10" s="402" t="s">
        <v>221</v>
      </c>
      <c r="W10" s="347"/>
      <c r="X10" s="1417"/>
      <c r="Y10" s="1425"/>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100066</v>
      </c>
      <c r="E12" s="352">
        <f>L12+S12+Z12</f>
        <v>65515</v>
      </c>
      <c r="F12" s="353">
        <f>E12/$D12*100</f>
        <v>65.471788619511116</v>
      </c>
      <c r="G12" s="352">
        <f>N12+U12+AB12</f>
        <v>34551</v>
      </c>
      <c r="H12" s="354">
        <f>G12/$D12*100</f>
        <v>34.528211380488877</v>
      </c>
      <c r="I12" s="350"/>
      <c r="J12" s="355">
        <f>L12+N12</f>
        <v>22971</v>
      </c>
      <c r="K12" s="356">
        <f>J12/$D12*100</f>
        <v>22.955849139567885</v>
      </c>
      <c r="L12" s="357">
        <v>10022</v>
      </c>
      <c r="M12" s="353">
        <v>43.628923425188283</v>
      </c>
      <c r="N12" s="357">
        <v>12949</v>
      </c>
      <c r="O12" s="358">
        <v>56.371076574811717</v>
      </c>
      <c r="P12" s="350"/>
      <c r="Q12" s="355">
        <v>25624</v>
      </c>
      <c r="R12" s="356">
        <v>25.607099314452462</v>
      </c>
      <c r="S12" s="357">
        <v>18489</v>
      </c>
      <c r="T12" s="353">
        <v>72.155010927255702</v>
      </c>
      <c r="U12" s="357">
        <v>7135</v>
      </c>
      <c r="V12" s="358">
        <v>27.844989072744301</v>
      </c>
      <c r="W12" s="350"/>
      <c r="X12" s="355">
        <v>51471</v>
      </c>
      <c r="Y12" s="356">
        <v>51.437051545979649</v>
      </c>
      <c r="Z12" s="357">
        <v>37004</v>
      </c>
      <c r="AA12" s="353">
        <v>71.892910571001138</v>
      </c>
      <c r="AB12" s="357">
        <v>14467</v>
      </c>
      <c r="AC12" s="358">
        <f t="shared" ref="AC12:AC29" si="0">AB12/$X12*100</f>
        <v>28.107089428998854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15946</v>
      </c>
      <c r="E13" s="365">
        <f t="shared" ref="E13:E29" si="2">L13+S13+Z13</f>
        <v>10262</v>
      </c>
      <c r="F13" s="366">
        <f t="shared" ref="F13:H29" si="3">E13/$D13*100</f>
        <v>64.354697102721687</v>
      </c>
      <c r="G13" s="365">
        <f t="shared" ref="G13:G29" si="4">N13+U13+AB13</f>
        <v>5684</v>
      </c>
      <c r="H13" s="367">
        <f t="shared" si="3"/>
        <v>35.645302897278313</v>
      </c>
      <c r="I13" s="350"/>
      <c r="J13" s="368">
        <f t="shared" ref="J13:J29" si="5">L13+N13</f>
        <v>3054</v>
      </c>
      <c r="K13" s="369">
        <f t="shared" ref="K13:K29" si="6">J13/$D13*100</f>
        <v>19.15213846732723</v>
      </c>
      <c r="L13" s="370">
        <v>1360</v>
      </c>
      <c r="M13" s="371">
        <v>44.531761624099545</v>
      </c>
      <c r="N13" s="370">
        <v>1694</v>
      </c>
      <c r="O13" s="372">
        <v>55.468238375900455</v>
      </c>
      <c r="P13" s="350"/>
      <c r="Q13" s="368">
        <v>3503</v>
      </c>
      <c r="R13" s="369">
        <v>21.967891634265648</v>
      </c>
      <c r="S13" s="370">
        <v>2238</v>
      </c>
      <c r="T13" s="371">
        <v>63.88809591778476</v>
      </c>
      <c r="U13" s="370">
        <v>1265</v>
      </c>
      <c r="V13" s="372">
        <v>36.111904082215247</v>
      </c>
      <c r="W13" s="350"/>
      <c r="X13" s="368">
        <v>9389</v>
      </c>
      <c r="Y13" s="369">
        <v>58.879969898407126</v>
      </c>
      <c r="Z13" s="370">
        <v>6664</v>
      </c>
      <c r="AA13" s="371">
        <v>70.976674832250509</v>
      </c>
      <c r="AB13" s="370">
        <v>2725</v>
      </c>
      <c r="AC13" s="372">
        <f t="shared" si="0"/>
        <v>29.023325167749491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14726</v>
      </c>
      <c r="E14" s="365">
        <f t="shared" si="2"/>
        <v>9421</v>
      </c>
      <c r="F14" s="366">
        <f t="shared" si="3"/>
        <v>63.975281814477789</v>
      </c>
      <c r="G14" s="365">
        <f t="shared" si="4"/>
        <v>5305</v>
      </c>
      <c r="H14" s="367">
        <f t="shared" si="3"/>
        <v>36.024718185522204</v>
      </c>
      <c r="I14" s="350"/>
      <c r="J14" s="368">
        <f t="shared" si="5"/>
        <v>3447</v>
      </c>
      <c r="K14" s="369">
        <f t="shared" si="6"/>
        <v>23.40757843270406</v>
      </c>
      <c r="L14" s="370">
        <v>1485</v>
      </c>
      <c r="M14" s="371">
        <v>43.080939947780678</v>
      </c>
      <c r="N14" s="370">
        <v>1962</v>
      </c>
      <c r="O14" s="372">
        <v>56.919060052219315</v>
      </c>
      <c r="P14" s="350"/>
      <c r="Q14" s="368">
        <v>3344</v>
      </c>
      <c r="R14" s="369">
        <v>22.708135270949342</v>
      </c>
      <c r="S14" s="370">
        <v>1985</v>
      </c>
      <c r="T14" s="371">
        <v>59.360047846889955</v>
      </c>
      <c r="U14" s="370">
        <v>1359</v>
      </c>
      <c r="V14" s="372">
        <v>40.639952153110045</v>
      </c>
      <c r="W14" s="350"/>
      <c r="X14" s="368">
        <v>7935</v>
      </c>
      <c r="Y14" s="369">
        <v>53.884286296346595</v>
      </c>
      <c r="Z14" s="370">
        <v>5951</v>
      </c>
      <c r="AA14" s="371">
        <v>74.996849401386271</v>
      </c>
      <c r="AB14" s="370">
        <v>1984</v>
      </c>
      <c r="AC14" s="372">
        <f t="shared" si="0"/>
        <v>25.00315059861374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15565</v>
      </c>
      <c r="E15" s="365">
        <f t="shared" si="2"/>
        <v>9579</v>
      </c>
      <c r="F15" s="366">
        <f t="shared" si="3"/>
        <v>61.541920976549946</v>
      </c>
      <c r="G15" s="365">
        <f t="shared" si="4"/>
        <v>5986</v>
      </c>
      <c r="H15" s="367">
        <f t="shared" si="3"/>
        <v>38.458079023450047</v>
      </c>
      <c r="I15" s="350"/>
      <c r="J15" s="368">
        <f t="shared" si="5"/>
        <v>4285</v>
      </c>
      <c r="K15" s="369">
        <f t="shared" si="6"/>
        <v>27.529714102152266</v>
      </c>
      <c r="L15" s="370">
        <v>1964</v>
      </c>
      <c r="M15" s="371">
        <v>45.834305717619607</v>
      </c>
      <c r="N15" s="370">
        <v>2321</v>
      </c>
      <c r="O15" s="372">
        <v>54.165694282380393</v>
      </c>
      <c r="P15" s="350"/>
      <c r="Q15" s="368">
        <v>3958</v>
      </c>
      <c r="R15" s="369">
        <v>25.428846771602952</v>
      </c>
      <c r="S15" s="370">
        <v>2440</v>
      </c>
      <c r="T15" s="371">
        <v>61.64729661445174</v>
      </c>
      <c r="U15" s="370">
        <v>1518</v>
      </c>
      <c r="V15" s="372">
        <v>38.35270338554826</v>
      </c>
      <c r="W15" s="350"/>
      <c r="X15" s="368">
        <v>7322</v>
      </c>
      <c r="Y15" s="369">
        <v>47.041439126244775</v>
      </c>
      <c r="Z15" s="370">
        <v>5175</v>
      </c>
      <c r="AA15" s="371">
        <v>70.677410543567333</v>
      </c>
      <c r="AB15" s="370">
        <v>2147</v>
      </c>
      <c r="AC15" s="372">
        <f t="shared" si="0"/>
        <v>29.322589456432667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16811</v>
      </c>
      <c r="E16" s="365">
        <f t="shared" si="2"/>
        <v>9695</v>
      </c>
      <c r="F16" s="366">
        <f t="shared" si="3"/>
        <v>57.670572839212419</v>
      </c>
      <c r="G16" s="365">
        <f t="shared" si="4"/>
        <v>7116</v>
      </c>
      <c r="H16" s="367">
        <f t="shared" si="3"/>
        <v>42.329427160787581</v>
      </c>
      <c r="I16" s="350"/>
      <c r="J16" s="368">
        <f t="shared" si="5"/>
        <v>6727</v>
      </c>
      <c r="K16" s="369">
        <f t="shared" si="6"/>
        <v>40.015466063886741</v>
      </c>
      <c r="L16" s="370">
        <v>2806</v>
      </c>
      <c r="M16" s="371">
        <v>41.712501858183437</v>
      </c>
      <c r="N16" s="370">
        <v>3921</v>
      </c>
      <c r="O16" s="372">
        <v>58.287498141816563</v>
      </c>
      <c r="P16" s="350"/>
      <c r="Q16" s="368">
        <v>3992</v>
      </c>
      <c r="R16" s="369">
        <v>23.746356552257449</v>
      </c>
      <c r="S16" s="370">
        <v>2533</v>
      </c>
      <c r="T16" s="371">
        <v>63.451903807615231</v>
      </c>
      <c r="U16" s="370">
        <v>1459</v>
      </c>
      <c r="V16" s="372">
        <v>36.548096192384769</v>
      </c>
      <c r="W16" s="350"/>
      <c r="X16" s="368">
        <v>6092</v>
      </c>
      <c r="Y16" s="369">
        <v>36.238177383855806</v>
      </c>
      <c r="Z16" s="370">
        <v>4356</v>
      </c>
      <c r="AA16" s="371">
        <v>71.503611293499674</v>
      </c>
      <c r="AB16" s="370">
        <v>1736</v>
      </c>
      <c r="AC16" s="372">
        <f t="shared" si="0"/>
        <v>28.49638870650033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5347</v>
      </c>
      <c r="E17" s="375">
        <f t="shared" si="2"/>
        <v>3207</v>
      </c>
      <c r="F17" s="376">
        <f t="shared" si="3"/>
        <v>59.977557508883486</v>
      </c>
      <c r="G17" s="375">
        <f t="shared" si="4"/>
        <v>2140</v>
      </c>
      <c r="H17" s="367">
        <f t="shared" si="3"/>
        <v>40.022442491116514</v>
      </c>
      <c r="I17" s="350"/>
      <c r="J17" s="377">
        <f t="shared" si="5"/>
        <v>1503</v>
      </c>
      <c r="K17" s="378">
        <f t="shared" si="6"/>
        <v>28.109220123433705</v>
      </c>
      <c r="L17" s="375">
        <v>667</v>
      </c>
      <c r="M17" s="376">
        <v>44.377910844976718</v>
      </c>
      <c r="N17" s="375">
        <v>836</v>
      </c>
      <c r="O17" s="372">
        <v>55.622089155023289</v>
      </c>
      <c r="P17" s="350"/>
      <c r="Q17" s="377">
        <v>1322</v>
      </c>
      <c r="R17" s="378">
        <v>24.724144380026182</v>
      </c>
      <c r="S17" s="375">
        <v>752</v>
      </c>
      <c r="T17" s="376">
        <v>56.883509833585478</v>
      </c>
      <c r="U17" s="375">
        <v>570</v>
      </c>
      <c r="V17" s="372">
        <v>43.116490166414522</v>
      </c>
      <c r="W17" s="350"/>
      <c r="X17" s="377">
        <v>2522</v>
      </c>
      <c r="Y17" s="378">
        <v>47.166635496540117</v>
      </c>
      <c r="Z17" s="375">
        <v>1788</v>
      </c>
      <c r="AA17" s="376">
        <v>70.896114195083271</v>
      </c>
      <c r="AB17" s="375">
        <v>734</v>
      </c>
      <c r="AC17" s="372">
        <f t="shared" si="0"/>
        <v>29.103885804916736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49894</v>
      </c>
      <c r="E18" s="365">
        <f t="shared" si="2"/>
        <v>31066</v>
      </c>
      <c r="F18" s="366">
        <f t="shared" si="3"/>
        <v>62.263999679320158</v>
      </c>
      <c r="G18" s="365">
        <f t="shared" si="4"/>
        <v>18828</v>
      </c>
      <c r="H18" s="367">
        <f t="shared" si="3"/>
        <v>37.736000320679842</v>
      </c>
      <c r="I18" s="350"/>
      <c r="J18" s="368">
        <f t="shared" si="5"/>
        <v>9812</v>
      </c>
      <c r="K18" s="369">
        <f t="shared" si="6"/>
        <v>19.665691265482824</v>
      </c>
      <c r="L18" s="370">
        <v>4155</v>
      </c>
      <c r="M18" s="371">
        <v>42.346106807990211</v>
      </c>
      <c r="N18" s="370">
        <v>5657</v>
      </c>
      <c r="O18" s="372">
        <v>57.653893192009789</v>
      </c>
      <c r="P18" s="350"/>
      <c r="Q18" s="368">
        <v>9552</v>
      </c>
      <c r="R18" s="369">
        <v>19.14458652342967</v>
      </c>
      <c r="S18" s="370">
        <v>5548</v>
      </c>
      <c r="T18" s="371">
        <v>58.082077051926298</v>
      </c>
      <c r="U18" s="370">
        <v>4004</v>
      </c>
      <c r="V18" s="372">
        <v>41.917922948073702</v>
      </c>
      <c r="W18" s="350"/>
      <c r="X18" s="368">
        <v>30530</v>
      </c>
      <c r="Y18" s="369">
        <v>61.189722211087506</v>
      </c>
      <c r="Z18" s="370">
        <v>21363</v>
      </c>
      <c r="AA18" s="371">
        <v>69.973796265967906</v>
      </c>
      <c r="AB18" s="370">
        <v>9167</v>
      </c>
      <c r="AC18" s="372">
        <f t="shared" si="0"/>
        <v>30.026203734032098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29706</v>
      </c>
      <c r="E19" s="365">
        <f t="shared" si="2"/>
        <v>19128</v>
      </c>
      <c r="F19" s="366">
        <f t="shared" si="3"/>
        <v>64.391032114724297</v>
      </c>
      <c r="G19" s="365">
        <f t="shared" si="4"/>
        <v>10578</v>
      </c>
      <c r="H19" s="367">
        <f t="shared" si="3"/>
        <v>35.608967885275703</v>
      </c>
      <c r="I19" s="350"/>
      <c r="J19" s="368">
        <f t="shared" si="5"/>
        <v>5932</v>
      </c>
      <c r="K19" s="369">
        <f t="shared" si="6"/>
        <v>19.969029825624453</v>
      </c>
      <c r="L19" s="370">
        <v>2549</v>
      </c>
      <c r="M19" s="371">
        <v>42.970330411328391</v>
      </c>
      <c r="N19" s="370">
        <v>3383</v>
      </c>
      <c r="O19" s="372">
        <v>57.029669588671617</v>
      </c>
      <c r="P19" s="350"/>
      <c r="Q19" s="368">
        <v>6317</v>
      </c>
      <c r="R19" s="369">
        <v>21.265064296775062</v>
      </c>
      <c r="S19" s="370">
        <v>4157</v>
      </c>
      <c r="T19" s="371">
        <v>65.806553743865763</v>
      </c>
      <c r="U19" s="370">
        <v>2160</v>
      </c>
      <c r="V19" s="372">
        <v>34.193446256134244</v>
      </c>
      <c r="W19" s="350"/>
      <c r="X19" s="368">
        <v>17457</v>
      </c>
      <c r="Y19" s="369">
        <v>58.765905877600488</v>
      </c>
      <c r="Z19" s="370">
        <v>12422</v>
      </c>
      <c r="AA19" s="371">
        <v>71.157701781520316</v>
      </c>
      <c r="AB19" s="370">
        <v>5035</v>
      </c>
      <c r="AC19" s="372">
        <f t="shared" si="0"/>
        <v>28.842298218479694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118088</v>
      </c>
      <c r="E20" s="365">
        <f t="shared" si="2"/>
        <v>74110</v>
      </c>
      <c r="F20" s="366">
        <f t="shared" si="3"/>
        <v>62.758281959216852</v>
      </c>
      <c r="G20" s="365">
        <f t="shared" si="4"/>
        <v>43978</v>
      </c>
      <c r="H20" s="367">
        <f t="shared" si="3"/>
        <v>37.241718040783148</v>
      </c>
      <c r="I20" s="350"/>
      <c r="J20" s="368">
        <f t="shared" si="5"/>
        <v>30707</v>
      </c>
      <c r="K20" s="369">
        <f t="shared" si="6"/>
        <v>26.003488923514666</v>
      </c>
      <c r="L20" s="370">
        <v>13726</v>
      </c>
      <c r="M20" s="371">
        <v>44.699905558993066</v>
      </c>
      <c r="N20" s="370">
        <v>16981</v>
      </c>
      <c r="O20" s="372">
        <v>55.300094441006941</v>
      </c>
      <c r="P20" s="350"/>
      <c r="Q20" s="368">
        <v>27949</v>
      </c>
      <c r="R20" s="369">
        <v>23.667942551317662</v>
      </c>
      <c r="S20" s="370">
        <v>17932</v>
      </c>
      <c r="T20" s="371">
        <v>64.159719489069374</v>
      </c>
      <c r="U20" s="370">
        <v>10017</v>
      </c>
      <c r="V20" s="372">
        <v>35.840280510930626</v>
      </c>
      <c r="W20" s="350"/>
      <c r="X20" s="368">
        <v>59432</v>
      </c>
      <c r="Y20" s="369">
        <v>50.328568525167668</v>
      </c>
      <c r="Z20" s="370">
        <v>42452</v>
      </c>
      <c r="AA20" s="371">
        <v>71.429532911562802</v>
      </c>
      <c r="AB20" s="370">
        <v>16980</v>
      </c>
      <c r="AC20" s="372">
        <f t="shared" si="0"/>
        <v>28.570467088437209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60191</v>
      </c>
      <c r="E21" s="365">
        <f t="shared" si="2"/>
        <v>36505</v>
      </c>
      <c r="F21" s="366">
        <f t="shared" si="3"/>
        <v>60.648601950457717</v>
      </c>
      <c r="G21" s="365">
        <f t="shared" si="4"/>
        <v>23686</v>
      </c>
      <c r="H21" s="367">
        <f t="shared" si="3"/>
        <v>39.35139804954229</v>
      </c>
      <c r="I21" s="350"/>
      <c r="J21" s="368">
        <f t="shared" si="5"/>
        <v>18329</v>
      </c>
      <c r="K21" s="369">
        <f t="shared" si="6"/>
        <v>30.451396388164341</v>
      </c>
      <c r="L21" s="370">
        <v>7217</v>
      </c>
      <c r="M21" s="371">
        <v>39.374761307218073</v>
      </c>
      <c r="N21" s="370">
        <v>11112</v>
      </c>
      <c r="O21" s="372">
        <v>60.625238692781934</v>
      </c>
      <c r="P21" s="350"/>
      <c r="Q21" s="368">
        <v>13653</v>
      </c>
      <c r="R21" s="369">
        <v>22.682793108604276</v>
      </c>
      <c r="S21" s="370">
        <v>8890</v>
      </c>
      <c r="T21" s="371">
        <v>65.11389438218707</v>
      </c>
      <c r="U21" s="370">
        <v>4763</v>
      </c>
      <c r="V21" s="372">
        <v>34.886105617812937</v>
      </c>
      <c r="W21" s="350"/>
      <c r="X21" s="368">
        <v>28209</v>
      </c>
      <c r="Y21" s="369">
        <v>46.86581050323138</v>
      </c>
      <c r="Z21" s="370">
        <v>20398</v>
      </c>
      <c r="AA21" s="371">
        <v>72.310255592186891</v>
      </c>
      <c r="AB21" s="370">
        <v>7811</v>
      </c>
      <c r="AC21" s="372">
        <f t="shared" si="0"/>
        <v>27.689744407813109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14302</v>
      </c>
      <c r="E22" s="365">
        <f t="shared" si="2"/>
        <v>9147</v>
      </c>
      <c r="F22" s="366">
        <f t="shared" si="3"/>
        <v>63.956090057334634</v>
      </c>
      <c r="G22" s="365">
        <f t="shared" si="4"/>
        <v>5155</v>
      </c>
      <c r="H22" s="367">
        <f t="shared" si="3"/>
        <v>36.043909942665366</v>
      </c>
      <c r="I22" s="350"/>
      <c r="J22" s="368">
        <f t="shared" si="5"/>
        <v>3535</v>
      </c>
      <c r="K22" s="369">
        <f t="shared" si="6"/>
        <v>24.716822821982941</v>
      </c>
      <c r="L22" s="370">
        <v>1549</v>
      </c>
      <c r="M22" s="371">
        <v>43.81895332390382</v>
      </c>
      <c r="N22" s="370">
        <v>1986</v>
      </c>
      <c r="O22" s="372">
        <v>56.18104667609618</v>
      </c>
      <c r="P22" s="350"/>
      <c r="Q22" s="368">
        <v>3145</v>
      </c>
      <c r="R22" s="369">
        <v>21.989931478114951</v>
      </c>
      <c r="S22" s="370">
        <v>2089</v>
      </c>
      <c r="T22" s="371">
        <v>66.422893481717011</v>
      </c>
      <c r="U22" s="370">
        <v>1056</v>
      </c>
      <c r="V22" s="372">
        <v>33.577106518282989</v>
      </c>
      <c r="W22" s="350"/>
      <c r="X22" s="368">
        <v>7622</v>
      </c>
      <c r="Y22" s="369">
        <v>53.293245699902116</v>
      </c>
      <c r="Z22" s="370">
        <v>5509</v>
      </c>
      <c r="AA22" s="371">
        <v>72.277617423248486</v>
      </c>
      <c r="AB22" s="370">
        <v>2113</v>
      </c>
      <c r="AC22" s="372">
        <f t="shared" si="0"/>
        <v>27.72238257675151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25900</v>
      </c>
      <c r="E23" s="365">
        <f t="shared" si="2"/>
        <v>14874</v>
      </c>
      <c r="F23" s="366">
        <f t="shared" si="3"/>
        <v>57.428571428571431</v>
      </c>
      <c r="G23" s="365">
        <f t="shared" si="4"/>
        <v>11026</v>
      </c>
      <c r="H23" s="367">
        <f t="shared" si="3"/>
        <v>42.571428571428569</v>
      </c>
      <c r="I23" s="350"/>
      <c r="J23" s="368">
        <f t="shared" si="5"/>
        <v>9431</v>
      </c>
      <c r="K23" s="369">
        <f t="shared" si="6"/>
        <v>36.413127413127413</v>
      </c>
      <c r="L23" s="370">
        <v>3426</v>
      </c>
      <c r="M23" s="371">
        <v>36.327006680097554</v>
      </c>
      <c r="N23" s="370">
        <v>6005</v>
      </c>
      <c r="O23" s="372">
        <v>63.672993319902446</v>
      </c>
      <c r="P23" s="350"/>
      <c r="Q23" s="368">
        <v>4724</v>
      </c>
      <c r="R23" s="369">
        <v>18.239382239382241</v>
      </c>
      <c r="S23" s="370">
        <v>2795</v>
      </c>
      <c r="T23" s="371">
        <v>59.165961049957659</v>
      </c>
      <c r="U23" s="370">
        <v>1929</v>
      </c>
      <c r="V23" s="372">
        <v>40.834038950042341</v>
      </c>
      <c r="W23" s="350"/>
      <c r="X23" s="368">
        <v>11745</v>
      </c>
      <c r="Y23" s="369">
        <v>45.34749034749035</v>
      </c>
      <c r="Z23" s="370">
        <v>8653</v>
      </c>
      <c r="AA23" s="371">
        <v>73.673903788846317</v>
      </c>
      <c r="AB23" s="370">
        <v>3092</v>
      </c>
      <c r="AC23" s="372">
        <f t="shared" si="0"/>
        <v>26.326096211153683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63930</v>
      </c>
      <c r="E24" s="365">
        <f t="shared" si="2"/>
        <v>42049</v>
      </c>
      <c r="F24" s="366">
        <f t="shared" si="3"/>
        <v>65.773502268105744</v>
      </c>
      <c r="G24" s="365">
        <f t="shared" si="4"/>
        <v>21881</v>
      </c>
      <c r="H24" s="367">
        <f t="shared" si="3"/>
        <v>34.226497731894263</v>
      </c>
      <c r="I24" s="350"/>
      <c r="J24" s="368">
        <f t="shared" si="5"/>
        <v>14983</v>
      </c>
      <c r="K24" s="369">
        <f t="shared" si="6"/>
        <v>23.436571249804476</v>
      </c>
      <c r="L24" s="370">
        <v>6927</v>
      </c>
      <c r="M24" s="371">
        <v>46.232396716278451</v>
      </c>
      <c r="N24" s="370">
        <v>8056</v>
      </c>
      <c r="O24" s="372">
        <v>53.767603283721556</v>
      </c>
      <c r="P24" s="350"/>
      <c r="Q24" s="368">
        <v>13950</v>
      </c>
      <c r="R24" s="369">
        <v>21.820741435945564</v>
      </c>
      <c r="S24" s="370">
        <v>9621</v>
      </c>
      <c r="T24" s="371">
        <v>68.967741935483872</v>
      </c>
      <c r="U24" s="370">
        <v>4329</v>
      </c>
      <c r="V24" s="372">
        <v>31.032258064516128</v>
      </c>
      <c r="W24" s="350"/>
      <c r="X24" s="368">
        <v>34997</v>
      </c>
      <c r="Y24" s="369">
        <v>54.742687314249963</v>
      </c>
      <c r="Z24" s="370">
        <v>25501</v>
      </c>
      <c r="AA24" s="371">
        <v>72.866245678200997</v>
      </c>
      <c r="AB24" s="370">
        <v>9496</v>
      </c>
      <c r="AC24" s="372">
        <f t="shared" si="0"/>
        <v>27.133754321799014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17389</v>
      </c>
      <c r="E25" s="365">
        <f t="shared" si="2"/>
        <v>10751</v>
      </c>
      <c r="F25" s="366">
        <f t="shared" si="3"/>
        <v>61.826442003565475</v>
      </c>
      <c r="G25" s="365">
        <f t="shared" si="4"/>
        <v>6638</v>
      </c>
      <c r="H25" s="367">
        <f t="shared" si="3"/>
        <v>38.173557996434525</v>
      </c>
      <c r="I25" s="350"/>
      <c r="J25" s="368">
        <f t="shared" si="5"/>
        <v>4766</v>
      </c>
      <c r="K25" s="369">
        <f t="shared" si="6"/>
        <v>27.408131577434009</v>
      </c>
      <c r="L25" s="370">
        <v>1892</v>
      </c>
      <c r="M25" s="371">
        <v>39.697859840537134</v>
      </c>
      <c r="N25" s="370">
        <v>2874</v>
      </c>
      <c r="O25" s="372">
        <v>60.302140159462859</v>
      </c>
      <c r="P25" s="350"/>
      <c r="Q25" s="368">
        <v>4607</v>
      </c>
      <c r="R25" s="369">
        <v>26.493760423256081</v>
      </c>
      <c r="S25" s="370">
        <v>3209</v>
      </c>
      <c r="T25" s="371">
        <v>69.65487301931843</v>
      </c>
      <c r="U25" s="370">
        <v>1398</v>
      </c>
      <c r="V25" s="372">
        <v>30.34512698068157</v>
      </c>
      <c r="W25" s="350"/>
      <c r="X25" s="368">
        <v>8016</v>
      </c>
      <c r="Y25" s="369">
        <v>46.098107999309903</v>
      </c>
      <c r="Z25" s="370">
        <v>5650</v>
      </c>
      <c r="AA25" s="371">
        <v>70.484031936127749</v>
      </c>
      <c r="AB25" s="370">
        <v>2366</v>
      </c>
      <c r="AC25" s="372">
        <f t="shared" si="0"/>
        <v>29.515968063872254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6611</v>
      </c>
      <c r="E26" s="380">
        <f t="shared" si="2"/>
        <v>4048</v>
      </c>
      <c r="F26" s="381">
        <f t="shared" si="3"/>
        <v>61.23128119800333</v>
      </c>
      <c r="G26" s="380">
        <f t="shared" si="4"/>
        <v>2563</v>
      </c>
      <c r="H26" s="367">
        <f t="shared" si="3"/>
        <v>38.76871880199667</v>
      </c>
      <c r="I26" s="350"/>
      <c r="J26" s="377">
        <f t="shared" si="5"/>
        <v>1679</v>
      </c>
      <c r="K26" s="378">
        <f t="shared" si="6"/>
        <v>25.397065496899106</v>
      </c>
      <c r="L26" s="375">
        <v>686</v>
      </c>
      <c r="M26" s="376">
        <v>40.857653365098273</v>
      </c>
      <c r="N26" s="375">
        <v>993</v>
      </c>
      <c r="O26" s="372">
        <v>59.142346634901735</v>
      </c>
      <c r="P26" s="350"/>
      <c r="Q26" s="377">
        <v>1312</v>
      </c>
      <c r="R26" s="378">
        <v>19.84571169263349</v>
      </c>
      <c r="S26" s="375">
        <v>742</v>
      </c>
      <c r="T26" s="376">
        <v>56.554878048780488</v>
      </c>
      <c r="U26" s="375">
        <v>570</v>
      </c>
      <c r="V26" s="372">
        <v>43.445121951219512</v>
      </c>
      <c r="W26" s="350"/>
      <c r="X26" s="377">
        <v>3620</v>
      </c>
      <c r="Y26" s="378">
        <v>54.757222810467397</v>
      </c>
      <c r="Z26" s="375">
        <v>2620</v>
      </c>
      <c r="AA26" s="376">
        <v>72.375690607734811</v>
      </c>
      <c r="AB26" s="375">
        <v>1000</v>
      </c>
      <c r="AC26" s="372">
        <f t="shared" si="0"/>
        <v>27.624309392265197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38238</v>
      </c>
      <c r="E27" s="380">
        <f t="shared" si="2"/>
        <v>22219</v>
      </c>
      <c r="F27" s="381">
        <f t="shared" si="3"/>
        <v>58.107118573147133</v>
      </c>
      <c r="G27" s="380">
        <f t="shared" si="4"/>
        <v>16019</v>
      </c>
      <c r="H27" s="367">
        <f t="shared" si="3"/>
        <v>41.892881426852867</v>
      </c>
      <c r="I27" s="350"/>
      <c r="J27" s="377">
        <f t="shared" si="5"/>
        <v>11625</v>
      </c>
      <c r="K27" s="378">
        <f t="shared" si="6"/>
        <v>30.401694649301742</v>
      </c>
      <c r="L27" s="375">
        <v>4535</v>
      </c>
      <c r="M27" s="376">
        <v>39.010752688172047</v>
      </c>
      <c r="N27" s="375">
        <v>7090</v>
      </c>
      <c r="O27" s="372">
        <v>60.989247311827953</v>
      </c>
      <c r="P27" s="350"/>
      <c r="Q27" s="377">
        <v>8062</v>
      </c>
      <c r="R27" s="378">
        <v>21.083738689261992</v>
      </c>
      <c r="S27" s="375">
        <v>4557</v>
      </c>
      <c r="T27" s="376">
        <v>56.524435623914663</v>
      </c>
      <c r="U27" s="375">
        <v>3505</v>
      </c>
      <c r="V27" s="372">
        <v>43.475564376085337</v>
      </c>
      <c r="W27" s="350"/>
      <c r="X27" s="377">
        <v>18551</v>
      </c>
      <c r="Y27" s="378">
        <v>48.51456666143627</v>
      </c>
      <c r="Z27" s="375">
        <v>13127</v>
      </c>
      <c r="AA27" s="376">
        <v>70.761684006253034</v>
      </c>
      <c r="AB27" s="375">
        <v>5424</v>
      </c>
      <c r="AC27" s="372">
        <f t="shared" si="0"/>
        <v>29.238315993746966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3604</v>
      </c>
      <c r="E28" s="380">
        <f t="shared" si="2"/>
        <v>2347</v>
      </c>
      <c r="F28" s="381">
        <f t="shared" si="3"/>
        <v>65.122086570477251</v>
      </c>
      <c r="G28" s="380">
        <f t="shared" si="4"/>
        <v>1257</v>
      </c>
      <c r="H28" s="382">
        <f t="shared" si="3"/>
        <v>34.877913429522749</v>
      </c>
      <c r="I28" s="350"/>
      <c r="J28" s="377">
        <f t="shared" si="5"/>
        <v>450</v>
      </c>
      <c r="K28" s="378">
        <f t="shared" si="6"/>
        <v>12.486126526082131</v>
      </c>
      <c r="L28" s="375">
        <v>193</v>
      </c>
      <c r="M28" s="376">
        <v>42.888888888888886</v>
      </c>
      <c r="N28" s="375">
        <v>257</v>
      </c>
      <c r="O28" s="383">
        <v>57.111111111111114</v>
      </c>
      <c r="P28" s="350"/>
      <c r="Q28" s="377">
        <v>809</v>
      </c>
      <c r="R28" s="378">
        <v>22.4472807991121</v>
      </c>
      <c r="S28" s="375">
        <v>500</v>
      </c>
      <c r="T28" s="376">
        <v>61.804697156983934</v>
      </c>
      <c r="U28" s="375">
        <v>309</v>
      </c>
      <c r="V28" s="383">
        <v>38.195302843016073</v>
      </c>
      <c r="W28" s="350"/>
      <c r="X28" s="377">
        <v>2345</v>
      </c>
      <c r="Y28" s="378">
        <v>65.066592674805761</v>
      </c>
      <c r="Z28" s="375">
        <v>1654</v>
      </c>
      <c r="AA28" s="376">
        <v>70.533049040511727</v>
      </c>
      <c r="AB28" s="375">
        <v>691</v>
      </c>
      <c r="AC28" s="383">
        <f t="shared" si="0"/>
        <v>29.466950959488276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1279</v>
      </c>
      <c r="E29" s="386">
        <f t="shared" si="2"/>
        <v>705</v>
      </c>
      <c r="F29" s="387">
        <f t="shared" si="3"/>
        <v>55.121188428459732</v>
      </c>
      <c r="G29" s="386">
        <f t="shared" si="4"/>
        <v>574</v>
      </c>
      <c r="H29" s="388">
        <f t="shared" si="3"/>
        <v>44.878811571540268</v>
      </c>
      <c r="I29" s="350"/>
      <c r="J29" s="389">
        <f t="shared" si="5"/>
        <v>680</v>
      </c>
      <c r="K29" s="390">
        <f t="shared" si="6"/>
        <v>53.166536356528539</v>
      </c>
      <c r="L29" s="391">
        <v>253</v>
      </c>
      <c r="M29" s="392">
        <v>37.205882352941174</v>
      </c>
      <c r="N29" s="391">
        <v>427</v>
      </c>
      <c r="O29" s="393">
        <v>62.794117647058826</v>
      </c>
      <c r="P29" s="350"/>
      <c r="Q29" s="389">
        <v>237</v>
      </c>
      <c r="R29" s="390">
        <v>18.530101641907741</v>
      </c>
      <c r="S29" s="391">
        <v>171</v>
      </c>
      <c r="T29" s="392">
        <v>72.151898734177209</v>
      </c>
      <c r="U29" s="391">
        <v>66</v>
      </c>
      <c r="V29" s="393">
        <v>27.848101265822784</v>
      </c>
      <c r="W29" s="350"/>
      <c r="X29" s="389">
        <v>362</v>
      </c>
      <c r="Y29" s="390">
        <v>28.30336200156372</v>
      </c>
      <c r="Z29" s="391">
        <v>281</v>
      </c>
      <c r="AA29" s="392">
        <v>77.624309392265189</v>
      </c>
      <c r="AB29" s="391">
        <v>81</v>
      </c>
      <c r="AC29" s="393">
        <f t="shared" si="0"/>
        <v>22.375690607734807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597593</v>
      </c>
      <c r="E31" s="1230">
        <f>L31+S31+Z31</f>
        <v>374628</v>
      </c>
      <c r="F31" s="1231">
        <f>E31/$D31*100</f>
        <v>62.68948933471443</v>
      </c>
      <c r="G31" s="1230">
        <f>N31+U31+AB31</f>
        <v>222965</v>
      </c>
      <c r="H31" s="1232">
        <f>G31/$D31*100</f>
        <v>37.310510665285577</v>
      </c>
      <c r="I31" s="320"/>
      <c r="J31" s="1233">
        <f>SUM(J12:J29)</f>
        <v>153916</v>
      </c>
      <c r="K31" s="1234">
        <f>J31/$D31*100</f>
        <v>25.755991117700511</v>
      </c>
      <c r="L31" s="1230">
        <f>SUM(L12:L29)</f>
        <v>65412</v>
      </c>
      <c r="M31" s="1231">
        <f>L31/$J31*100</f>
        <v>42.498505678421992</v>
      </c>
      <c r="N31" s="1230">
        <f>SUM(N12:N29)</f>
        <v>88504</v>
      </c>
      <c r="O31" s="1235">
        <f>N31/$J31*100</f>
        <v>57.501494321578008</v>
      </c>
      <c r="P31" s="320"/>
      <c r="Q31" s="1233">
        <f>SUM(Q12:Q29)</f>
        <v>136060</v>
      </c>
      <c r="R31" s="1234">
        <f>Q31/$D31*100</f>
        <v>22.768004310626129</v>
      </c>
      <c r="S31" s="1230">
        <f>SUM(S12:S29)</f>
        <v>88648</v>
      </c>
      <c r="T31" s="1231">
        <f>S31/$Q31*100</f>
        <v>65.153608702043215</v>
      </c>
      <c r="U31" s="1230">
        <f>SUM(U12:U29)</f>
        <v>47412</v>
      </c>
      <c r="V31" s="1235">
        <f>U31/$Q31*100</f>
        <v>34.846391297956785</v>
      </c>
      <c r="W31" s="320"/>
      <c r="X31" s="1233">
        <f>SUM(X12:X29)</f>
        <v>307617</v>
      </c>
      <c r="Y31" s="1234">
        <f>X31/$D31*100</f>
        <v>51.476004571673364</v>
      </c>
      <c r="Z31" s="1230">
        <f>SUM(Z12:Z29)</f>
        <v>220568</v>
      </c>
      <c r="AA31" s="1231">
        <f>Z31/$X31*100</f>
        <v>71.702149100992457</v>
      </c>
      <c r="AB31" s="1230">
        <f>SUM(AB12:AB29)</f>
        <v>87049</v>
      </c>
      <c r="AC31" s="1235">
        <f>AB31/$X31*100</f>
        <v>28.297850899007532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29"/>
      <c r="C34" s="1429"/>
      <c r="D34" s="1429"/>
      <c r="E34" s="1429"/>
      <c r="F34" s="1429"/>
      <c r="G34" s="1429"/>
      <c r="H34" s="1429"/>
      <c r="I34" s="1429"/>
      <c r="J34" s="1429"/>
      <c r="K34" s="1429"/>
      <c r="L34" s="1429"/>
      <c r="M34" s="1429"/>
      <c r="N34" s="1429"/>
      <c r="O34" s="1429"/>
    </row>
    <row r="35" spans="2:15" s="329" customFormat="1" ht="29.25" customHeight="1" x14ac:dyDescent="0.2">
      <c r="B35" s="1430"/>
      <c r="C35" s="1430"/>
      <c r="D35" s="1430"/>
      <c r="E35" s="1430"/>
      <c r="F35" s="1430"/>
      <c r="G35" s="1430"/>
      <c r="H35" s="1430"/>
      <c r="I35" s="1430"/>
      <c r="J35" s="1430"/>
      <c r="K35" s="1430"/>
      <c r="L35" s="1430"/>
      <c r="M35" s="1430"/>
    </row>
    <row r="36" spans="2:15" s="329" customFormat="1" ht="4.5" customHeight="1" x14ac:dyDescent="0.2">
      <c r="B36" s="1428"/>
      <c r="C36" s="1428"/>
      <c r="D36" s="1428"/>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00"/>
      <c r="C2" s="1400"/>
    </row>
    <row r="3" spans="1:53" s="345" customFormat="1" ht="4.5" customHeight="1" x14ac:dyDescent="0.2">
      <c r="B3" s="1401"/>
      <c r="C3" s="1401"/>
    </row>
    <row r="4" spans="1:53" s="345" customFormat="1" ht="17.25" customHeight="1" x14ac:dyDescent="0.2">
      <c r="A4" s="1402" t="s">
        <v>407</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c r="Y4" s="1402"/>
      <c r="Z4" s="1402"/>
      <c r="AA4" s="1402"/>
      <c r="AB4" s="1402"/>
      <c r="AC4" s="1402"/>
    </row>
    <row r="5" spans="1:53" s="345" customFormat="1" ht="17.25" customHeight="1" x14ac:dyDescent="0.2">
      <c r="B5" s="1403" t="str">
        <f>porsaad!$B$6</f>
        <v>Situación a 31 de enero de 2025</v>
      </c>
      <c r="C5" s="1403"/>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row>
    <row r="6" spans="1:53" s="345" customFormat="1" ht="6" customHeight="1" x14ac:dyDescent="0.2"/>
    <row r="7" spans="1:53" s="322" customFormat="1" ht="12.75" customHeight="1" x14ac:dyDescent="0.2">
      <c r="A7" s="316"/>
      <c r="B7" s="1404" t="s">
        <v>12</v>
      </c>
      <c r="C7" s="317"/>
      <c r="D7" s="1407" t="s">
        <v>237</v>
      </c>
      <c r="E7" s="1408"/>
      <c r="F7" s="1408"/>
      <c r="G7" s="1408"/>
      <c r="H7" s="1408"/>
      <c r="I7" s="318"/>
      <c r="J7" s="1411"/>
      <c r="K7" s="1411"/>
      <c r="L7" s="1411"/>
      <c r="M7" s="1411"/>
      <c r="N7" s="1411"/>
      <c r="O7" s="1411"/>
      <c r="P7" s="318"/>
      <c r="Q7" s="1411"/>
      <c r="R7" s="1411"/>
      <c r="S7" s="1411"/>
      <c r="T7" s="1411"/>
      <c r="U7" s="1411"/>
      <c r="V7" s="1411"/>
      <c r="W7" s="318"/>
      <c r="X7" s="1411"/>
      <c r="Y7" s="1411"/>
      <c r="Z7" s="1411"/>
      <c r="AA7" s="1411"/>
      <c r="AB7" s="1411"/>
      <c r="AC7" s="1412"/>
      <c r="AD7" s="319"/>
      <c r="AE7" s="319"/>
      <c r="AF7" s="320"/>
      <c r="AG7" s="320"/>
      <c r="AH7" s="320"/>
      <c r="AI7" s="320"/>
      <c r="AJ7" s="320"/>
      <c r="AK7" s="320"/>
      <c r="AL7" s="321"/>
    </row>
    <row r="8" spans="1:53" s="322" customFormat="1" ht="33.75" customHeight="1" x14ac:dyDescent="0.2">
      <c r="A8" s="316"/>
      <c r="B8" s="1405"/>
      <c r="C8" s="317"/>
      <c r="D8" s="1409"/>
      <c r="E8" s="1410"/>
      <c r="F8" s="1410"/>
      <c r="G8" s="1410"/>
      <c r="H8" s="1410"/>
      <c r="I8" s="323"/>
      <c r="J8" s="1413" t="s">
        <v>238</v>
      </c>
      <c r="K8" s="1414"/>
      <c r="L8" s="1414"/>
      <c r="M8" s="1414"/>
      <c r="N8" s="1414"/>
      <c r="O8" s="1415"/>
      <c r="P8" s="317"/>
      <c r="Q8" s="1413" t="s">
        <v>239</v>
      </c>
      <c r="R8" s="1414"/>
      <c r="S8" s="1414"/>
      <c r="T8" s="1414"/>
      <c r="U8" s="1414"/>
      <c r="V8" s="1415"/>
      <c r="W8" s="317"/>
      <c r="X8" s="1413" t="s">
        <v>240</v>
      </c>
      <c r="Y8" s="1414"/>
      <c r="Z8" s="1414"/>
      <c r="AA8" s="1414"/>
      <c r="AB8" s="1414"/>
      <c r="AC8" s="1415"/>
      <c r="AD8" s="319"/>
      <c r="AE8" s="319"/>
      <c r="AF8" s="320"/>
      <c r="AG8" s="320"/>
      <c r="AH8" s="320"/>
      <c r="AI8" s="320"/>
      <c r="AJ8" s="320"/>
      <c r="AK8" s="320"/>
      <c r="AL8" s="321"/>
    </row>
    <row r="9" spans="1:53" s="322" customFormat="1" ht="21.75" customHeight="1" x14ac:dyDescent="0.2">
      <c r="A9" s="316"/>
      <c r="B9" s="1405"/>
      <c r="C9" s="317"/>
      <c r="D9" s="1416" t="s">
        <v>9</v>
      </c>
      <c r="E9" s="1418" t="s">
        <v>24</v>
      </c>
      <c r="F9" s="1419"/>
      <c r="G9" s="1418" t="s">
        <v>23</v>
      </c>
      <c r="H9" s="1420"/>
      <c r="I9" s="323"/>
      <c r="J9" s="1421" t="s">
        <v>9</v>
      </c>
      <c r="K9" s="1424" t="s">
        <v>220</v>
      </c>
      <c r="L9" s="1426" t="s">
        <v>24</v>
      </c>
      <c r="M9" s="1427"/>
      <c r="N9" s="1422" t="s">
        <v>23</v>
      </c>
      <c r="O9" s="1423"/>
      <c r="P9" s="317"/>
      <c r="Q9" s="1421" t="s">
        <v>9</v>
      </c>
      <c r="R9" s="1424" t="s">
        <v>220</v>
      </c>
      <c r="S9" s="1426" t="s">
        <v>24</v>
      </c>
      <c r="T9" s="1427"/>
      <c r="U9" s="1422" t="s">
        <v>23</v>
      </c>
      <c r="V9" s="1423"/>
      <c r="W9" s="317"/>
      <c r="X9" s="1421" t="s">
        <v>9</v>
      </c>
      <c r="Y9" s="1424" t="s">
        <v>220</v>
      </c>
      <c r="Z9" s="1426" t="s">
        <v>24</v>
      </c>
      <c r="AA9" s="1427"/>
      <c r="AB9" s="1422" t="s">
        <v>23</v>
      </c>
      <c r="AC9" s="1423"/>
      <c r="AD9" s="319"/>
      <c r="AE9" s="319"/>
      <c r="AF9" s="320"/>
      <c r="AG9" s="320"/>
      <c r="AH9" s="320"/>
      <c r="AI9" s="320"/>
      <c r="AJ9" s="320"/>
      <c r="AK9" s="320"/>
      <c r="AL9" s="321"/>
    </row>
    <row r="10" spans="1:53" s="322" customFormat="1" ht="36.75" customHeight="1" x14ac:dyDescent="0.2">
      <c r="A10" s="316"/>
      <c r="B10" s="1406"/>
      <c r="C10" s="317"/>
      <c r="D10" s="1417"/>
      <c r="E10" s="407" t="s">
        <v>9</v>
      </c>
      <c r="F10" s="403" t="s">
        <v>220</v>
      </c>
      <c r="G10" s="406" t="s">
        <v>9</v>
      </c>
      <c r="H10" s="886" t="s">
        <v>220</v>
      </c>
      <c r="I10" s="346"/>
      <c r="J10" s="1417"/>
      <c r="K10" s="1425"/>
      <c r="L10" s="404" t="s">
        <v>9</v>
      </c>
      <c r="M10" s="403" t="s">
        <v>221</v>
      </c>
      <c r="N10" s="407" t="s">
        <v>9</v>
      </c>
      <c r="O10" s="402" t="s">
        <v>221</v>
      </c>
      <c r="P10" s="347"/>
      <c r="Q10" s="1417"/>
      <c r="R10" s="1425"/>
      <c r="S10" s="404" t="s">
        <v>9</v>
      </c>
      <c r="T10" s="403" t="s">
        <v>221</v>
      </c>
      <c r="U10" s="407" t="s">
        <v>9</v>
      </c>
      <c r="V10" s="402" t="s">
        <v>221</v>
      </c>
      <c r="W10" s="347"/>
      <c r="X10" s="1417"/>
      <c r="Y10" s="1425"/>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78160</v>
      </c>
      <c r="E12" s="352">
        <f>L12+S12+Z12</f>
        <v>48091</v>
      </c>
      <c r="F12" s="353">
        <f>E12/$D12*100</f>
        <v>61.52891504605936</v>
      </c>
      <c r="G12" s="352">
        <f>N12+U12+AB12</f>
        <v>30069</v>
      </c>
      <c r="H12" s="354">
        <f>G12/$D12*100</f>
        <v>38.471084953940633</v>
      </c>
      <c r="I12" s="350"/>
      <c r="J12" s="355">
        <f>L12+N12</f>
        <v>19273</v>
      </c>
      <c r="K12" s="356">
        <f>J12/$D12*100</f>
        <v>24.658393039918117</v>
      </c>
      <c r="L12" s="357">
        <v>9404</v>
      </c>
      <c r="M12" s="353">
        <v>48.793649146474344</v>
      </c>
      <c r="N12" s="357">
        <v>9869</v>
      </c>
      <c r="O12" s="358">
        <v>51.206350853525663</v>
      </c>
      <c r="P12" s="350"/>
      <c r="Q12" s="355">
        <v>26042</v>
      </c>
      <c r="R12" s="356">
        <v>33.31883316274309</v>
      </c>
      <c r="S12" s="357">
        <v>17779</v>
      </c>
      <c r="T12" s="353">
        <v>68.270486137777439</v>
      </c>
      <c r="U12" s="357">
        <v>8263</v>
      </c>
      <c r="V12" s="358">
        <v>31.729513862222564</v>
      </c>
      <c r="W12" s="350"/>
      <c r="X12" s="355">
        <v>32845</v>
      </c>
      <c r="Y12" s="356">
        <v>42.022773797338793</v>
      </c>
      <c r="Z12" s="357">
        <v>20908</v>
      </c>
      <c r="AA12" s="353">
        <v>63.656568731922668</v>
      </c>
      <c r="AB12" s="357">
        <v>11937</v>
      </c>
      <c r="AC12" s="358">
        <f t="shared" ref="AC12:AC29" si="0">AB12/$X12*100</f>
        <v>36.343431268077332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7871</v>
      </c>
      <c r="E13" s="365">
        <f t="shared" ref="E13:E29" si="2">L13+S13+Z13</f>
        <v>4959</v>
      </c>
      <c r="F13" s="366">
        <f t="shared" ref="F13:H29" si="3">E13/$D13*100</f>
        <v>63.003430313810192</v>
      </c>
      <c r="G13" s="365">
        <f t="shared" ref="G13:G29" si="4">N13+U13+AB13</f>
        <v>2912</v>
      </c>
      <c r="H13" s="367">
        <f t="shared" si="3"/>
        <v>36.996569686189815</v>
      </c>
      <c r="I13" s="350"/>
      <c r="J13" s="368">
        <f t="shared" ref="J13:J29" si="5">L13+N13</f>
        <v>1561</v>
      </c>
      <c r="K13" s="369">
        <f t="shared" ref="K13:K29" si="6">J13/$D13*100</f>
        <v>19.832295769279636</v>
      </c>
      <c r="L13" s="370">
        <v>732</v>
      </c>
      <c r="M13" s="371">
        <v>46.893017296604739</v>
      </c>
      <c r="N13" s="370">
        <v>829</v>
      </c>
      <c r="O13" s="372">
        <v>53.106982703395254</v>
      </c>
      <c r="P13" s="350"/>
      <c r="Q13" s="368">
        <v>1937</v>
      </c>
      <c r="R13" s="369">
        <v>24.609325371617331</v>
      </c>
      <c r="S13" s="370">
        <v>1274</v>
      </c>
      <c r="T13" s="371">
        <v>65.771812080536918</v>
      </c>
      <c r="U13" s="370">
        <v>663</v>
      </c>
      <c r="V13" s="372">
        <v>34.228187919463089</v>
      </c>
      <c r="W13" s="350"/>
      <c r="X13" s="368">
        <v>4373</v>
      </c>
      <c r="Y13" s="369">
        <v>55.558378859103044</v>
      </c>
      <c r="Z13" s="370">
        <v>2953</v>
      </c>
      <c r="AA13" s="371">
        <v>67.528012805854104</v>
      </c>
      <c r="AB13" s="370">
        <v>1420</v>
      </c>
      <c r="AC13" s="372">
        <f t="shared" si="0"/>
        <v>32.471987194145896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9138</v>
      </c>
      <c r="E14" s="365">
        <f t="shared" si="2"/>
        <v>5771</v>
      </c>
      <c r="F14" s="366">
        <f t="shared" si="3"/>
        <v>63.153862989713282</v>
      </c>
      <c r="G14" s="365">
        <f t="shared" si="4"/>
        <v>3367</v>
      </c>
      <c r="H14" s="367">
        <f t="shared" si="3"/>
        <v>36.846137010286718</v>
      </c>
      <c r="I14" s="350"/>
      <c r="J14" s="368">
        <f t="shared" si="5"/>
        <v>1813</v>
      </c>
      <c r="K14" s="369">
        <f t="shared" si="6"/>
        <v>19.840227620923613</v>
      </c>
      <c r="L14" s="370">
        <v>830</v>
      </c>
      <c r="M14" s="371">
        <v>45.780474351902924</v>
      </c>
      <c r="N14" s="370">
        <v>983</v>
      </c>
      <c r="O14" s="372">
        <v>54.219525648097076</v>
      </c>
      <c r="P14" s="350"/>
      <c r="Q14" s="368">
        <v>2407</v>
      </c>
      <c r="R14" s="369">
        <v>26.340555920332676</v>
      </c>
      <c r="S14" s="370">
        <v>1558</v>
      </c>
      <c r="T14" s="371">
        <v>64.72787702534275</v>
      </c>
      <c r="U14" s="370">
        <v>849</v>
      </c>
      <c r="V14" s="372">
        <v>35.27212297465725</v>
      </c>
      <c r="W14" s="350"/>
      <c r="X14" s="368">
        <v>4918</v>
      </c>
      <c r="Y14" s="369">
        <v>53.819216458743711</v>
      </c>
      <c r="Z14" s="370">
        <v>3383</v>
      </c>
      <c r="AA14" s="371">
        <v>68.788125254168364</v>
      </c>
      <c r="AB14" s="370">
        <v>1535</v>
      </c>
      <c r="AC14" s="372">
        <f t="shared" si="0"/>
        <v>31.21187474583164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8482</v>
      </c>
      <c r="E15" s="365">
        <f t="shared" si="2"/>
        <v>5036</v>
      </c>
      <c r="F15" s="366">
        <f t="shared" si="3"/>
        <v>59.372789436453665</v>
      </c>
      <c r="G15" s="365">
        <f t="shared" si="4"/>
        <v>3446</v>
      </c>
      <c r="H15" s="367">
        <f t="shared" si="3"/>
        <v>40.627210563546335</v>
      </c>
      <c r="I15" s="350"/>
      <c r="J15" s="368">
        <f t="shared" si="5"/>
        <v>2908</v>
      </c>
      <c r="K15" s="369">
        <f t="shared" si="6"/>
        <v>34.284366894600332</v>
      </c>
      <c r="L15" s="370">
        <v>1397</v>
      </c>
      <c r="M15" s="371">
        <v>48.039889958734527</v>
      </c>
      <c r="N15" s="370">
        <v>1511</v>
      </c>
      <c r="O15" s="372">
        <v>51.960110041265473</v>
      </c>
      <c r="P15" s="350"/>
      <c r="Q15" s="368">
        <v>2359</v>
      </c>
      <c r="R15" s="369">
        <v>27.811836830936098</v>
      </c>
      <c r="S15" s="370">
        <v>1492</v>
      </c>
      <c r="T15" s="371">
        <v>63.247138618058493</v>
      </c>
      <c r="U15" s="370">
        <v>867</v>
      </c>
      <c r="V15" s="372">
        <v>36.7528613819415</v>
      </c>
      <c r="W15" s="350"/>
      <c r="X15" s="368">
        <v>3215</v>
      </c>
      <c r="Y15" s="369">
        <v>37.903796274463566</v>
      </c>
      <c r="Z15" s="370">
        <v>2147</v>
      </c>
      <c r="AA15" s="371">
        <v>66.780715396578543</v>
      </c>
      <c r="AB15" s="370">
        <v>1068</v>
      </c>
      <c r="AC15" s="372">
        <f t="shared" si="0"/>
        <v>33.219284603421464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5819</v>
      </c>
      <c r="E16" s="365">
        <f t="shared" si="2"/>
        <v>3300</v>
      </c>
      <c r="F16" s="366">
        <f t="shared" si="3"/>
        <v>56.710775047258977</v>
      </c>
      <c r="G16" s="365">
        <f t="shared" si="4"/>
        <v>2519</v>
      </c>
      <c r="H16" s="367">
        <f t="shared" si="3"/>
        <v>43.289224952741023</v>
      </c>
      <c r="I16" s="350"/>
      <c r="J16" s="368">
        <f t="shared" si="5"/>
        <v>1972</v>
      </c>
      <c r="K16" s="369">
        <f t="shared" si="6"/>
        <v>33.888984361574153</v>
      </c>
      <c r="L16" s="370">
        <v>822</v>
      </c>
      <c r="M16" s="371">
        <v>41.683569979716026</v>
      </c>
      <c r="N16" s="370">
        <v>1150</v>
      </c>
      <c r="O16" s="372">
        <v>58.316430020283974</v>
      </c>
      <c r="P16" s="350"/>
      <c r="Q16" s="368">
        <v>1529</v>
      </c>
      <c r="R16" s="369">
        <v>26.275992438563328</v>
      </c>
      <c r="S16" s="370">
        <v>931</v>
      </c>
      <c r="T16" s="371">
        <v>60.889470241988228</v>
      </c>
      <c r="U16" s="370">
        <v>598</v>
      </c>
      <c r="V16" s="372">
        <v>39.110529758011772</v>
      </c>
      <c r="W16" s="350"/>
      <c r="X16" s="368">
        <v>2318</v>
      </c>
      <c r="Y16" s="369">
        <v>39.835023199862519</v>
      </c>
      <c r="Z16" s="370">
        <v>1547</v>
      </c>
      <c r="AA16" s="371">
        <v>66.738567730802416</v>
      </c>
      <c r="AB16" s="370">
        <v>771</v>
      </c>
      <c r="AC16" s="372">
        <f t="shared" si="0"/>
        <v>33.261432269197584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4882</v>
      </c>
      <c r="E17" s="375">
        <f t="shared" si="2"/>
        <v>2867</v>
      </c>
      <c r="F17" s="376">
        <f t="shared" si="3"/>
        <v>58.725931995083982</v>
      </c>
      <c r="G17" s="375">
        <f t="shared" si="4"/>
        <v>2015</v>
      </c>
      <c r="H17" s="367">
        <f t="shared" si="3"/>
        <v>41.274068004916018</v>
      </c>
      <c r="I17" s="350"/>
      <c r="J17" s="377">
        <f t="shared" si="5"/>
        <v>1735</v>
      </c>
      <c r="K17" s="378">
        <f t="shared" si="6"/>
        <v>35.538713641950018</v>
      </c>
      <c r="L17" s="375">
        <v>772</v>
      </c>
      <c r="M17" s="376">
        <v>44.49567723342939</v>
      </c>
      <c r="N17" s="375">
        <v>963</v>
      </c>
      <c r="O17" s="372">
        <v>55.504322766570603</v>
      </c>
      <c r="P17" s="350"/>
      <c r="Q17" s="377">
        <v>1021</v>
      </c>
      <c r="R17" s="378">
        <v>20.913560016386725</v>
      </c>
      <c r="S17" s="375">
        <v>627</v>
      </c>
      <c r="T17" s="376">
        <v>61.410381978452499</v>
      </c>
      <c r="U17" s="375">
        <v>394</v>
      </c>
      <c r="V17" s="372">
        <v>38.589618021547501</v>
      </c>
      <c r="W17" s="350"/>
      <c r="X17" s="377">
        <v>2126</v>
      </c>
      <c r="Y17" s="378">
        <v>43.54772634166325</v>
      </c>
      <c r="Z17" s="375">
        <v>1468</v>
      </c>
      <c r="AA17" s="376">
        <v>69.049858889934143</v>
      </c>
      <c r="AB17" s="375">
        <v>658</v>
      </c>
      <c r="AC17" s="372">
        <f t="shared" si="0"/>
        <v>30.950141110065854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30464</v>
      </c>
      <c r="E18" s="365">
        <f t="shared" si="2"/>
        <v>17691</v>
      </c>
      <c r="F18" s="366">
        <f t="shared" si="3"/>
        <v>58.071822478991599</v>
      </c>
      <c r="G18" s="365">
        <f t="shared" si="4"/>
        <v>12773</v>
      </c>
      <c r="H18" s="367">
        <f t="shared" si="3"/>
        <v>41.928177521008401</v>
      </c>
      <c r="I18" s="350"/>
      <c r="J18" s="368">
        <f t="shared" si="5"/>
        <v>5773</v>
      </c>
      <c r="K18" s="369">
        <f t="shared" si="6"/>
        <v>18.950236344537817</v>
      </c>
      <c r="L18" s="370">
        <v>2555</v>
      </c>
      <c r="M18" s="371">
        <v>44.257751602286504</v>
      </c>
      <c r="N18" s="370">
        <v>3218</v>
      </c>
      <c r="O18" s="372">
        <v>55.742248397713489</v>
      </c>
      <c r="P18" s="350"/>
      <c r="Q18" s="368">
        <v>6558</v>
      </c>
      <c r="R18" s="369">
        <v>21.527048319327733</v>
      </c>
      <c r="S18" s="370">
        <v>3887</v>
      </c>
      <c r="T18" s="371">
        <v>59.271119243671855</v>
      </c>
      <c r="U18" s="370">
        <v>2671</v>
      </c>
      <c r="V18" s="372">
        <v>40.728880756328152</v>
      </c>
      <c r="W18" s="350"/>
      <c r="X18" s="368">
        <v>18133</v>
      </c>
      <c r="Y18" s="369">
        <v>59.522715336134461</v>
      </c>
      <c r="Z18" s="370">
        <v>11249</v>
      </c>
      <c r="AA18" s="371">
        <v>62.036066839463963</v>
      </c>
      <c r="AB18" s="370">
        <v>6884</v>
      </c>
      <c r="AC18" s="372">
        <f t="shared" si="0"/>
        <v>37.963933160536037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17075</v>
      </c>
      <c r="E19" s="365">
        <f t="shared" si="2"/>
        <v>10175</v>
      </c>
      <c r="F19" s="366">
        <f t="shared" si="3"/>
        <v>59.590043923865302</v>
      </c>
      <c r="G19" s="365">
        <f t="shared" si="4"/>
        <v>6900</v>
      </c>
      <c r="H19" s="367">
        <f t="shared" si="3"/>
        <v>40.409956076134698</v>
      </c>
      <c r="I19" s="350"/>
      <c r="J19" s="368">
        <f t="shared" si="5"/>
        <v>4517</v>
      </c>
      <c r="K19" s="369">
        <f t="shared" si="6"/>
        <v>26.453879941434842</v>
      </c>
      <c r="L19" s="370">
        <v>2160</v>
      </c>
      <c r="M19" s="371">
        <v>47.81934912552579</v>
      </c>
      <c r="N19" s="370">
        <v>2357</v>
      </c>
      <c r="O19" s="372">
        <v>52.18065087447421</v>
      </c>
      <c r="P19" s="350"/>
      <c r="Q19" s="368">
        <v>4567</v>
      </c>
      <c r="R19" s="369">
        <v>26.746705710102486</v>
      </c>
      <c r="S19" s="370">
        <v>2969</v>
      </c>
      <c r="T19" s="371">
        <v>65.009853295379898</v>
      </c>
      <c r="U19" s="370">
        <v>1598</v>
      </c>
      <c r="V19" s="372">
        <v>34.990146704620102</v>
      </c>
      <c r="W19" s="350"/>
      <c r="X19" s="368">
        <v>7991</v>
      </c>
      <c r="Y19" s="369">
        <v>46.799414348462662</v>
      </c>
      <c r="Z19" s="370">
        <v>5046</v>
      </c>
      <c r="AA19" s="371">
        <v>63.146039294205977</v>
      </c>
      <c r="AB19" s="370">
        <v>2945</v>
      </c>
      <c r="AC19" s="372">
        <f t="shared" si="0"/>
        <v>36.853960705794023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83406</v>
      </c>
      <c r="E20" s="365">
        <f t="shared" si="2"/>
        <v>51997</v>
      </c>
      <c r="F20" s="366">
        <f t="shared" si="3"/>
        <v>62.342037743088028</v>
      </c>
      <c r="G20" s="365">
        <f t="shared" si="4"/>
        <v>31409</v>
      </c>
      <c r="H20" s="367">
        <f t="shared" si="3"/>
        <v>37.657962256911972</v>
      </c>
      <c r="I20" s="350"/>
      <c r="J20" s="368">
        <f t="shared" si="5"/>
        <v>22131</v>
      </c>
      <c r="K20" s="369">
        <f t="shared" si="6"/>
        <v>26.534062297676424</v>
      </c>
      <c r="L20" s="370">
        <v>10742</v>
      </c>
      <c r="M20" s="371">
        <v>48.538249514256023</v>
      </c>
      <c r="N20" s="370">
        <v>11389</v>
      </c>
      <c r="O20" s="372">
        <v>51.461750485743984</v>
      </c>
      <c r="P20" s="350"/>
      <c r="Q20" s="368">
        <v>23884</v>
      </c>
      <c r="R20" s="369">
        <v>28.635829556626625</v>
      </c>
      <c r="S20" s="370">
        <v>16145</v>
      </c>
      <c r="T20" s="371">
        <v>67.5975548484341</v>
      </c>
      <c r="U20" s="370">
        <v>7739</v>
      </c>
      <c r="V20" s="372">
        <v>32.4024451515659</v>
      </c>
      <c r="W20" s="350"/>
      <c r="X20" s="368">
        <v>37391</v>
      </c>
      <c r="Y20" s="369">
        <v>44.830108145696954</v>
      </c>
      <c r="Z20" s="370">
        <v>25110</v>
      </c>
      <c r="AA20" s="371">
        <v>67.155197774865599</v>
      </c>
      <c r="AB20" s="370">
        <v>12281</v>
      </c>
      <c r="AC20" s="372">
        <f t="shared" si="0"/>
        <v>32.844802225134387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28892</v>
      </c>
      <c r="E21" s="365">
        <f t="shared" si="2"/>
        <v>16929</v>
      </c>
      <c r="F21" s="366">
        <f t="shared" si="3"/>
        <v>58.59407448428631</v>
      </c>
      <c r="G21" s="365">
        <f t="shared" si="4"/>
        <v>11963</v>
      </c>
      <c r="H21" s="367">
        <f t="shared" si="3"/>
        <v>41.40592551571369</v>
      </c>
      <c r="I21" s="350"/>
      <c r="J21" s="368">
        <f t="shared" si="5"/>
        <v>9224</v>
      </c>
      <c r="K21" s="369">
        <f t="shared" si="6"/>
        <v>31.925792606950022</v>
      </c>
      <c r="L21" s="370">
        <v>4012</v>
      </c>
      <c r="M21" s="371">
        <v>43.495229835212491</v>
      </c>
      <c r="N21" s="370">
        <v>5212</v>
      </c>
      <c r="O21" s="372">
        <v>56.504770164787509</v>
      </c>
      <c r="P21" s="350"/>
      <c r="Q21" s="368">
        <v>7910</v>
      </c>
      <c r="R21" s="369">
        <v>27.377820850062299</v>
      </c>
      <c r="S21" s="370">
        <v>5156</v>
      </c>
      <c r="T21" s="371">
        <v>65.183312262958282</v>
      </c>
      <c r="U21" s="370">
        <v>2754</v>
      </c>
      <c r="V21" s="372">
        <v>34.816687737041718</v>
      </c>
      <c r="W21" s="350"/>
      <c r="X21" s="368">
        <v>11758</v>
      </c>
      <c r="Y21" s="369">
        <v>40.696386542987675</v>
      </c>
      <c r="Z21" s="370">
        <v>7761</v>
      </c>
      <c r="AA21" s="371">
        <v>66.006123490389527</v>
      </c>
      <c r="AB21" s="370">
        <v>3997</v>
      </c>
      <c r="AC21" s="372">
        <f t="shared" si="0"/>
        <v>33.993876509610473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15772</v>
      </c>
      <c r="E22" s="365">
        <f t="shared" si="2"/>
        <v>9692</v>
      </c>
      <c r="F22" s="366">
        <f t="shared" si="3"/>
        <v>61.450672077098659</v>
      </c>
      <c r="G22" s="365">
        <f t="shared" si="4"/>
        <v>6080</v>
      </c>
      <c r="H22" s="367">
        <f t="shared" si="3"/>
        <v>38.549327922901341</v>
      </c>
      <c r="I22" s="350"/>
      <c r="J22" s="368">
        <f t="shared" si="5"/>
        <v>3592</v>
      </c>
      <c r="K22" s="369">
        <f t="shared" si="6"/>
        <v>22.774537154450925</v>
      </c>
      <c r="L22" s="370">
        <v>1746</v>
      </c>
      <c r="M22" s="371">
        <v>48.608017817371937</v>
      </c>
      <c r="N22" s="370">
        <v>1846</v>
      </c>
      <c r="O22" s="372">
        <v>51.391982182628063</v>
      </c>
      <c r="P22" s="350"/>
      <c r="Q22" s="368">
        <v>4364</v>
      </c>
      <c r="R22" s="369">
        <v>27.669287344661424</v>
      </c>
      <c r="S22" s="370">
        <v>2851</v>
      </c>
      <c r="T22" s="371">
        <v>65.329972502291483</v>
      </c>
      <c r="U22" s="370">
        <v>1513</v>
      </c>
      <c r="V22" s="372">
        <v>34.670027497708524</v>
      </c>
      <c r="W22" s="350"/>
      <c r="X22" s="368">
        <v>7816</v>
      </c>
      <c r="Y22" s="369">
        <v>49.556175500887647</v>
      </c>
      <c r="Z22" s="370">
        <v>5095</v>
      </c>
      <c r="AA22" s="371">
        <v>65.186796315250774</v>
      </c>
      <c r="AB22" s="370">
        <v>2721</v>
      </c>
      <c r="AC22" s="372">
        <f t="shared" si="0"/>
        <v>34.813203684749233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6696</v>
      </c>
      <c r="E23" s="365">
        <f t="shared" si="2"/>
        <v>4049</v>
      </c>
      <c r="F23" s="366">
        <f t="shared" si="3"/>
        <v>60.468936678614092</v>
      </c>
      <c r="G23" s="365">
        <f t="shared" si="4"/>
        <v>2647</v>
      </c>
      <c r="H23" s="367">
        <f t="shared" si="3"/>
        <v>39.531063321385901</v>
      </c>
      <c r="I23" s="350"/>
      <c r="J23" s="368">
        <f t="shared" si="5"/>
        <v>2526</v>
      </c>
      <c r="K23" s="369">
        <f t="shared" si="6"/>
        <v>37.724014336917563</v>
      </c>
      <c r="L23" s="370">
        <v>1130</v>
      </c>
      <c r="M23" s="371">
        <v>44.734758511480599</v>
      </c>
      <c r="N23" s="370">
        <v>1396</v>
      </c>
      <c r="O23" s="372">
        <v>55.265241488519401</v>
      </c>
      <c r="P23" s="350"/>
      <c r="Q23" s="368">
        <v>1171</v>
      </c>
      <c r="R23" s="369">
        <v>17.488052568697729</v>
      </c>
      <c r="S23" s="370">
        <v>696</v>
      </c>
      <c r="T23" s="371">
        <v>59.436379163108455</v>
      </c>
      <c r="U23" s="370">
        <v>475</v>
      </c>
      <c r="V23" s="372">
        <v>40.563620836891545</v>
      </c>
      <c r="W23" s="350"/>
      <c r="X23" s="368">
        <v>2999</v>
      </c>
      <c r="Y23" s="369">
        <v>44.787933094384705</v>
      </c>
      <c r="Z23" s="370">
        <v>2223</v>
      </c>
      <c r="AA23" s="371">
        <v>74.124708236078689</v>
      </c>
      <c r="AB23" s="370">
        <v>776</v>
      </c>
      <c r="AC23" s="372">
        <f t="shared" si="0"/>
        <v>25.875291763921311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55241</v>
      </c>
      <c r="E24" s="365">
        <f t="shared" si="2"/>
        <v>37205</v>
      </c>
      <c r="F24" s="366">
        <f t="shared" si="3"/>
        <v>67.350337611556625</v>
      </c>
      <c r="G24" s="365">
        <f t="shared" si="4"/>
        <v>18036</v>
      </c>
      <c r="H24" s="367">
        <f t="shared" si="3"/>
        <v>32.649662388443367</v>
      </c>
      <c r="I24" s="350"/>
      <c r="J24" s="368">
        <f t="shared" si="5"/>
        <v>8263</v>
      </c>
      <c r="K24" s="369">
        <f t="shared" si="6"/>
        <v>14.958092720986224</v>
      </c>
      <c r="L24" s="370">
        <v>4194</v>
      </c>
      <c r="M24" s="371">
        <v>50.756383879946753</v>
      </c>
      <c r="N24" s="370">
        <v>4069</v>
      </c>
      <c r="O24" s="372">
        <v>49.243616120053254</v>
      </c>
      <c r="P24" s="350"/>
      <c r="Q24" s="368">
        <v>13637</v>
      </c>
      <c r="R24" s="369">
        <v>24.686374251009212</v>
      </c>
      <c r="S24" s="370">
        <v>9691</v>
      </c>
      <c r="T24" s="371">
        <v>71.064017012539409</v>
      </c>
      <c r="U24" s="370">
        <v>3946</v>
      </c>
      <c r="V24" s="372">
        <v>28.935982987460584</v>
      </c>
      <c r="W24" s="350"/>
      <c r="X24" s="368">
        <v>33341</v>
      </c>
      <c r="Y24" s="369">
        <v>60.355533028004558</v>
      </c>
      <c r="Z24" s="370">
        <v>23320</v>
      </c>
      <c r="AA24" s="371">
        <v>69.943912900032984</v>
      </c>
      <c r="AB24" s="370">
        <v>10021</v>
      </c>
      <c r="AC24" s="372">
        <f t="shared" si="0"/>
        <v>30.056087099967005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7886</v>
      </c>
      <c r="E25" s="365">
        <f t="shared" si="2"/>
        <v>4762</v>
      </c>
      <c r="F25" s="366">
        <f t="shared" si="3"/>
        <v>60.385493279229017</v>
      </c>
      <c r="G25" s="365">
        <f t="shared" si="4"/>
        <v>3124</v>
      </c>
      <c r="H25" s="367">
        <f t="shared" si="3"/>
        <v>39.61450672077099</v>
      </c>
      <c r="I25" s="350"/>
      <c r="J25" s="368">
        <f t="shared" si="5"/>
        <v>2775</v>
      </c>
      <c r="K25" s="369">
        <f t="shared" si="6"/>
        <v>35.188942429622116</v>
      </c>
      <c r="L25" s="370">
        <v>1304</v>
      </c>
      <c r="M25" s="371">
        <v>46.990990990990987</v>
      </c>
      <c r="N25" s="370">
        <v>1471</v>
      </c>
      <c r="O25" s="372">
        <v>53.009009009009013</v>
      </c>
      <c r="P25" s="350"/>
      <c r="Q25" s="368">
        <v>2813</v>
      </c>
      <c r="R25" s="369">
        <v>35.670809028658383</v>
      </c>
      <c r="S25" s="370">
        <v>1934</v>
      </c>
      <c r="T25" s="371">
        <v>68.752221827230713</v>
      </c>
      <c r="U25" s="370">
        <v>879</v>
      </c>
      <c r="V25" s="372">
        <v>31.247778172769287</v>
      </c>
      <c r="W25" s="350"/>
      <c r="X25" s="368">
        <v>2298</v>
      </c>
      <c r="Y25" s="369">
        <v>29.140248541719505</v>
      </c>
      <c r="Z25" s="370">
        <v>1524</v>
      </c>
      <c r="AA25" s="371">
        <v>66.318537859007833</v>
      </c>
      <c r="AB25" s="370">
        <v>774</v>
      </c>
      <c r="AC25" s="372">
        <f t="shared" si="0"/>
        <v>33.681462140992167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4455</v>
      </c>
      <c r="E26" s="380">
        <f t="shared" si="2"/>
        <v>2603</v>
      </c>
      <c r="F26" s="381">
        <f t="shared" si="3"/>
        <v>58.428731762065098</v>
      </c>
      <c r="G26" s="380">
        <f t="shared" si="4"/>
        <v>1852</v>
      </c>
      <c r="H26" s="367">
        <f t="shared" si="3"/>
        <v>41.571268237934902</v>
      </c>
      <c r="I26" s="350"/>
      <c r="J26" s="377">
        <f t="shared" si="5"/>
        <v>1604</v>
      </c>
      <c r="K26" s="378">
        <f t="shared" si="6"/>
        <v>36.004489337822669</v>
      </c>
      <c r="L26" s="375">
        <v>787</v>
      </c>
      <c r="M26" s="376">
        <v>49.064837905236907</v>
      </c>
      <c r="N26" s="375">
        <v>817</v>
      </c>
      <c r="O26" s="372">
        <v>50.935162094763086</v>
      </c>
      <c r="P26" s="350"/>
      <c r="Q26" s="377">
        <v>1058</v>
      </c>
      <c r="R26" s="378">
        <v>23.748597081930413</v>
      </c>
      <c r="S26" s="375">
        <v>581</v>
      </c>
      <c r="T26" s="376">
        <v>54.914933837429118</v>
      </c>
      <c r="U26" s="375">
        <v>477</v>
      </c>
      <c r="V26" s="372">
        <v>45.085066162570882</v>
      </c>
      <c r="W26" s="350"/>
      <c r="X26" s="377">
        <v>1793</v>
      </c>
      <c r="Y26" s="378">
        <v>40.246913580246911</v>
      </c>
      <c r="Z26" s="375">
        <v>1235</v>
      </c>
      <c r="AA26" s="376">
        <v>68.878973786949246</v>
      </c>
      <c r="AB26" s="375">
        <v>558</v>
      </c>
      <c r="AC26" s="372">
        <f t="shared" si="0"/>
        <v>31.121026213050751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32482</v>
      </c>
      <c r="E27" s="380">
        <f t="shared" si="2"/>
        <v>19224</v>
      </c>
      <c r="F27" s="381">
        <f t="shared" si="3"/>
        <v>59.183547811095373</v>
      </c>
      <c r="G27" s="380">
        <f t="shared" si="4"/>
        <v>13258</v>
      </c>
      <c r="H27" s="367">
        <f t="shared" si="3"/>
        <v>40.81645218890462</v>
      </c>
      <c r="I27" s="350"/>
      <c r="J27" s="377">
        <f t="shared" si="5"/>
        <v>9089</v>
      </c>
      <c r="K27" s="378">
        <f t="shared" si="6"/>
        <v>27.981651376146786</v>
      </c>
      <c r="L27" s="375">
        <v>4101</v>
      </c>
      <c r="M27" s="376">
        <v>45.120475299812959</v>
      </c>
      <c r="N27" s="375">
        <v>4988</v>
      </c>
      <c r="O27" s="372">
        <v>54.879524700187041</v>
      </c>
      <c r="P27" s="350"/>
      <c r="Q27" s="377">
        <v>7605</v>
      </c>
      <c r="R27" s="378">
        <v>23.412967181823781</v>
      </c>
      <c r="S27" s="375">
        <v>4512</v>
      </c>
      <c r="T27" s="376">
        <v>59.329388560157795</v>
      </c>
      <c r="U27" s="375">
        <v>3093</v>
      </c>
      <c r="V27" s="372">
        <v>40.670611439842205</v>
      </c>
      <c r="W27" s="350"/>
      <c r="X27" s="377">
        <v>15788</v>
      </c>
      <c r="Y27" s="378">
        <v>48.605381442029433</v>
      </c>
      <c r="Z27" s="375">
        <v>10611</v>
      </c>
      <c r="AA27" s="376">
        <v>67.20927286546744</v>
      </c>
      <c r="AB27" s="375">
        <v>5177</v>
      </c>
      <c r="AC27" s="372">
        <f t="shared" si="0"/>
        <v>32.790727134532553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4293</v>
      </c>
      <c r="E28" s="380">
        <f t="shared" si="2"/>
        <v>2389</v>
      </c>
      <c r="F28" s="381">
        <f t="shared" si="3"/>
        <v>55.648730491497787</v>
      </c>
      <c r="G28" s="380">
        <f t="shared" si="4"/>
        <v>1904</v>
      </c>
      <c r="H28" s="382">
        <f t="shared" si="3"/>
        <v>44.351269508502213</v>
      </c>
      <c r="I28" s="350"/>
      <c r="J28" s="377">
        <f t="shared" si="5"/>
        <v>1699</v>
      </c>
      <c r="K28" s="378">
        <f t="shared" si="6"/>
        <v>39.576054041462847</v>
      </c>
      <c r="L28" s="375">
        <v>688</v>
      </c>
      <c r="M28" s="376">
        <v>40.49440847557387</v>
      </c>
      <c r="N28" s="375">
        <v>1011</v>
      </c>
      <c r="O28" s="383">
        <v>59.505591524426137</v>
      </c>
      <c r="P28" s="350"/>
      <c r="Q28" s="377">
        <v>816</v>
      </c>
      <c r="R28" s="378">
        <v>19.007686932215233</v>
      </c>
      <c r="S28" s="375">
        <v>503</v>
      </c>
      <c r="T28" s="376">
        <v>61.642156862745104</v>
      </c>
      <c r="U28" s="375">
        <v>313</v>
      </c>
      <c r="V28" s="383">
        <v>38.357843137254903</v>
      </c>
      <c r="W28" s="350"/>
      <c r="X28" s="377">
        <v>1778</v>
      </c>
      <c r="Y28" s="378">
        <v>41.416259026321924</v>
      </c>
      <c r="Z28" s="375">
        <v>1198</v>
      </c>
      <c r="AA28" s="376">
        <v>67.379077615298087</v>
      </c>
      <c r="AB28" s="375">
        <v>580</v>
      </c>
      <c r="AC28" s="383">
        <f t="shared" si="0"/>
        <v>32.620922384701913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1408</v>
      </c>
      <c r="E29" s="386">
        <f t="shared" si="2"/>
        <v>835</v>
      </c>
      <c r="F29" s="387">
        <f t="shared" si="3"/>
        <v>59.303977272727273</v>
      </c>
      <c r="G29" s="386">
        <f t="shared" si="4"/>
        <v>573</v>
      </c>
      <c r="H29" s="388">
        <f t="shared" si="3"/>
        <v>40.696022727272727</v>
      </c>
      <c r="I29" s="350"/>
      <c r="J29" s="389">
        <f t="shared" si="5"/>
        <v>725</v>
      </c>
      <c r="K29" s="390">
        <f t="shared" si="6"/>
        <v>51.491477272727273</v>
      </c>
      <c r="L29" s="391">
        <v>331</v>
      </c>
      <c r="M29" s="392">
        <v>45.655172413793103</v>
      </c>
      <c r="N29" s="391">
        <v>394</v>
      </c>
      <c r="O29" s="393">
        <v>54.344827586206904</v>
      </c>
      <c r="P29" s="350"/>
      <c r="Q29" s="389">
        <v>326</v>
      </c>
      <c r="R29" s="390">
        <v>23.15340909090909</v>
      </c>
      <c r="S29" s="391">
        <v>234</v>
      </c>
      <c r="T29" s="392">
        <v>71.779141104294482</v>
      </c>
      <c r="U29" s="391">
        <v>92</v>
      </c>
      <c r="V29" s="393">
        <v>28.220858895705518</v>
      </c>
      <c r="W29" s="350"/>
      <c r="X29" s="389">
        <v>357</v>
      </c>
      <c r="Y29" s="390">
        <v>25.355113636363637</v>
      </c>
      <c r="Z29" s="391">
        <v>270</v>
      </c>
      <c r="AA29" s="392">
        <v>75.630252100840337</v>
      </c>
      <c r="AB29" s="391">
        <v>87</v>
      </c>
      <c r="AC29" s="393">
        <f t="shared" si="0"/>
        <v>24.369747899159663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402422</v>
      </c>
      <c r="E31" s="1230">
        <f>L31+S31+Z31</f>
        <v>247575</v>
      </c>
      <c r="F31" s="1231">
        <f>E31/$D31*100</f>
        <v>61.521238898469768</v>
      </c>
      <c r="G31" s="1230">
        <f>N31+U31+AB31</f>
        <v>154847</v>
      </c>
      <c r="H31" s="1232">
        <f>G31/$D31*100</f>
        <v>38.478761101530232</v>
      </c>
      <c r="I31" s="320"/>
      <c r="J31" s="1233">
        <f>SUM(J12:J29)</f>
        <v>101180</v>
      </c>
      <c r="K31" s="1234">
        <f>J31/$D31*100</f>
        <v>25.142760584659886</v>
      </c>
      <c r="L31" s="1230">
        <f>SUM(L12:L29)</f>
        <v>47707</v>
      </c>
      <c r="M31" s="1231">
        <f>L31/$J31*100</f>
        <v>47.150622652698161</v>
      </c>
      <c r="N31" s="1230">
        <f>SUM(N12:N29)</f>
        <v>53473</v>
      </c>
      <c r="O31" s="1235">
        <f>N31/$J31*100</f>
        <v>52.849377347301839</v>
      </c>
      <c r="P31" s="320"/>
      <c r="Q31" s="1233">
        <f>SUM(Q12:Q29)</f>
        <v>110004</v>
      </c>
      <c r="R31" s="1234">
        <f>Q31/$D31*100</f>
        <v>27.33548364652032</v>
      </c>
      <c r="S31" s="1230">
        <f>SUM(S12:S29)</f>
        <v>72820</v>
      </c>
      <c r="T31" s="1231">
        <f>S31/$Q31*100</f>
        <v>66.19759281480674</v>
      </c>
      <c r="U31" s="1230">
        <f>SUM(U12:U29)</f>
        <v>37184</v>
      </c>
      <c r="V31" s="1235">
        <f>U31/$Q31*100</f>
        <v>33.802407185193267</v>
      </c>
      <c r="W31" s="320"/>
      <c r="X31" s="1233">
        <f>SUM(X12:X29)</f>
        <v>191238</v>
      </c>
      <c r="Y31" s="1234">
        <f>X31/$D31*100</f>
        <v>47.521755768819794</v>
      </c>
      <c r="Z31" s="1230">
        <f>SUM(Z12:Z29)</f>
        <v>127048</v>
      </c>
      <c r="AA31" s="1231">
        <f>Z31/$X31*100</f>
        <v>66.434495236302411</v>
      </c>
      <c r="AB31" s="1230">
        <f>SUM(AB12:AB29)</f>
        <v>64190</v>
      </c>
      <c r="AC31" s="1235">
        <f>AB31/$X31*100</f>
        <v>33.565504763697589</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29"/>
      <c r="C34" s="1429"/>
      <c r="D34" s="1429"/>
      <c r="E34" s="1429"/>
      <c r="F34" s="1429"/>
      <c r="G34" s="1429"/>
      <c r="H34" s="1429"/>
      <c r="I34" s="1429"/>
      <c r="J34" s="1429"/>
      <c r="K34" s="1429"/>
      <c r="L34" s="1429"/>
      <c r="M34" s="1429"/>
      <c r="N34" s="1429"/>
      <c r="O34" s="1429"/>
    </row>
    <row r="35" spans="2:15" s="329" customFormat="1" ht="29.25" customHeight="1" x14ac:dyDescent="0.2">
      <c r="B35" s="1430"/>
      <c r="C35" s="1430"/>
      <c r="D35" s="1430"/>
      <c r="E35" s="1430"/>
      <c r="F35" s="1430"/>
      <c r="G35" s="1430"/>
      <c r="H35" s="1430"/>
      <c r="I35" s="1430"/>
      <c r="J35" s="1430"/>
      <c r="K35" s="1430"/>
      <c r="L35" s="1430"/>
      <c r="M35" s="1430"/>
    </row>
    <row r="36" spans="2:15" s="329" customFormat="1" ht="4.5" customHeight="1" x14ac:dyDescent="0.2">
      <c r="B36" s="1428"/>
      <c r="C36" s="1428"/>
      <c r="D36" s="1428"/>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400"/>
      <c r="C2" s="1400"/>
    </row>
    <row r="3" spans="1:38" s="345" customFormat="1" ht="4.5" customHeight="1" x14ac:dyDescent="0.2">
      <c r="B3" s="1401"/>
      <c r="C3" s="1401"/>
    </row>
    <row r="4" spans="1:38" s="492" customFormat="1" ht="17.25" customHeight="1" x14ac:dyDescent="0.2">
      <c r="A4" s="1438" t="s">
        <v>408</v>
      </c>
      <c r="B4" s="1438"/>
      <c r="C4" s="1438"/>
      <c r="D4" s="1438"/>
      <c r="E4" s="1438"/>
      <c r="F4" s="1438"/>
      <c r="G4" s="1438"/>
      <c r="H4" s="1438"/>
      <c r="I4" s="1438"/>
      <c r="J4" s="1438"/>
      <c r="K4" s="1438"/>
      <c r="L4" s="1438"/>
      <c r="M4" s="1438"/>
      <c r="N4" s="1438"/>
    </row>
    <row r="5" spans="1:38" s="492" customFormat="1" ht="17.25" customHeight="1" x14ac:dyDescent="0.2">
      <c r="B5" s="1439" t="str">
        <f>porsaad!$B$6</f>
        <v>Situación a 31 de enero de 2025</v>
      </c>
      <c r="C5" s="1439"/>
      <c r="D5" s="1439"/>
      <c r="E5" s="1439"/>
      <c r="F5" s="1439"/>
      <c r="G5" s="1439"/>
      <c r="H5" s="1439"/>
      <c r="I5" s="1439"/>
      <c r="J5" s="1439"/>
      <c r="K5" s="1439"/>
      <c r="L5" s="1439"/>
      <c r="M5" s="1439"/>
      <c r="N5" s="1439"/>
    </row>
    <row r="6" spans="1:38" s="492" customFormat="1" ht="6" customHeight="1" x14ac:dyDescent="0.2"/>
    <row r="7" spans="1:38" s="437" customFormat="1" ht="12.75" customHeight="1" x14ac:dyDescent="0.2">
      <c r="A7" s="488"/>
      <c r="B7" s="1404" t="s">
        <v>12</v>
      </c>
      <c r="D7" s="1407" t="s">
        <v>244</v>
      </c>
      <c r="E7" s="1408"/>
      <c r="F7" s="489"/>
      <c r="G7" s="1457"/>
      <c r="H7" s="1457"/>
      <c r="I7" s="489"/>
      <c r="J7" s="1457"/>
      <c r="K7" s="1457"/>
      <c r="L7" s="489"/>
      <c r="M7" s="1457"/>
      <c r="N7" s="1458"/>
      <c r="O7" s="488"/>
      <c r="P7" s="488"/>
      <c r="W7" s="490"/>
    </row>
    <row r="8" spans="1:38" s="437" customFormat="1" ht="33.75" customHeight="1" x14ac:dyDescent="0.2">
      <c r="A8" s="488"/>
      <c r="B8" s="1405"/>
      <c r="D8" s="1455"/>
      <c r="E8" s="1456"/>
      <c r="F8" s="491"/>
      <c r="G8" s="1413" t="s">
        <v>222</v>
      </c>
      <c r="H8" s="1415"/>
      <c r="J8" s="1413" t="s">
        <v>177</v>
      </c>
      <c r="K8" s="1415"/>
      <c r="M8" s="1413" t="s">
        <v>178</v>
      </c>
      <c r="N8" s="1415"/>
      <c r="O8" s="488"/>
      <c r="P8" s="488"/>
      <c r="W8" s="490"/>
    </row>
    <row r="9" spans="1:38" s="437" customFormat="1" ht="6" customHeight="1" x14ac:dyDescent="0.2">
      <c r="A9" s="488"/>
      <c r="B9" s="1405"/>
      <c r="D9" s="1459" t="s">
        <v>9</v>
      </c>
      <c r="E9" s="1448" t="s">
        <v>218</v>
      </c>
      <c r="G9" s="1453" t="s">
        <v>9</v>
      </c>
      <c r="H9" s="1451" t="s">
        <v>218</v>
      </c>
      <c r="J9" s="1453" t="s">
        <v>9</v>
      </c>
      <c r="K9" s="1451" t="s">
        <v>218</v>
      </c>
      <c r="M9" s="1453" t="s">
        <v>9</v>
      </c>
      <c r="N9" s="1451" t="s">
        <v>218</v>
      </c>
      <c r="O9" s="488"/>
      <c r="P9" s="488"/>
      <c r="W9" s="490"/>
    </row>
    <row r="10" spans="1:38" s="437" customFormat="1" ht="27.75" customHeight="1" x14ac:dyDescent="0.2">
      <c r="A10" s="488"/>
      <c r="B10" s="1406"/>
      <c r="D10" s="1460"/>
      <c r="E10" s="1449"/>
      <c r="F10" s="493"/>
      <c r="G10" s="1454"/>
      <c r="H10" s="1452"/>
      <c r="I10" s="494"/>
      <c r="J10" s="1454"/>
      <c r="K10" s="1452"/>
      <c r="L10" s="494"/>
      <c r="M10" s="1454"/>
      <c r="N10" s="145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392432</v>
      </c>
      <c r="E12" s="498">
        <f>D12/'20pobl'!D12*100</f>
        <v>4.5463192066786977</v>
      </c>
      <c r="F12" s="350"/>
      <c r="G12" s="355">
        <v>113267</v>
      </c>
      <c r="H12" s="498">
        <v>1.6138006046462787</v>
      </c>
      <c r="I12" s="350"/>
      <c r="J12" s="355">
        <v>92310</v>
      </c>
      <c r="K12" s="498">
        <v>7.8469075227794933</v>
      </c>
      <c r="L12" s="350"/>
      <c r="M12" s="355">
        <v>186855</v>
      </c>
      <c r="N12" s="498">
        <f>M12/'20pobl'!X12*100</f>
        <v>42.775613173208555</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53437</v>
      </c>
      <c r="E13" s="500">
        <f>D13/'20pobl'!D13*100</f>
        <v>3.953636862038886</v>
      </c>
      <c r="F13" s="350"/>
      <c r="G13" s="368">
        <v>10493</v>
      </c>
      <c r="H13" s="501">
        <v>1.0003279451187657</v>
      </c>
      <c r="I13" s="350"/>
      <c r="J13" s="368">
        <v>10322</v>
      </c>
      <c r="K13" s="501">
        <v>5.0264421438102014</v>
      </c>
      <c r="L13" s="350"/>
      <c r="M13" s="368">
        <v>32622</v>
      </c>
      <c r="N13" s="501">
        <f>M13/'20pobl'!X13*100</f>
        <v>33.533783575415548</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43162</v>
      </c>
      <c r="E14" s="500">
        <f>D14/'20pobl'!D14*100</f>
        <v>4.2751627131167913</v>
      </c>
      <c r="F14" s="350"/>
      <c r="G14" s="368">
        <v>9857</v>
      </c>
      <c r="H14" s="501">
        <v>1.3556706560637277</v>
      </c>
      <c r="I14" s="350"/>
      <c r="J14" s="368">
        <v>9485</v>
      </c>
      <c r="K14" s="501">
        <v>4.8047454776631255</v>
      </c>
      <c r="L14" s="350"/>
      <c r="M14" s="368">
        <v>23820</v>
      </c>
      <c r="N14" s="501">
        <f>M14/'20pobl'!X14*100</f>
        <v>27.991915013631662</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43922</v>
      </c>
      <c r="E15" s="500">
        <f>D15/'20pobl'!D15*100</f>
        <v>3.5657688785550525</v>
      </c>
      <c r="F15" s="350"/>
      <c r="G15" s="368">
        <v>12599</v>
      </c>
      <c r="H15" s="501">
        <v>1.2274032709970812</v>
      </c>
      <c r="I15" s="350"/>
      <c r="J15" s="368">
        <v>10199</v>
      </c>
      <c r="K15" s="501">
        <v>6.7625899280575537</v>
      </c>
      <c r="L15" s="350"/>
      <c r="M15" s="368">
        <v>21124</v>
      </c>
      <c r="N15" s="501">
        <f>M15/'20pobl'!X15*100</f>
        <v>38.775997209831672</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59230</v>
      </c>
      <c r="E16" s="500">
        <f>D16/'20pobl'!D16*100</f>
        <v>2.6456680814417304</v>
      </c>
      <c r="F16" s="350"/>
      <c r="G16" s="368">
        <v>22121</v>
      </c>
      <c r="H16" s="501">
        <v>1.2020205203665888</v>
      </c>
      <c r="I16" s="350"/>
      <c r="J16" s="368">
        <v>12709</v>
      </c>
      <c r="K16" s="501">
        <v>4.2808253784331818</v>
      </c>
      <c r="L16" s="350"/>
      <c r="M16" s="368">
        <v>24400</v>
      </c>
      <c r="N16" s="501">
        <f>M16/'20pobl'!X16*100</f>
        <v>24.0266262284105</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23418</v>
      </c>
      <c r="E17" s="502">
        <f>D17/'20pobl'!D17*100</f>
        <v>3.9634357900722854</v>
      </c>
      <c r="F17" s="350"/>
      <c r="G17" s="377">
        <v>6494</v>
      </c>
      <c r="H17" s="502">
        <v>1.4465506871895395</v>
      </c>
      <c r="I17" s="350"/>
      <c r="J17" s="377">
        <v>4994</v>
      </c>
      <c r="K17" s="502">
        <v>4.9637706368217556</v>
      </c>
      <c r="L17" s="350"/>
      <c r="M17" s="377">
        <v>11930</v>
      </c>
      <c r="N17" s="502">
        <f>M17/'20pobl'!X17*100</f>
        <v>28.877807900852055</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156720</v>
      </c>
      <c r="E18" s="500">
        <f>D18/'20pobl'!D18*100</f>
        <v>6.5527106028309783</v>
      </c>
      <c r="F18" s="350"/>
      <c r="G18" s="368">
        <v>32010</v>
      </c>
      <c r="H18" s="501">
        <v>1.8303770542422892</v>
      </c>
      <c r="I18" s="350"/>
      <c r="J18" s="368">
        <v>28216</v>
      </c>
      <c r="K18" s="501">
        <v>6.6871750145754625</v>
      </c>
      <c r="L18" s="350"/>
      <c r="M18" s="368">
        <v>96494</v>
      </c>
      <c r="N18" s="501">
        <f>M18/'20pobl'!X18*100</f>
        <v>43.678254571790696</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96965</v>
      </c>
      <c r="E19" s="500">
        <f>D19/'20pobl'!D19*100</f>
        <v>4.6076544133265349</v>
      </c>
      <c r="F19" s="350"/>
      <c r="G19" s="368">
        <v>22715</v>
      </c>
      <c r="H19" s="501">
        <v>1.3447727325201746</v>
      </c>
      <c r="I19" s="350"/>
      <c r="J19" s="368">
        <v>18976</v>
      </c>
      <c r="K19" s="501">
        <v>6.7235227631070789</v>
      </c>
      <c r="L19" s="350"/>
      <c r="M19" s="368">
        <v>55274</v>
      </c>
      <c r="N19" s="501">
        <f>M19/'20pobl'!X19*100</f>
        <v>41.538473100017285</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352792</v>
      </c>
      <c r="E20" s="500">
        <f>D20/'20pobl'!D20*100</f>
        <v>4.4031681063613863</v>
      </c>
      <c r="F20" s="350"/>
      <c r="G20" s="368">
        <v>89185</v>
      </c>
      <c r="H20" s="501">
        <v>1.3834138935178484</v>
      </c>
      <c r="I20" s="350"/>
      <c r="J20" s="368">
        <v>79108</v>
      </c>
      <c r="K20" s="501">
        <v>7.1910153214040609</v>
      </c>
      <c r="L20" s="350"/>
      <c r="M20" s="368">
        <v>184499</v>
      </c>
      <c r="N20" s="501">
        <f>M20/'20pobl'!X20*100</f>
        <v>39.642847166863987</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201840</v>
      </c>
      <c r="E21" s="500">
        <f>D21/'20pobl'!D21*100</f>
        <v>3.794494936819516</v>
      </c>
      <c r="F21" s="350"/>
      <c r="G21" s="368">
        <v>54285</v>
      </c>
      <c r="H21" s="501">
        <v>1.2787244838108323</v>
      </c>
      <c r="I21" s="350"/>
      <c r="J21" s="368">
        <v>43337</v>
      </c>
      <c r="K21" s="501">
        <v>5.6049757626864354</v>
      </c>
      <c r="L21" s="350"/>
      <c r="M21" s="368">
        <v>104218</v>
      </c>
      <c r="N21" s="501">
        <f>M21/'20pobl'!X21*100</f>
        <v>34.641068169957883</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56996</v>
      </c>
      <c r="E22" s="500">
        <f>D22/'20pobl'!D22*100</f>
        <v>5.4040984904440297</v>
      </c>
      <c r="F22" s="350"/>
      <c r="G22" s="368">
        <v>13360</v>
      </c>
      <c r="H22" s="501">
        <v>1.6317995720190344</v>
      </c>
      <c r="I22" s="350"/>
      <c r="J22" s="368">
        <v>12130</v>
      </c>
      <c r="K22" s="501">
        <v>7.5208948190769078</v>
      </c>
      <c r="L22" s="350"/>
      <c r="M22" s="368">
        <v>31506</v>
      </c>
      <c r="N22" s="501">
        <f>M22/'20pobl'!X22*100</f>
        <v>42.194217144999932</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85665</v>
      </c>
      <c r="E23" s="500">
        <f>D23/'20pobl'!D23*100</f>
        <v>3.1659381787419991</v>
      </c>
      <c r="F23" s="350"/>
      <c r="G23" s="368">
        <v>25239</v>
      </c>
      <c r="H23" s="501">
        <v>1.2708830368661321</v>
      </c>
      <c r="I23" s="350"/>
      <c r="J23" s="368">
        <v>14943</v>
      </c>
      <c r="K23" s="501">
        <v>3.121833615021905</v>
      </c>
      <c r="L23" s="350"/>
      <c r="M23" s="368">
        <v>45483</v>
      </c>
      <c r="N23" s="501">
        <f>M23/'20pobl'!X23*100</f>
        <v>18.854620072130331</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260965</v>
      </c>
      <c r="E24" s="500">
        <f>D24/'20pobl'!D24*100</f>
        <v>3.7231419885785511</v>
      </c>
      <c r="F24" s="350"/>
      <c r="G24" s="368">
        <v>60910</v>
      </c>
      <c r="H24" s="501">
        <v>1.0677967676489311</v>
      </c>
      <c r="I24" s="350"/>
      <c r="J24" s="368">
        <v>50943</v>
      </c>
      <c r="K24" s="501">
        <v>5.5811553428691631</v>
      </c>
      <c r="L24" s="350"/>
      <c r="M24" s="368">
        <v>149112</v>
      </c>
      <c r="N24" s="501">
        <f>M24/'20pobl'!X24*100</f>
        <v>38.016373004683466</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59850</v>
      </c>
      <c r="E25" s="500">
        <f>D25/'20pobl'!D25*100</f>
        <v>3.8157669914797148</v>
      </c>
      <c r="F25" s="350"/>
      <c r="G25" s="368">
        <v>21084</v>
      </c>
      <c r="H25" s="501">
        <v>1.6131549712166144</v>
      </c>
      <c r="I25" s="350"/>
      <c r="J25" s="368">
        <v>13389</v>
      </c>
      <c r="K25" s="501">
        <v>7.0813543903445213</v>
      </c>
      <c r="L25" s="350"/>
      <c r="M25" s="368">
        <v>25377</v>
      </c>
      <c r="N25" s="501">
        <f>M25/'20pobl'!X25*100</f>
        <v>35.044328444775871</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21230</v>
      </c>
      <c r="E26" s="504">
        <f>D26/'20pobl'!D26*100</f>
        <v>3.1297312676812128</v>
      </c>
      <c r="F26" s="350"/>
      <c r="G26" s="377">
        <v>5132</v>
      </c>
      <c r="H26" s="502">
        <v>0.95435036485491342</v>
      </c>
      <c r="I26" s="350"/>
      <c r="J26" s="377">
        <v>3848</v>
      </c>
      <c r="K26" s="502">
        <v>3.9383053414801394</v>
      </c>
      <c r="L26" s="350"/>
      <c r="M26" s="377">
        <v>12250</v>
      </c>
      <c r="N26" s="502">
        <f>M26/'20pobl'!X26*100</f>
        <v>28.569429544288443</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117706</v>
      </c>
      <c r="E27" s="504">
        <f>D27/'20pobl'!D27*100</f>
        <v>5.2837835168722318</v>
      </c>
      <c r="F27" s="350"/>
      <c r="G27" s="377">
        <v>30912</v>
      </c>
      <c r="H27" s="502">
        <v>1.8214236471604484</v>
      </c>
      <c r="I27" s="350"/>
      <c r="J27" s="377">
        <v>23642</v>
      </c>
      <c r="K27" s="502">
        <v>6.4287540040353059</v>
      </c>
      <c r="L27" s="350"/>
      <c r="M27" s="377">
        <v>63152</v>
      </c>
      <c r="N27" s="502">
        <f>M27/'20pobl'!X27*100</f>
        <v>38.792107914199363</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14749</v>
      </c>
      <c r="E28" s="504">
        <f>D28/'20pobl'!D28*100</f>
        <v>4.5495767835550183</v>
      </c>
      <c r="F28" s="350"/>
      <c r="G28" s="377">
        <v>3409</v>
      </c>
      <c r="H28" s="502">
        <v>1.3501631760717341</v>
      </c>
      <c r="I28" s="350"/>
      <c r="J28" s="377">
        <v>2783</v>
      </c>
      <c r="K28" s="502">
        <v>5.6590345276343079</v>
      </c>
      <c r="L28" s="350"/>
      <c r="M28" s="377">
        <v>8557</v>
      </c>
      <c r="N28" s="502">
        <f>M28/'20pobl'!X28*100</f>
        <v>38.00071054267697</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5416</v>
      </c>
      <c r="E29" s="506">
        <f>D29/'20pobl'!D29*100</f>
        <v>3.2016268236740677</v>
      </c>
      <c r="F29" s="350"/>
      <c r="G29" s="389">
        <v>2913</v>
      </c>
      <c r="H29" s="507">
        <v>1.9727886549414528</v>
      </c>
      <c r="I29" s="350"/>
      <c r="J29" s="389">
        <v>970</v>
      </c>
      <c r="K29" s="507">
        <v>5.8454863203567555</v>
      </c>
      <c r="L29" s="350"/>
      <c r="M29" s="389">
        <v>1533</v>
      </c>
      <c r="N29" s="507">
        <f>M29/'20pobl'!X29*100</f>
        <v>31.21563836285889</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36" t="s">
        <v>0</v>
      </c>
      <c r="C31" s="320"/>
      <c r="D31" s="1242">
        <f>G31+J31+M31</f>
        <v>2046495</v>
      </c>
      <c r="E31" s="1243">
        <f>D31/'20pobl'!D31*100</f>
        <v>4.2091893007555896</v>
      </c>
      <c r="F31" s="320"/>
      <c r="G31" s="1242">
        <f>SUM(G12:G29)</f>
        <v>535985</v>
      </c>
      <c r="H31" s="1243">
        <f>G31/'20pobl'!J31*100</f>
        <v>1.3852846143012878</v>
      </c>
      <c r="I31" s="320"/>
      <c r="J31" s="1242">
        <f>SUM(J12:J29)</f>
        <v>432304</v>
      </c>
      <c r="K31" s="1243">
        <f>J31/'20pobl'!Q31*100</f>
        <v>6.195300786737163</v>
      </c>
      <c r="L31" s="320"/>
      <c r="M31" s="1242">
        <f>SUM(M12:M29)</f>
        <v>1078206</v>
      </c>
      <c r="N31" s="1243">
        <f>M31/'20pobl'!X31*100</f>
        <v>36.543979631471167</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43" t="str">
        <f>'24solcasaad_pobl'!B34:N34</f>
        <v xml:space="preserve">(1) Cifras INE de población referidas al 01/01/2024. Publicado Censo de Población Anual el 19/12/2024 </v>
      </c>
      <c r="C34" s="1450"/>
      <c r="D34" s="1450"/>
      <c r="E34" s="1450"/>
      <c r="F34" s="1450"/>
      <c r="G34" s="1450"/>
      <c r="H34" s="1450"/>
      <c r="I34" s="1450"/>
      <c r="J34" s="1450"/>
      <c r="K34" s="1450"/>
      <c r="L34" s="1450"/>
      <c r="M34" s="1450"/>
      <c r="N34" s="1450"/>
    </row>
    <row r="35" spans="2:14" ht="29.25" customHeight="1" x14ac:dyDescent="0.2">
      <c r="B35" s="1447"/>
      <c r="C35" s="1447"/>
      <c r="D35" s="1447"/>
      <c r="E35" s="510"/>
    </row>
    <row r="36" spans="2:14" ht="4.5" customHeight="1" x14ac:dyDescent="0.2">
      <c r="B36" s="1437"/>
      <c r="C36" s="1437"/>
      <c r="D36" s="1437"/>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3"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3"/>
  <sheetViews>
    <sheetView topLeftCell="A10" zoomScaleNormal="100" workbookViewId="0">
      <selection activeCell="A33" sqref="A33:XFD33"/>
    </sheetView>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75"/>
      <c r="C2" s="1375"/>
      <c r="D2" s="1375"/>
      <c r="E2" s="1375"/>
      <c r="F2" s="1375"/>
      <c r="G2" s="1375"/>
      <c r="H2" s="1375"/>
      <c r="I2" s="1375"/>
      <c r="J2" s="1375"/>
      <c r="K2" s="1375"/>
      <c r="L2" s="1375"/>
      <c r="M2" s="1375"/>
      <c r="N2" s="1375"/>
      <c r="O2" s="1375"/>
      <c r="P2" s="1375"/>
      <c r="Q2" s="1375"/>
      <c r="R2" s="1375"/>
      <c r="S2" s="210"/>
      <c r="T2" s="210"/>
    </row>
    <row r="3" spans="1:20" x14ac:dyDescent="0.2">
      <c r="C3" s="1376" t="s">
        <v>315</v>
      </c>
      <c r="D3" s="1376"/>
      <c r="E3" s="1376"/>
    </row>
    <row r="5" spans="1:20" ht="23.25" customHeight="1" x14ac:dyDescent="0.2">
      <c r="B5" s="1377" t="s">
        <v>291</v>
      </c>
      <c r="C5" s="1378"/>
      <c r="D5" s="1378"/>
      <c r="E5" s="1378"/>
      <c r="F5" s="1378"/>
      <c r="G5" s="1378"/>
      <c r="H5" s="1378"/>
      <c r="I5" s="1378"/>
      <c r="J5" s="1378"/>
      <c r="K5" s="1378"/>
      <c r="L5" s="1378"/>
      <c r="M5" s="1378"/>
      <c r="N5" s="1378"/>
      <c r="O5" s="1378"/>
      <c r="P5" s="1378"/>
      <c r="Q5" s="1379">
        <v>45688</v>
      </c>
      <c r="R5" s="1380"/>
      <c r="S5" s="1380"/>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74" t="s">
        <v>316</v>
      </c>
      <c r="C7" s="1374"/>
      <c r="D7" s="1374"/>
      <c r="E7" s="1374"/>
      <c r="F7" s="1374"/>
      <c r="G7" s="1374"/>
      <c r="H7" s="1374"/>
      <c r="I7" s="1374"/>
      <c r="J7" s="1374"/>
      <c r="K7" s="1374"/>
      <c r="L7" s="1374"/>
      <c r="M7" s="1374"/>
      <c r="N7" s="1374"/>
      <c r="O7" s="1374"/>
      <c r="P7" s="1374"/>
      <c r="Q7" s="1374"/>
      <c r="R7" s="1374"/>
      <c r="S7" s="1374"/>
    </row>
    <row r="8" spans="1:20" ht="18.75" customHeight="1" x14ac:dyDescent="0.2">
      <c r="B8" s="1373" t="s">
        <v>317</v>
      </c>
      <c r="C8" s="1373"/>
      <c r="D8" s="1373"/>
      <c r="E8" s="1373"/>
      <c r="F8" s="1373"/>
      <c r="G8" s="1373"/>
      <c r="H8" s="1373"/>
      <c r="I8" s="1373"/>
      <c r="J8" s="1373"/>
      <c r="K8" s="1373"/>
      <c r="L8" s="1373"/>
      <c r="M8" s="1373"/>
      <c r="N8" s="1373"/>
      <c r="O8" s="1373"/>
      <c r="P8" s="1373"/>
      <c r="Q8" s="1373"/>
      <c r="R8" s="1373"/>
      <c r="S8" s="1373"/>
      <c r="T8" s="1373"/>
    </row>
    <row r="9" spans="1:20" ht="18.75" customHeight="1" x14ac:dyDescent="0.2">
      <c r="B9" s="1373" t="s">
        <v>318</v>
      </c>
      <c r="C9" s="1373"/>
      <c r="D9" s="1373"/>
      <c r="E9" s="1373"/>
      <c r="F9" s="1373"/>
      <c r="G9" s="1373"/>
      <c r="H9" s="1373"/>
      <c r="I9" s="1373"/>
      <c r="J9" s="1373"/>
      <c r="K9" s="1373"/>
      <c r="L9" s="1373"/>
      <c r="M9" s="1373"/>
      <c r="N9" s="1373"/>
      <c r="O9" s="1373"/>
      <c r="P9" s="1373"/>
      <c r="Q9" s="1373"/>
      <c r="R9" s="1373"/>
      <c r="S9" s="1373"/>
      <c r="T9" s="1373"/>
    </row>
    <row r="10" spans="1:20" ht="18.75" customHeight="1" x14ac:dyDescent="0.2">
      <c r="B10" s="1373" t="s">
        <v>319</v>
      </c>
      <c r="C10" s="1373"/>
      <c r="D10" s="1373"/>
      <c r="E10" s="1373"/>
      <c r="F10" s="1373"/>
      <c r="G10" s="1373"/>
      <c r="H10" s="1373"/>
      <c r="I10" s="1373"/>
      <c r="J10" s="1373"/>
      <c r="K10" s="1373"/>
      <c r="L10" s="1373"/>
      <c r="M10" s="1373"/>
      <c r="N10" s="1373"/>
      <c r="O10" s="1373"/>
      <c r="P10" s="1373"/>
      <c r="Q10" s="1373"/>
      <c r="R10" s="1373"/>
      <c r="S10" s="1373"/>
      <c r="T10" s="1373"/>
    </row>
    <row r="11" spans="1:20" ht="18.75" customHeight="1" x14ac:dyDescent="0.2">
      <c r="B11" s="1373" t="s">
        <v>320</v>
      </c>
      <c r="C11" s="1373"/>
      <c r="D11" s="1373"/>
      <c r="E11" s="1373"/>
      <c r="F11" s="1373"/>
      <c r="G11" s="1373"/>
      <c r="H11" s="1373"/>
      <c r="I11" s="1373"/>
      <c r="J11" s="1373"/>
      <c r="K11" s="1373"/>
      <c r="L11" s="1373"/>
      <c r="M11" s="1373"/>
      <c r="N11" s="1373"/>
      <c r="O11" s="1373"/>
      <c r="P11" s="1373"/>
      <c r="Q11" s="1373"/>
      <c r="R11" s="1373"/>
      <c r="S11" s="1373"/>
      <c r="T11" s="1373"/>
    </row>
    <row r="12" spans="1:20" ht="18.75" customHeight="1" x14ac:dyDescent="0.2">
      <c r="B12" s="1373" t="s">
        <v>321</v>
      </c>
      <c r="C12" s="1373"/>
      <c r="D12" s="1373"/>
      <c r="E12" s="1373"/>
      <c r="F12" s="1373"/>
      <c r="G12" s="1373"/>
      <c r="H12" s="1373"/>
      <c r="I12" s="1373"/>
      <c r="J12" s="1373"/>
      <c r="K12" s="1373"/>
      <c r="L12" s="1373"/>
      <c r="M12" s="1373"/>
      <c r="N12" s="1373"/>
      <c r="O12" s="1373"/>
      <c r="P12" s="1373"/>
      <c r="Q12" s="1373"/>
      <c r="R12" s="1373"/>
      <c r="S12" s="1373"/>
      <c r="T12" s="1373"/>
    </row>
    <row r="13" spans="1:20" ht="18.75" customHeight="1" x14ac:dyDescent="0.2">
      <c r="B13" s="1373" t="s">
        <v>322</v>
      </c>
      <c r="C13" s="1373"/>
      <c r="D13" s="1373"/>
      <c r="E13" s="1373"/>
      <c r="F13" s="1373"/>
      <c r="G13" s="1373"/>
      <c r="H13" s="1373"/>
      <c r="I13" s="1373"/>
      <c r="J13" s="1373"/>
      <c r="K13" s="1373"/>
      <c r="L13" s="1373"/>
      <c r="M13" s="1373"/>
      <c r="N13" s="1373"/>
      <c r="O13" s="1373"/>
      <c r="P13" s="1373"/>
      <c r="Q13" s="1373"/>
      <c r="R13" s="1373"/>
      <c r="S13" s="1373"/>
      <c r="T13" s="1373"/>
    </row>
    <row r="14" spans="1:20" ht="18.75" customHeight="1" x14ac:dyDescent="0.2">
      <c r="B14" s="214"/>
      <c r="C14" s="214"/>
      <c r="D14" s="214"/>
      <c r="E14" s="214"/>
      <c r="F14" s="214"/>
      <c r="G14" s="214"/>
      <c r="H14" s="214"/>
      <c r="I14" s="214"/>
      <c r="J14" s="214"/>
      <c r="K14" s="214"/>
      <c r="L14" s="214"/>
      <c r="M14" s="214"/>
      <c r="N14" s="214"/>
      <c r="O14" s="214"/>
      <c r="P14" s="214"/>
      <c r="Q14" s="214"/>
      <c r="R14" s="214"/>
      <c r="S14" s="214"/>
    </row>
    <row r="15" spans="1:20" ht="18.75" customHeight="1" x14ac:dyDescent="0.2">
      <c r="B15" s="1374" t="s">
        <v>323</v>
      </c>
      <c r="C15" s="1374"/>
      <c r="D15" s="1374"/>
      <c r="E15" s="1374"/>
      <c r="F15" s="1374"/>
      <c r="G15" s="1374"/>
      <c r="H15" s="1374"/>
      <c r="I15" s="1374"/>
      <c r="J15" s="1374"/>
      <c r="K15" s="1374"/>
      <c r="L15" s="1374"/>
      <c r="M15" s="1374"/>
      <c r="N15" s="1374"/>
      <c r="O15" s="1374"/>
      <c r="P15" s="1374"/>
      <c r="Q15" s="1374"/>
      <c r="R15" s="1374"/>
      <c r="S15" s="1374"/>
    </row>
    <row r="16" spans="1:20" ht="18.75" customHeight="1" x14ac:dyDescent="0.2">
      <c r="B16" s="1373" t="s">
        <v>324</v>
      </c>
      <c r="C16" s="1373"/>
      <c r="D16" s="1373"/>
      <c r="E16" s="1373"/>
      <c r="F16" s="1373"/>
      <c r="G16" s="1373"/>
      <c r="H16" s="1373"/>
      <c r="I16" s="1373"/>
      <c r="J16" s="1373"/>
      <c r="K16" s="1373"/>
      <c r="L16" s="1373"/>
      <c r="M16" s="1373"/>
      <c r="N16" s="1373"/>
      <c r="O16" s="1373"/>
      <c r="P16" s="1373"/>
      <c r="Q16" s="1373"/>
      <c r="R16" s="1373"/>
      <c r="S16" s="1373"/>
    </row>
    <row r="17" spans="2:20" ht="18.75" customHeight="1" x14ac:dyDescent="0.2">
      <c r="B17" s="1373" t="s">
        <v>325</v>
      </c>
      <c r="C17" s="1373"/>
      <c r="D17" s="1373"/>
      <c r="E17" s="1373"/>
      <c r="F17" s="1373"/>
      <c r="G17" s="1373"/>
      <c r="H17" s="1373"/>
      <c r="I17" s="1373"/>
      <c r="J17" s="1373"/>
      <c r="K17" s="1373"/>
      <c r="L17" s="1373"/>
      <c r="M17" s="1373"/>
      <c r="N17" s="1373"/>
      <c r="O17" s="1373"/>
      <c r="P17" s="1373"/>
      <c r="Q17" s="1373"/>
      <c r="R17" s="1373"/>
      <c r="S17" s="1373"/>
      <c r="T17" s="214"/>
    </row>
    <row r="18" spans="2:20" ht="18.75" customHeight="1" x14ac:dyDescent="0.2">
      <c r="B18" s="1373" t="s">
        <v>326</v>
      </c>
      <c r="C18" s="1373"/>
      <c r="D18" s="1373"/>
      <c r="E18" s="1373"/>
      <c r="F18" s="1373"/>
      <c r="G18" s="1373"/>
      <c r="H18" s="1373"/>
      <c r="I18" s="1373"/>
      <c r="J18" s="1373"/>
      <c r="K18" s="1373"/>
      <c r="L18" s="1373"/>
      <c r="M18" s="1373"/>
      <c r="N18" s="1373"/>
      <c r="O18" s="1373"/>
      <c r="P18" s="1373"/>
      <c r="Q18" s="1373"/>
      <c r="R18" s="1373"/>
      <c r="S18" s="1373"/>
      <c r="T18" s="214"/>
    </row>
    <row r="19" spans="2:20" ht="18.75" customHeight="1" x14ac:dyDescent="0.2">
      <c r="B19" s="214"/>
      <c r="C19" s="214"/>
      <c r="D19" s="214"/>
      <c r="E19" s="214"/>
      <c r="F19" s="214"/>
      <c r="G19" s="214"/>
      <c r="H19" s="214"/>
      <c r="I19" s="214"/>
      <c r="J19" s="214"/>
      <c r="K19" s="214"/>
      <c r="L19" s="214"/>
      <c r="M19" s="214"/>
      <c r="N19" s="214"/>
      <c r="O19" s="214"/>
      <c r="P19" s="214"/>
      <c r="Q19" s="214"/>
      <c r="R19" s="214"/>
      <c r="S19" s="214"/>
    </row>
    <row r="20" spans="2:20" ht="18.75" customHeight="1" x14ac:dyDescent="0.2">
      <c r="B20" s="1374" t="s">
        <v>327</v>
      </c>
      <c r="C20" s="1374"/>
      <c r="D20" s="1374"/>
      <c r="E20" s="1374"/>
      <c r="F20" s="1374"/>
      <c r="G20" s="1374"/>
      <c r="H20" s="1374"/>
      <c r="I20" s="1374"/>
      <c r="J20" s="1374"/>
      <c r="K20" s="1374"/>
      <c r="L20" s="1374"/>
      <c r="M20" s="1374"/>
      <c r="N20" s="1374"/>
      <c r="O20" s="1374"/>
      <c r="P20" s="1374"/>
      <c r="Q20" s="1374"/>
      <c r="R20" s="1374"/>
      <c r="S20" s="1374"/>
    </row>
    <row r="21" spans="2:20" ht="18.75" customHeight="1" x14ac:dyDescent="0.2">
      <c r="B21" s="1373" t="s">
        <v>328</v>
      </c>
      <c r="C21" s="1373"/>
      <c r="D21" s="1373"/>
      <c r="E21" s="1373"/>
      <c r="F21" s="1373"/>
      <c r="G21" s="1373"/>
      <c r="H21" s="1373"/>
      <c r="I21" s="1373"/>
      <c r="J21" s="1373"/>
      <c r="K21" s="1373"/>
      <c r="L21" s="1373"/>
      <c r="M21" s="1373"/>
      <c r="N21" s="1373"/>
      <c r="O21" s="1373"/>
      <c r="P21" s="1373"/>
      <c r="Q21" s="1373"/>
      <c r="R21" s="1373"/>
      <c r="S21" s="1373"/>
    </row>
    <row r="22" spans="2:20" ht="18.75" customHeight="1" x14ac:dyDescent="0.2">
      <c r="B22" s="214"/>
      <c r="C22" s="214"/>
      <c r="D22" s="214"/>
      <c r="E22" s="214"/>
      <c r="F22" s="214"/>
      <c r="G22" s="214"/>
      <c r="H22" s="214"/>
      <c r="I22" s="214"/>
      <c r="J22" s="214"/>
      <c r="K22" s="214"/>
      <c r="L22" s="214"/>
      <c r="M22" s="214"/>
      <c r="N22" s="214"/>
      <c r="O22" s="214"/>
      <c r="P22" s="214"/>
      <c r="Q22" s="214"/>
      <c r="R22" s="214"/>
      <c r="S22" s="214"/>
    </row>
    <row r="23" spans="2:20" ht="18.75" customHeight="1" x14ac:dyDescent="0.2">
      <c r="B23" s="1374" t="s">
        <v>329</v>
      </c>
      <c r="C23" s="1374"/>
      <c r="D23" s="1374"/>
      <c r="E23" s="1374"/>
      <c r="F23" s="1374"/>
      <c r="G23" s="1374"/>
      <c r="H23" s="1374"/>
      <c r="I23" s="1374"/>
      <c r="J23" s="1374"/>
      <c r="K23" s="1374"/>
      <c r="L23" s="1374"/>
      <c r="M23" s="1374"/>
      <c r="N23" s="1374"/>
      <c r="O23" s="1374"/>
      <c r="P23" s="1374"/>
      <c r="Q23" s="1374"/>
      <c r="R23" s="1374"/>
      <c r="S23" s="1374"/>
    </row>
    <row r="24" spans="2:20" ht="18.75" customHeight="1" x14ac:dyDescent="0.2">
      <c r="B24" s="1373" t="s">
        <v>329</v>
      </c>
      <c r="C24" s="1373"/>
      <c r="D24" s="1373"/>
      <c r="E24" s="1373"/>
      <c r="F24" s="1373"/>
      <c r="G24" s="1373"/>
      <c r="H24" s="1373"/>
      <c r="I24" s="1373"/>
      <c r="J24" s="1373"/>
      <c r="K24" s="1373"/>
      <c r="L24" s="1373"/>
      <c r="M24" s="1373"/>
      <c r="N24" s="1373"/>
      <c r="O24" s="1373"/>
      <c r="P24" s="1373"/>
      <c r="Q24" s="1373"/>
      <c r="R24" s="1373"/>
      <c r="S24" s="1373"/>
    </row>
    <row r="25" spans="2:20" ht="18.75" customHeight="1" x14ac:dyDescent="0.2">
      <c r="B25" s="1373" t="s">
        <v>330</v>
      </c>
      <c r="C25" s="1373"/>
      <c r="D25" s="1373"/>
      <c r="E25" s="1373"/>
      <c r="F25" s="1373"/>
      <c r="G25" s="1373"/>
      <c r="H25" s="1373"/>
      <c r="I25" s="1373"/>
      <c r="J25" s="1373"/>
      <c r="K25" s="1373"/>
      <c r="L25" s="1373"/>
      <c r="M25" s="1373"/>
      <c r="N25" s="1373"/>
      <c r="O25" s="1373"/>
      <c r="P25" s="1373"/>
      <c r="Q25" s="1373"/>
      <c r="R25" s="1373"/>
      <c r="S25" s="1373"/>
    </row>
    <row r="26" spans="2:20" ht="18.75" customHeight="1" x14ac:dyDescent="0.2">
      <c r="B26" s="214"/>
      <c r="C26" s="214"/>
      <c r="D26" s="214"/>
      <c r="E26" s="214"/>
      <c r="F26" s="214"/>
      <c r="G26" s="214"/>
      <c r="H26" s="214"/>
      <c r="I26" s="214"/>
      <c r="J26" s="214"/>
      <c r="K26" s="214"/>
      <c r="L26" s="214"/>
      <c r="M26" s="214"/>
      <c r="N26" s="214"/>
      <c r="O26" s="214"/>
      <c r="P26" s="214"/>
      <c r="Q26" s="214"/>
      <c r="R26" s="214"/>
      <c r="S26" s="214"/>
    </row>
    <row r="27" spans="2:20" ht="18.75" customHeight="1" x14ac:dyDescent="0.2">
      <c r="B27" s="1374" t="s">
        <v>331</v>
      </c>
      <c r="C27" s="1374"/>
      <c r="D27" s="1374"/>
      <c r="E27" s="1374"/>
      <c r="F27" s="1374"/>
      <c r="G27" s="1374"/>
      <c r="H27" s="1374"/>
      <c r="I27" s="1374"/>
      <c r="J27" s="1374"/>
      <c r="K27" s="1374"/>
      <c r="L27" s="1374"/>
      <c r="M27" s="1374"/>
      <c r="N27" s="1374"/>
      <c r="O27" s="1374"/>
      <c r="P27" s="1374"/>
      <c r="Q27" s="1374"/>
      <c r="R27" s="1374"/>
      <c r="S27" s="1374"/>
    </row>
    <row r="28" spans="2:20" ht="18.75" customHeight="1" x14ac:dyDescent="0.2">
      <c r="B28" s="1373" t="s">
        <v>331</v>
      </c>
      <c r="C28" s="1373"/>
      <c r="D28" s="1373"/>
      <c r="E28" s="1373"/>
      <c r="F28" s="1373"/>
      <c r="G28" s="1373"/>
      <c r="H28" s="1373"/>
      <c r="I28" s="1373"/>
      <c r="J28" s="1373"/>
      <c r="K28" s="1373"/>
      <c r="L28" s="1373"/>
      <c r="M28" s="1373"/>
      <c r="N28" s="1373"/>
      <c r="O28" s="1373"/>
      <c r="P28" s="1373"/>
      <c r="Q28" s="1373"/>
      <c r="R28" s="1373"/>
      <c r="S28" s="1373"/>
    </row>
    <row r="29" spans="2:20" ht="18.75" customHeight="1" x14ac:dyDescent="0.2">
      <c r="B29" s="1373" t="s">
        <v>332</v>
      </c>
      <c r="C29" s="1373"/>
      <c r="D29" s="1373"/>
      <c r="E29" s="1373"/>
      <c r="F29" s="1373"/>
      <c r="G29" s="1373"/>
      <c r="H29" s="1373"/>
      <c r="I29" s="1373"/>
      <c r="J29" s="1373"/>
      <c r="K29" s="1373"/>
      <c r="L29" s="1373"/>
      <c r="M29" s="1373"/>
      <c r="N29" s="1373"/>
      <c r="O29" s="1373"/>
      <c r="P29" s="1373"/>
      <c r="Q29" s="1373"/>
      <c r="R29" s="1373"/>
      <c r="S29" s="1373"/>
    </row>
    <row r="30" spans="2:20" ht="18.75" customHeight="1" x14ac:dyDescent="0.2">
      <c r="B30" s="214"/>
      <c r="C30" s="214"/>
      <c r="D30" s="214"/>
      <c r="E30" s="214"/>
      <c r="F30" s="214"/>
      <c r="G30" s="214"/>
      <c r="H30" s="214"/>
      <c r="I30" s="214"/>
      <c r="J30" s="214"/>
      <c r="K30" s="214"/>
      <c r="L30" s="214"/>
      <c r="M30" s="214"/>
      <c r="N30" s="214"/>
      <c r="O30" s="214"/>
      <c r="P30" s="214"/>
      <c r="Q30" s="214"/>
      <c r="R30" s="214"/>
      <c r="S30" s="214"/>
    </row>
    <row r="31" spans="2:20" ht="18.75" customHeight="1" x14ac:dyDescent="0.2">
      <c r="B31" s="1374" t="s">
        <v>333</v>
      </c>
      <c r="C31" s="1374"/>
      <c r="D31" s="1374"/>
      <c r="E31" s="1374"/>
      <c r="F31" s="1374"/>
      <c r="G31" s="1374"/>
      <c r="H31" s="1374"/>
      <c r="I31" s="1374"/>
      <c r="J31" s="1374"/>
      <c r="K31" s="1374"/>
      <c r="L31" s="1374"/>
      <c r="M31" s="1374"/>
      <c r="N31" s="1374"/>
      <c r="O31" s="1374"/>
      <c r="P31" s="1374"/>
      <c r="Q31" s="1374"/>
      <c r="R31" s="1374"/>
      <c r="S31" s="1374"/>
    </row>
    <row r="32" spans="2:20" ht="18.75" customHeight="1" x14ac:dyDescent="0.2">
      <c r="B32" s="1373" t="s">
        <v>334</v>
      </c>
      <c r="C32" s="1373"/>
      <c r="D32" s="1373"/>
      <c r="E32" s="1373"/>
      <c r="F32" s="1373"/>
      <c r="G32" s="1373"/>
      <c r="H32" s="1373"/>
      <c r="I32" s="1373"/>
      <c r="J32" s="1373"/>
      <c r="K32" s="1373"/>
      <c r="L32" s="1373"/>
      <c r="M32" s="1373"/>
      <c r="N32" s="1373"/>
      <c r="O32" s="1373"/>
      <c r="P32" s="1373"/>
      <c r="Q32" s="1373"/>
      <c r="R32" s="1373"/>
      <c r="S32" s="1373"/>
    </row>
    <row r="33" spans="2:20" ht="18.75" customHeight="1" x14ac:dyDescent="0.2">
      <c r="B33" s="1373" t="s">
        <v>335</v>
      </c>
      <c r="C33" s="1373"/>
      <c r="D33" s="1373"/>
      <c r="E33" s="1373"/>
      <c r="F33" s="1373"/>
      <c r="G33" s="1373"/>
      <c r="H33" s="1373"/>
      <c r="I33" s="1373"/>
      <c r="J33" s="1373"/>
      <c r="K33" s="1373"/>
      <c r="L33" s="1373"/>
      <c r="M33" s="1373"/>
      <c r="N33" s="1373"/>
      <c r="O33" s="1373"/>
      <c r="P33" s="1373"/>
      <c r="Q33" s="1373"/>
      <c r="R33" s="1373"/>
      <c r="S33" s="1373"/>
      <c r="T33" s="214"/>
    </row>
    <row r="34" spans="2:20" ht="18.75" customHeight="1" x14ac:dyDescent="0.2">
      <c r="B34" s="1373" t="s">
        <v>336</v>
      </c>
      <c r="C34" s="1373"/>
      <c r="D34" s="1373"/>
      <c r="E34" s="1373"/>
      <c r="F34" s="1373"/>
      <c r="G34" s="1373"/>
      <c r="H34" s="1373"/>
      <c r="I34" s="1373"/>
      <c r="J34" s="1373"/>
      <c r="K34" s="1373"/>
      <c r="L34" s="1373"/>
      <c r="M34" s="1373"/>
      <c r="N34" s="1373"/>
      <c r="O34" s="1373"/>
      <c r="P34" s="1373"/>
      <c r="Q34" s="1373"/>
      <c r="R34" s="1373"/>
      <c r="S34" s="1373"/>
      <c r="T34" s="214"/>
    </row>
    <row r="35" spans="2:20" ht="15" customHeight="1" x14ac:dyDescent="0.2">
      <c r="B35" s="1373" t="s">
        <v>337</v>
      </c>
      <c r="C35" s="1373"/>
      <c r="D35" s="1373"/>
      <c r="E35" s="1373"/>
      <c r="F35" s="1373"/>
      <c r="G35" s="1373"/>
      <c r="H35" s="1373"/>
      <c r="I35" s="1373"/>
      <c r="J35" s="1373"/>
      <c r="K35" s="1373"/>
      <c r="L35" s="1373"/>
      <c r="M35" s="1373"/>
      <c r="N35" s="1373"/>
      <c r="O35" s="1373"/>
      <c r="P35" s="1373"/>
      <c r="Q35" s="1373"/>
      <c r="R35" s="1373"/>
      <c r="S35" s="1373"/>
      <c r="T35" s="214"/>
    </row>
    <row r="36" spans="2:20" ht="15.95" customHeight="1" x14ac:dyDescent="0.2">
      <c r="O36" s="215"/>
      <c r="Q36" s="215"/>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 ref="B27:S27"/>
    <mergeCell ref="B28:S28"/>
    <mergeCell ref="B16:S16"/>
    <mergeCell ref="B17:S17"/>
    <mergeCell ref="B18:S18"/>
    <mergeCell ref="B20:S20"/>
    <mergeCell ref="B21:S21"/>
    <mergeCell ref="B32:S32"/>
    <mergeCell ref="B33:S33"/>
    <mergeCell ref="B34:S34"/>
    <mergeCell ref="B35:S35"/>
    <mergeCell ref="B31:S31"/>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32" t="s">
        <v>135</v>
      </c>
      <c r="V1" s="32" t="s">
        <v>16</v>
      </c>
      <c r="Y1" s="32" t="s">
        <v>15</v>
      </c>
    </row>
    <row r="2" spans="1:50" s="36" customFormat="1" ht="52.5" customHeight="1" x14ac:dyDescent="0.2">
      <c r="B2" s="1463"/>
      <c r="C2" s="1463"/>
      <c r="D2" s="1463"/>
      <c r="E2" s="1463"/>
      <c r="F2" s="1463"/>
      <c r="G2" s="1463"/>
      <c r="H2" s="1463"/>
      <c r="I2" s="1463"/>
      <c r="O2" s="37"/>
    </row>
    <row r="3" spans="1:50" s="38" customFormat="1" ht="4.5" customHeight="1" x14ac:dyDescent="0.2">
      <c r="B3" s="1464"/>
      <c r="C3" s="1464"/>
      <c r="D3" s="1464"/>
      <c r="E3" s="1464"/>
      <c r="F3" s="1464"/>
      <c r="G3" s="1464"/>
      <c r="H3" s="1464"/>
      <c r="I3" s="1464"/>
      <c r="O3" s="37"/>
    </row>
    <row r="4" spans="1:50" s="38" customFormat="1" ht="17.25" customHeight="1" x14ac:dyDescent="0.2">
      <c r="A4" s="1464" t="s">
        <v>193</v>
      </c>
      <c r="B4" s="1464"/>
      <c r="C4" s="1464"/>
      <c r="D4" s="1464"/>
      <c r="E4" s="1464"/>
      <c r="F4" s="1464"/>
      <c r="G4" s="1464"/>
      <c r="H4" s="1464"/>
      <c r="I4" s="1464"/>
      <c r="J4" s="1464"/>
      <c r="K4" s="1464"/>
      <c r="L4" s="1464"/>
      <c r="M4" s="1464"/>
      <c r="N4" s="1464"/>
      <c r="O4" s="1464"/>
      <c r="P4" s="1464"/>
      <c r="Q4" s="1464"/>
      <c r="R4" s="1464"/>
      <c r="S4" s="1464"/>
      <c r="T4" s="1464"/>
      <c r="U4" s="1464"/>
      <c r="V4" s="1464"/>
      <c r="W4" s="1464"/>
      <c r="X4" s="1464"/>
      <c r="Y4" s="1464"/>
      <c r="Z4" s="1464"/>
    </row>
    <row r="5" spans="1:50" s="38" customFormat="1" ht="17.25" customHeight="1" x14ac:dyDescent="0.2">
      <c r="B5" s="1475" t="e">
        <f>#REF!</f>
        <v>#REF!</v>
      </c>
      <c r="C5" s="1475"/>
      <c r="D5" s="1475"/>
      <c r="E5" s="1475"/>
      <c r="F5" s="1475"/>
      <c r="G5" s="1475"/>
      <c r="H5" s="1475"/>
      <c r="I5" s="1475"/>
      <c r="J5" s="1475"/>
      <c r="K5" s="1475"/>
      <c r="L5" s="1475"/>
      <c r="M5" s="1475"/>
      <c r="N5" s="1475"/>
      <c r="O5" s="1475"/>
      <c r="P5" s="1475"/>
      <c r="Q5" s="1475"/>
      <c r="R5" s="1475"/>
      <c r="S5" s="1475"/>
      <c r="T5" s="1475"/>
      <c r="U5" s="1475"/>
      <c r="V5" s="1475"/>
      <c r="W5" s="1475"/>
      <c r="X5" s="1475"/>
      <c r="Y5" s="1475"/>
      <c r="Z5" s="1475"/>
    </row>
    <row r="6" spans="1:50" s="38" customFormat="1" ht="6" customHeight="1" x14ac:dyDescent="0.2">
      <c r="O6" s="37"/>
    </row>
    <row r="7" spans="1:50" s="41" customFormat="1" ht="12.75" customHeight="1" x14ac:dyDescent="0.2">
      <c r="A7" s="39"/>
      <c r="B7" s="1465" t="s">
        <v>12</v>
      </c>
      <c r="C7" s="40"/>
      <c r="D7" s="1471" t="s">
        <v>109</v>
      </c>
      <c r="E7" s="1468"/>
      <c r="F7" s="181"/>
      <c r="G7" s="1468"/>
      <c r="H7" s="1468"/>
      <c r="I7" s="181"/>
      <c r="J7" s="1468"/>
      <c r="K7" s="1468"/>
      <c r="L7" s="181"/>
      <c r="M7" s="1468"/>
      <c r="N7" s="1469"/>
      <c r="O7" s="40"/>
      <c r="P7" s="1471" t="s">
        <v>30</v>
      </c>
      <c r="Q7" s="1468"/>
      <c r="R7" s="181"/>
      <c r="S7" s="1468"/>
      <c r="T7" s="1468"/>
      <c r="U7" s="181"/>
      <c r="V7" s="1468"/>
      <c r="W7" s="1468"/>
      <c r="X7" s="181"/>
      <c r="Y7" s="1468"/>
      <c r="Z7" s="1469"/>
      <c r="AA7" s="116"/>
      <c r="AB7" s="116"/>
      <c r="AC7" s="117"/>
      <c r="AD7" s="117"/>
      <c r="AE7" s="117"/>
      <c r="AF7" s="117"/>
      <c r="AG7" s="117"/>
      <c r="AH7" s="117"/>
      <c r="AI7" s="118"/>
    </row>
    <row r="8" spans="1:50" s="41" customFormat="1" ht="33.75" customHeight="1" x14ac:dyDescent="0.2">
      <c r="A8" s="39"/>
      <c r="B8" s="1466"/>
      <c r="C8" s="40"/>
      <c r="D8" s="1472"/>
      <c r="E8" s="1473"/>
      <c r="F8" s="40"/>
      <c r="G8" s="1471" t="s">
        <v>169</v>
      </c>
      <c r="H8" s="1469"/>
      <c r="I8" s="40"/>
      <c r="J8" s="1471" t="s">
        <v>175</v>
      </c>
      <c r="K8" s="1469"/>
      <c r="L8" s="40"/>
      <c r="M8" s="1471" t="s">
        <v>170</v>
      </c>
      <c r="N8" s="1469"/>
      <c r="O8" s="40"/>
      <c r="P8" s="1472"/>
      <c r="Q8" s="1474"/>
      <c r="R8" s="130"/>
      <c r="S8" s="1471" t="s">
        <v>176</v>
      </c>
      <c r="T8" s="1469"/>
      <c r="U8" s="40"/>
      <c r="V8" s="1471" t="s">
        <v>177</v>
      </c>
      <c r="W8" s="1469"/>
      <c r="X8" s="40"/>
      <c r="Y8" s="1471" t="s">
        <v>178</v>
      </c>
      <c r="Z8" s="1469"/>
      <c r="AA8" s="116"/>
      <c r="AB8" s="116"/>
      <c r="AC8" s="117"/>
      <c r="AD8" s="117"/>
      <c r="AE8" s="117"/>
      <c r="AF8" s="117"/>
      <c r="AG8" s="117"/>
      <c r="AH8" s="117"/>
      <c r="AI8" s="118"/>
    </row>
    <row r="9" spans="1:50" s="46" customFormat="1" ht="36.75" customHeight="1" x14ac:dyDescent="0.2">
      <c r="A9" s="42"/>
      <c r="B9" s="1467"/>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70" t="s">
        <v>217</v>
      </c>
      <c r="C33" s="1470"/>
      <c r="D33" s="1470"/>
      <c r="E33" s="1470"/>
      <c r="F33" s="1470"/>
      <c r="G33" s="1470"/>
      <c r="H33" s="1470"/>
      <c r="I33" s="1470"/>
      <c r="J33" s="1470"/>
      <c r="K33" s="1470"/>
      <c r="L33" s="1470"/>
      <c r="M33" s="1470"/>
      <c r="O33" s="86"/>
    </row>
    <row r="34" spans="2:19" ht="29.25" customHeight="1" x14ac:dyDescent="0.2">
      <c r="B34" s="1462"/>
      <c r="C34" s="1462"/>
      <c r="D34" s="1462"/>
      <c r="E34" s="1462"/>
      <c r="F34" s="1462"/>
      <c r="G34" s="1462"/>
      <c r="H34" s="1462"/>
      <c r="I34" s="1462"/>
      <c r="J34" s="1462"/>
      <c r="K34" s="1462"/>
      <c r="L34" s="1462"/>
      <c r="M34" s="1462"/>
      <c r="N34" s="1462"/>
      <c r="O34" s="1462"/>
      <c r="P34" s="1462"/>
      <c r="Q34" s="89"/>
      <c r="R34" s="89"/>
      <c r="S34" s="89"/>
    </row>
    <row r="35" spans="2:19" ht="4.5" customHeight="1" x14ac:dyDescent="0.2">
      <c r="B35" s="1461"/>
      <c r="C35" s="1461"/>
      <c r="D35" s="1461"/>
      <c r="E35" s="1461"/>
      <c r="F35" s="1461"/>
      <c r="G35" s="1461"/>
      <c r="H35" s="1461"/>
      <c r="I35" s="1461"/>
      <c r="J35" s="1461"/>
      <c r="K35" s="1461"/>
      <c r="L35" s="1461"/>
      <c r="M35" s="1461"/>
      <c r="N35" s="1461"/>
      <c r="O35" s="1461"/>
      <c r="P35" s="1461"/>
      <c r="Q35" s="89"/>
      <c r="R35" s="89"/>
      <c r="S35" s="89"/>
    </row>
    <row r="38" spans="2:19" x14ac:dyDescent="0.2">
      <c r="L38" s="90"/>
      <c r="M38" s="90"/>
      <c r="N38" s="90"/>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topLeftCell="A10" zoomScaleNormal="100" workbookViewId="0">
      <selection activeCell="AC34" sqref="AC34"/>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400"/>
      <c r="C2" s="1400"/>
      <c r="D2" s="1400"/>
      <c r="E2" s="1400"/>
      <c r="F2" s="1400"/>
      <c r="G2" s="1400"/>
      <c r="H2" s="1400"/>
      <c r="I2" s="1400"/>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401"/>
      <c r="C3" s="1401"/>
      <c r="D3" s="1401"/>
      <c r="E3" s="1401"/>
      <c r="F3" s="1401"/>
      <c r="G3" s="1401"/>
      <c r="H3" s="1401"/>
      <c r="I3" s="1401"/>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38" t="s">
        <v>409</v>
      </c>
      <c r="B4" s="1438"/>
      <c r="C4" s="1438"/>
      <c r="D4" s="1438"/>
      <c r="E4" s="1438"/>
      <c r="F4" s="1438"/>
      <c r="G4" s="1438"/>
      <c r="H4" s="1438"/>
      <c r="I4" s="1438"/>
      <c r="J4" s="1438"/>
      <c r="K4" s="1438"/>
      <c r="L4" s="1438"/>
      <c r="M4" s="1438"/>
      <c r="N4" s="1438"/>
      <c r="O4" s="1438"/>
      <c r="P4" s="1438"/>
      <c r="Q4" s="1438"/>
      <c r="R4" s="1438"/>
      <c r="S4" s="1438"/>
      <c r="T4" s="1438"/>
      <c r="U4" s="1438"/>
      <c r="V4" s="1438"/>
      <c r="W4" s="1438"/>
      <c r="X4" s="1438"/>
      <c r="Y4" s="1438"/>
      <c r="Z4" s="1438"/>
    </row>
    <row r="5" spans="1:50" s="492" customFormat="1" ht="17.2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1439"/>
      <c r="V5" s="1439"/>
      <c r="W5" s="1439"/>
      <c r="X5" s="1439"/>
      <c r="Y5" s="1439"/>
      <c r="Z5" s="1439"/>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76" t="s">
        <v>12</v>
      </c>
      <c r="D7" s="1476" t="s">
        <v>209</v>
      </c>
      <c r="E7" s="1476"/>
      <c r="G7" s="1476"/>
      <c r="H7" s="1476"/>
      <c r="J7" s="1476"/>
      <c r="K7" s="1476"/>
      <c r="M7" s="1476"/>
      <c r="N7" s="1476"/>
      <c r="P7" s="1476" t="s">
        <v>30</v>
      </c>
      <c r="Q7" s="1476"/>
      <c r="S7" s="1476"/>
      <c r="T7" s="1476"/>
      <c r="V7" s="1476"/>
      <c r="W7" s="1476"/>
      <c r="Y7" s="1476"/>
      <c r="Z7" s="1476"/>
      <c r="AA7" s="512"/>
      <c r="AB7" s="512"/>
      <c r="AI7" s="514"/>
    </row>
    <row r="8" spans="1:50" s="513" customFormat="1" ht="33.75" customHeight="1" x14ac:dyDescent="0.2">
      <c r="A8" s="512"/>
      <c r="B8" s="1476"/>
      <c r="D8" s="1476"/>
      <c r="E8" s="1476"/>
      <c r="G8" s="1476" t="s">
        <v>169</v>
      </c>
      <c r="H8" s="1476"/>
      <c r="J8" s="1476" t="s">
        <v>175</v>
      </c>
      <c r="K8" s="1476"/>
      <c r="M8" s="1476" t="s">
        <v>170</v>
      </c>
      <c r="N8" s="1476"/>
      <c r="P8" s="1476"/>
      <c r="Q8" s="1476"/>
      <c r="S8" s="1476" t="s">
        <v>176</v>
      </c>
      <c r="T8" s="1476"/>
      <c r="V8" s="1476" t="s">
        <v>177</v>
      </c>
      <c r="W8" s="1476"/>
      <c r="Y8" s="1476" t="s">
        <v>178</v>
      </c>
      <c r="Z8" s="1476"/>
      <c r="AA8" s="512"/>
      <c r="AB8" s="512"/>
      <c r="AI8" s="514"/>
    </row>
    <row r="9" spans="1:50" s="513" customFormat="1" ht="36.75" customHeight="1" x14ac:dyDescent="0.2">
      <c r="A9" s="512"/>
      <c r="B9" s="1476"/>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 t="shared" ref="P11:P28" si="2">S11+V11+Y11</f>
        <v>392432</v>
      </c>
      <c r="Q11" s="564">
        <f>P11*100/D11</f>
        <v>4.5463192066786977</v>
      </c>
      <c r="R11" s="558"/>
      <c r="S11" s="561">
        <f>'34adictcasaad'!G12</f>
        <v>113267</v>
      </c>
      <c r="T11" s="565">
        <f>S11*100/G11</f>
        <v>1.6138006046462787</v>
      </c>
      <c r="U11" s="558"/>
      <c r="V11" s="561">
        <f>'34adictcasaad'!J12</f>
        <v>92310</v>
      </c>
      <c r="W11" s="565">
        <f>V11*100/J11</f>
        <v>7.8469075227794933</v>
      </c>
      <c r="X11" s="558"/>
      <c r="Y11" s="561">
        <f>'34adictcasaad'!M12</f>
        <v>186855</v>
      </c>
      <c r="Z11" s="565">
        <f>Y11*100/M11</f>
        <v>42.775613173208555</v>
      </c>
      <c r="AA11" s="566"/>
      <c r="AB11" s="567">
        <f t="shared" ref="AB11:AB28" si="3">_xlfn.RANK.EQ(Q11,Q$11:Q$30,0)</f>
        <v>6</v>
      </c>
      <c r="AC11" s="567">
        <v>1</v>
      </c>
      <c r="AD11" s="567">
        <f>MATCH(AC11,AB$11:AB$30,0)</f>
        <v>7</v>
      </c>
      <c r="AE11" s="568" t="str">
        <f t="shared" ref="AE11:AE29" si="4">INDEX(B$11:B$30,AD11,1)</f>
        <v>Castilla y León</v>
      </c>
      <c r="AF11" s="569">
        <f t="shared" ref="AF11:AF29" si="5">INDEX(Q$11:Q$30,AD11,1)</f>
        <v>6.5527106028309783</v>
      </c>
      <c r="AH11" s="567">
        <f>_xlfn.RANK.EQ(T11,T$11:T$30,0)</f>
        <v>5</v>
      </c>
      <c r="AI11" s="567">
        <v>1</v>
      </c>
      <c r="AJ11" s="567">
        <f>MATCH(AI11,AH$11:AH$30,0)</f>
        <v>18</v>
      </c>
      <c r="AK11" s="568" t="str">
        <f>INDEX(B$11:B$30,AJ11,1)</f>
        <v>Ceuta y Melilla</v>
      </c>
      <c r="AL11" s="569">
        <f>INDEX(T$11:T$30,AJ11,1)</f>
        <v>1.9727886549414528</v>
      </c>
      <c r="AN11" s="567">
        <f>_xlfn.RANK.EQ(W11,W$11:W$30,0)</f>
        <v>1</v>
      </c>
      <c r="AO11" s="567">
        <v>1</v>
      </c>
      <c r="AP11" s="567">
        <f>MATCH(AO11,AN$11:AN$30,0)</f>
        <v>1</v>
      </c>
      <c r="AQ11" s="568" t="str">
        <f>INDEX(B$11:B$30,AP11,1)</f>
        <v>Andalucía</v>
      </c>
      <c r="AR11" s="569">
        <f>INDEX(W$11:W$30,AP11,1)</f>
        <v>7.8469075227794933</v>
      </c>
      <c r="AT11" s="567">
        <f>_xlfn.RANK.EQ(Z11,Z$11:Z$30,0)</f>
        <v>2</v>
      </c>
      <c r="AU11" s="567">
        <v>1</v>
      </c>
      <c r="AV11" s="567">
        <f>MATCH(AU11,AT$11:AT$30,0)</f>
        <v>7</v>
      </c>
      <c r="AW11" s="568" t="str">
        <f>INDEX(B$11:B$30,AV11,1)</f>
        <v>Castilla y León</v>
      </c>
      <c r="AX11" s="569">
        <f>INDEX(Z$11:Z$30,AV11,1)</f>
        <v>43.678254571790696</v>
      </c>
    </row>
    <row r="12" spans="1:50" s="396" customFormat="1" ht="18" customHeight="1" x14ac:dyDescent="0.25">
      <c r="A12" s="519"/>
      <c r="B12" s="557" t="s">
        <v>7</v>
      </c>
      <c r="C12" s="558"/>
      <c r="D12" s="559">
        <f t="shared" ref="D12:D28" si="6">G12+J12+M12</f>
        <v>1351591</v>
      </c>
      <c r="E12" s="560">
        <f t="shared" si="0"/>
        <v>2.7799248843498505</v>
      </c>
      <c r="F12" s="558"/>
      <c r="G12" s="561">
        <f>'20pobl'!J13</f>
        <v>1048956</v>
      </c>
      <c r="H12" s="562">
        <f t="shared" ref="H12:H28" si="7">G12*100/$G$30</f>
        <v>2.7110881981380479</v>
      </c>
      <c r="I12" s="558"/>
      <c r="J12" s="561">
        <f>'20pobl'!Q13</f>
        <v>205354</v>
      </c>
      <c r="K12" s="562">
        <f t="shared" ref="K12:K28" si="8">J12*100/$J$30</f>
        <v>2.9429054502378498</v>
      </c>
      <c r="L12" s="558"/>
      <c r="M12" s="561">
        <f>'20pobl'!X13</f>
        <v>97281</v>
      </c>
      <c r="N12" s="562">
        <f t="shared" si="1"/>
        <v>3.2971759408954751</v>
      </c>
      <c r="O12" s="558"/>
      <c r="P12" s="563">
        <f t="shared" si="2"/>
        <v>53437</v>
      </c>
      <c r="Q12" s="564">
        <f t="shared" ref="Q12:Q28" si="9">P12*100/D12</f>
        <v>3.953636862038886</v>
      </c>
      <c r="R12" s="558"/>
      <c r="S12" s="561">
        <f>'34adictcasaad'!G13</f>
        <v>10493</v>
      </c>
      <c r="T12" s="565">
        <f t="shared" ref="T12:T28" si="10">S12*100/G12</f>
        <v>1.0003279451187657</v>
      </c>
      <c r="U12" s="558"/>
      <c r="V12" s="561">
        <f>'34adictcasaad'!J13</f>
        <v>10322</v>
      </c>
      <c r="W12" s="565">
        <f t="shared" ref="W12:W28" si="11">V12*100/J12</f>
        <v>5.0264421438102005</v>
      </c>
      <c r="X12" s="558"/>
      <c r="Y12" s="561">
        <f>'34adictcasaad'!M13</f>
        <v>32622</v>
      </c>
      <c r="Z12" s="565">
        <f t="shared" ref="Z12:Z28" si="12">Y12*100/M12</f>
        <v>33.533783575415548</v>
      </c>
      <c r="AA12" s="566"/>
      <c r="AB12" s="567">
        <f t="shared" si="3"/>
        <v>11</v>
      </c>
      <c r="AC12" s="567">
        <v>2</v>
      </c>
      <c r="AD12" s="567">
        <f t="shared" ref="AD12:AD28" si="13">MATCH(AC12,AB$11:AB$30,0)</f>
        <v>11</v>
      </c>
      <c r="AE12" s="568" t="str">
        <f t="shared" si="4"/>
        <v>Extremadura</v>
      </c>
      <c r="AF12" s="569">
        <f t="shared" si="5"/>
        <v>5.4040984904440297</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1.830377054242289</v>
      </c>
      <c r="AN12" s="567">
        <f t="shared" ref="AN12:AN30" si="18">_xlfn.RANK.EQ(W12,W$11:W$30,0)</f>
        <v>14</v>
      </c>
      <c r="AO12" s="567">
        <v>2</v>
      </c>
      <c r="AP12" s="567">
        <f t="shared" ref="AP12:AP28" si="19">MATCH(AO12,AN$11:AN$30,0)</f>
        <v>11</v>
      </c>
      <c r="AQ12" s="568" t="str">
        <f t="shared" ref="AQ12:AQ29" si="20">INDEX(B$11:B$30,AP12,1)</f>
        <v>Extremadura</v>
      </c>
      <c r="AR12" s="569">
        <f t="shared" ref="AR12:AR28" si="21">INDEX(W$11:W$30,AP12,1)</f>
        <v>7.5208948190769078</v>
      </c>
      <c r="AT12" s="567">
        <f t="shared" ref="AT12:AT30" si="22">_xlfn.RANK.EQ(Z12,Z$11:Z$30,0)</f>
        <v>13</v>
      </c>
      <c r="AU12" s="567">
        <v>2</v>
      </c>
      <c r="AV12" s="567">
        <f t="shared" ref="AV12:AV28" si="23">MATCH(AU12,AT$11:AT$30,0)</f>
        <v>1</v>
      </c>
      <c r="AW12" s="568" t="str">
        <f t="shared" ref="AW12:AW29" si="24">INDEX(B$11:B$30,AV12,1)</f>
        <v>Andalucía</v>
      </c>
      <c r="AX12" s="569">
        <f t="shared" ref="AX12:AX29" si="25">INDEX(Z$11:Z$30,AV12,1)</f>
        <v>42.775613173208555</v>
      </c>
    </row>
    <row r="13" spans="1:50" s="396" customFormat="1" ht="18" customHeight="1" x14ac:dyDescent="0.25">
      <c r="A13" s="519"/>
      <c r="B13" s="557" t="s">
        <v>37</v>
      </c>
      <c r="C13" s="558"/>
      <c r="D13" s="559">
        <f t="shared" si="6"/>
        <v>1009599</v>
      </c>
      <c r="E13" s="560">
        <f t="shared" si="0"/>
        <v>2.0765226931184988</v>
      </c>
      <c r="F13" s="558"/>
      <c r="G13" s="561">
        <f>'20pobl'!J14</f>
        <v>727094</v>
      </c>
      <c r="H13" s="562">
        <f t="shared" si="7"/>
        <v>1.8792170141902862</v>
      </c>
      <c r="I13" s="558"/>
      <c r="J13" s="561">
        <f>'20pobl'!Q14</f>
        <v>197409</v>
      </c>
      <c r="K13" s="562">
        <f t="shared" si="8"/>
        <v>2.8290465344040228</v>
      </c>
      <c r="L13" s="558"/>
      <c r="M13" s="561">
        <f>'20pobl'!X14</f>
        <v>85096</v>
      </c>
      <c r="N13" s="562">
        <f t="shared" si="1"/>
        <v>2.8841858519797428</v>
      </c>
      <c r="O13" s="558"/>
      <c r="P13" s="563">
        <f t="shared" si="2"/>
        <v>43162</v>
      </c>
      <c r="Q13" s="564">
        <f t="shared" si="9"/>
        <v>4.2751627131167922</v>
      </c>
      <c r="R13" s="558"/>
      <c r="S13" s="561">
        <f>'34adictcasaad'!G14</f>
        <v>9857</v>
      </c>
      <c r="T13" s="565">
        <f t="shared" si="10"/>
        <v>1.3556706560637277</v>
      </c>
      <c r="U13" s="558"/>
      <c r="V13" s="561">
        <f>'34adictcasaad'!J14</f>
        <v>9485</v>
      </c>
      <c r="W13" s="565">
        <f t="shared" si="11"/>
        <v>4.8047454776631255</v>
      </c>
      <c r="X13" s="558"/>
      <c r="Y13" s="561">
        <f>'34adictcasaad'!M14</f>
        <v>23820</v>
      </c>
      <c r="Z13" s="565">
        <f t="shared" si="12"/>
        <v>27.991915013631662</v>
      </c>
      <c r="AA13" s="566"/>
      <c r="AB13" s="567">
        <f t="shared" si="3"/>
        <v>8</v>
      </c>
      <c r="AC13" s="567">
        <v>3</v>
      </c>
      <c r="AD13" s="567">
        <f t="shared" si="13"/>
        <v>16</v>
      </c>
      <c r="AE13" s="568" t="str">
        <f t="shared" si="4"/>
        <v>País Vasco</v>
      </c>
      <c r="AF13" s="570">
        <f t="shared" si="5"/>
        <v>5.2837835168722318</v>
      </c>
      <c r="AH13" s="567">
        <f t="shared" si="14"/>
        <v>10</v>
      </c>
      <c r="AI13" s="567">
        <v>3</v>
      </c>
      <c r="AJ13" s="567">
        <f t="shared" si="15"/>
        <v>16</v>
      </c>
      <c r="AK13" s="568" t="str">
        <f t="shared" si="16"/>
        <v>País Vasco</v>
      </c>
      <c r="AL13" s="569">
        <f t="shared" si="17"/>
        <v>1.8214236471604481</v>
      </c>
      <c r="AN13" s="567">
        <f t="shared" si="18"/>
        <v>16</v>
      </c>
      <c r="AO13" s="567">
        <v>3</v>
      </c>
      <c r="AP13" s="567">
        <f t="shared" si="19"/>
        <v>9</v>
      </c>
      <c r="AQ13" s="568" t="str">
        <f t="shared" si="20"/>
        <v>Cataluña</v>
      </c>
      <c r="AR13" s="569">
        <f t="shared" si="21"/>
        <v>7.1910153214040609</v>
      </c>
      <c r="AT13" s="567">
        <f t="shared" si="22"/>
        <v>17</v>
      </c>
      <c r="AU13" s="567">
        <v>3</v>
      </c>
      <c r="AV13" s="567">
        <f t="shared" si="23"/>
        <v>11</v>
      </c>
      <c r="AW13" s="568" t="str">
        <f t="shared" si="24"/>
        <v>Extremadura</v>
      </c>
      <c r="AX13" s="569">
        <f t="shared" si="25"/>
        <v>42.194217144999932</v>
      </c>
    </row>
    <row r="14" spans="1:50" s="396" customFormat="1" ht="18" customHeight="1" x14ac:dyDescent="0.25">
      <c r="A14" s="519"/>
      <c r="B14" s="557" t="s">
        <v>38</v>
      </c>
      <c r="C14" s="558"/>
      <c r="D14" s="559">
        <f t="shared" si="6"/>
        <v>1231768</v>
      </c>
      <c r="E14" s="560">
        <f t="shared" si="0"/>
        <v>2.533475374537006</v>
      </c>
      <c r="F14" s="558"/>
      <c r="G14" s="561">
        <f>'20pobl'!J15</f>
        <v>1026476</v>
      </c>
      <c r="H14" s="562">
        <f t="shared" si="7"/>
        <v>2.6529873219391003</v>
      </c>
      <c r="I14" s="558"/>
      <c r="J14" s="561">
        <f>'20pobl'!Q15</f>
        <v>150815</v>
      </c>
      <c r="K14" s="562">
        <f t="shared" si="8"/>
        <v>2.1613130763346287</v>
      </c>
      <c r="L14" s="558"/>
      <c r="M14" s="561">
        <f>'20pobl'!X15</f>
        <v>54477</v>
      </c>
      <c r="N14" s="562">
        <f t="shared" si="1"/>
        <v>1.8464063253067176</v>
      </c>
      <c r="O14" s="558"/>
      <c r="P14" s="563">
        <f t="shared" si="2"/>
        <v>43922</v>
      </c>
      <c r="Q14" s="564">
        <f t="shared" si="9"/>
        <v>3.5657688785550525</v>
      </c>
      <c r="R14" s="558"/>
      <c r="S14" s="561">
        <f>'34adictcasaad'!G15</f>
        <v>12599</v>
      </c>
      <c r="T14" s="565">
        <f t="shared" si="10"/>
        <v>1.2274032709970812</v>
      </c>
      <c r="U14" s="558"/>
      <c r="V14" s="561">
        <f>'34adictcasaad'!J15</f>
        <v>10199</v>
      </c>
      <c r="W14" s="565">
        <f t="shared" si="11"/>
        <v>6.7625899280575537</v>
      </c>
      <c r="X14" s="558"/>
      <c r="Y14" s="561">
        <f>'34adictcasaad'!M15</f>
        <v>21124</v>
      </c>
      <c r="Z14" s="565">
        <f t="shared" si="12"/>
        <v>38.775997209831672</v>
      </c>
      <c r="AA14" s="566"/>
      <c r="AB14" s="567">
        <f t="shared" si="3"/>
        <v>15</v>
      </c>
      <c r="AC14" s="567">
        <v>4</v>
      </c>
      <c r="AD14" s="567">
        <f t="shared" si="13"/>
        <v>8</v>
      </c>
      <c r="AE14" s="568" t="str">
        <f t="shared" si="4"/>
        <v>Castilla - La Mancha</v>
      </c>
      <c r="AF14" s="569">
        <f t="shared" si="5"/>
        <v>4.6076544133265349</v>
      </c>
      <c r="AH14" s="567">
        <f t="shared" si="14"/>
        <v>15</v>
      </c>
      <c r="AI14" s="567">
        <v>4</v>
      </c>
      <c r="AJ14" s="567">
        <f t="shared" si="15"/>
        <v>11</v>
      </c>
      <c r="AK14" s="568" t="str">
        <f t="shared" si="16"/>
        <v>Extremadura</v>
      </c>
      <c r="AL14" s="569">
        <f t="shared" si="17"/>
        <v>1.6317995720190344</v>
      </c>
      <c r="AN14" s="567">
        <f t="shared" si="18"/>
        <v>5</v>
      </c>
      <c r="AO14" s="567">
        <v>4</v>
      </c>
      <c r="AP14" s="567">
        <f t="shared" si="19"/>
        <v>14</v>
      </c>
      <c r="AQ14" s="568" t="str">
        <f t="shared" si="20"/>
        <v>Murcia, Región de</v>
      </c>
      <c r="AR14" s="569">
        <f t="shared" si="21"/>
        <v>7.0813543903445213</v>
      </c>
      <c r="AT14" s="567">
        <f t="shared" si="22"/>
        <v>7</v>
      </c>
      <c r="AU14" s="567">
        <v>4</v>
      </c>
      <c r="AV14" s="567">
        <f t="shared" si="23"/>
        <v>8</v>
      </c>
      <c r="AW14" s="568" t="str">
        <f t="shared" si="24"/>
        <v>Castilla - La Mancha</v>
      </c>
      <c r="AX14" s="569">
        <f t="shared" si="25"/>
        <v>41.538473100017285</v>
      </c>
    </row>
    <row r="15" spans="1:50" s="396" customFormat="1" ht="18" customHeight="1" x14ac:dyDescent="0.25">
      <c r="A15" s="519"/>
      <c r="B15" s="557" t="s">
        <v>6</v>
      </c>
      <c r="C15" s="558"/>
      <c r="D15" s="559">
        <f t="shared" si="6"/>
        <v>2238754</v>
      </c>
      <c r="E15" s="560">
        <f t="shared" si="0"/>
        <v>4.6046237023905645</v>
      </c>
      <c r="F15" s="558"/>
      <c r="G15" s="561">
        <f>'20pobl'!J16</f>
        <v>1840318</v>
      </c>
      <c r="H15" s="562">
        <f t="shared" si="7"/>
        <v>4.7564096212052895</v>
      </c>
      <c r="I15" s="558"/>
      <c r="J15" s="561">
        <f>'20pobl'!Q16</f>
        <v>296882</v>
      </c>
      <c r="K15" s="562">
        <f t="shared" si="8"/>
        <v>4.2545830900664869</v>
      </c>
      <c r="L15" s="558"/>
      <c r="M15" s="561">
        <f>'20pobl'!X16</f>
        <v>101554</v>
      </c>
      <c r="N15" s="562">
        <f t="shared" si="1"/>
        <v>3.4420020918956329</v>
      </c>
      <c r="O15" s="558"/>
      <c r="P15" s="563">
        <f t="shared" si="2"/>
        <v>59230</v>
      </c>
      <c r="Q15" s="564">
        <f t="shared" si="9"/>
        <v>2.6456680814417304</v>
      </c>
      <c r="R15" s="558"/>
      <c r="S15" s="561">
        <f>'34adictcasaad'!G16</f>
        <v>22121</v>
      </c>
      <c r="T15" s="565">
        <f t="shared" si="10"/>
        <v>1.2020205203665888</v>
      </c>
      <c r="U15" s="558"/>
      <c r="V15" s="561">
        <f>'34adictcasaad'!J16</f>
        <v>12709</v>
      </c>
      <c r="W15" s="565">
        <f t="shared" si="11"/>
        <v>4.2808253784331818</v>
      </c>
      <c r="X15" s="558"/>
      <c r="Y15" s="561">
        <f>'34adictcasaad'!M16</f>
        <v>24400</v>
      </c>
      <c r="Z15" s="565">
        <f t="shared" si="12"/>
        <v>24.0266262284105</v>
      </c>
      <c r="AA15" s="566"/>
      <c r="AB15" s="567">
        <f t="shared" si="3"/>
        <v>19</v>
      </c>
      <c r="AC15" s="567">
        <v>5</v>
      </c>
      <c r="AD15" s="567">
        <f t="shared" si="13"/>
        <v>17</v>
      </c>
      <c r="AE15" s="568" t="str">
        <f t="shared" si="4"/>
        <v>Rioja, La</v>
      </c>
      <c r="AF15" s="569">
        <f t="shared" si="5"/>
        <v>4.5495767835550183</v>
      </c>
      <c r="AH15" s="567">
        <f t="shared" si="14"/>
        <v>16</v>
      </c>
      <c r="AI15" s="567">
        <v>5</v>
      </c>
      <c r="AJ15" s="567">
        <f t="shared" si="15"/>
        <v>1</v>
      </c>
      <c r="AK15" s="568" t="str">
        <f t="shared" si="16"/>
        <v>Andalucía</v>
      </c>
      <c r="AL15" s="569">
        <f t="shared" si="17"/>
        <v>1.6138006046462787</v>
      </c>
      <c r="AN15" s="567">
        <f t="shared" si="18"/>
        <v>17</v>
      </c>
      <c r="AO15" s="567">
        <v>5</v>
      </c>
      <c r="AP15" s="567">
        <f t="shared" si="19"/>
        <v>4</v>
      </c>
      <c r="AQ15" s="568" t="str">
        <f t="shared" si="20"/>
        <v>Balears, Illes</v>
      </c>
      <c r="AR15" s="569">
        <f t="shared" si="21"/>
        <v>6.7625899280575537</v>
      </c>
      <c r="AT15" s="567">
        <f t="shared" si="22"/>
        <v>18</v>
      </c>
      <c r="AU15" s="567">
        <v>5</v>
      </c>
      <c r="AV15" s="567">
        <f t="shared" si="23"/>
        <v>9</v>
      </c>
      <c r="AW15" s="568" t="str">
        <f t="shared" si="24"/>
        <v>Cataluña</v>
      </c>
      <c r="AX15" s="569">
        <f t="shared" si="25"/>
        <v>39.642847166863987</v>
      </c>
    </row>
    <row r="16" spans="1:50" s="396" customFormat="1" ht="18" customHeight="1" x14ac:dyDescent="0.25">
      <c r="A16" s="519"/>
      <c r="B16" s="557" t="s">
        <v>5</v>
      </c>
      <c r="C16" s="558"/>
      <c r="D16" s="571">
        <f t="shared" si="6"/>
        <v>590851</v>
      </c>
      <c r="E16" s="560">
        <f t="shared" si="0"/>
        <v>1.2152503219117274</v>
      </c>
      <c r="F16" s="558"/>
      <c r="G16" s="572">
        <f>'20pobl'!J17</f>
        <v>448930</v>
      </c>
      <c r="H16" s="562">
        <f t="shared" si="7"/>
        <v>1.1602858697506033</v>
      </c>
      <c r="I16" s="558"/>
      <c r="J16" s="572">
        <f>'20pobl'!Q17</f>
        <v>100609</v>
      </c>
      <c r="K16" s="562">
        <f t="shared" si="8"/>
        <v>1.4418164459566398</v>
      </c>
      <c r="L16" s="558"/>
      <c r="M16" s="572">
        <f>'20pobl'!X17</f>
        <v>41312</v>
      </c>
      <c r="N16" s="562">
        <f t="shared" si="1"/>
        <v>1.4002007840202493</v>
      </c>
      <c r="O16" s="558"/>
      <c r="P16" s="572">
        <f t="shared" si="2"/>
        <v>23418</v>
      </c>
      <c r="Q16" s="564">
        <f t="shared" si="9"/>
        <v>3.9634357900722854</v>
      </c>
      <c r="R16" s="558"/>
      <c r="S16" s="572">
        <f>'34adictcasaad'!G17</f>
        <v>6494</v>
      </c>
      <c r="T16" s="565">
        <f t="shared" si="10"/>
        <v>1.4465506871895395</v>
      </c>
      <c r="U16" s="558"/>
      <c r="V16" s="572">
        <f>'34adictcasaad'!J17</f>
        <v>4994</v>
      </c>
      <c r="W16" s="565">
        <f t="shared" si="11"/>
        <v>4.9637706368217556</v>
      </c>
      <c r="X16" s="558"/>
      <c r="Y16" s="572">
        <f>'34adictcasaad'!M17</f>
        <v>11930</v>
      </c>
      <c r="Z16" s="565">
        <f t="shared" si="12"/>
        <v>28.877807900852051</v>
      </c>
      <c r="AA16" s="566"/>
      <c r="AB16" s="567">
        <f t="shared" si="3"/>
        <v>10</v>
      </c>
      <c r="AC16" s="567">
        <v>6</v>
      </c>
      <c r="AD16" s="567">
        <f t="shared" si="13"/>
        <v>1</v>
      </c>
      <c r="AE16" s="568" t="str">
        <f t="shared" si="4"/>
        <v>Andalucía</v>
      </c>
      <c r="AF16" s="569">
        <f t="shared" si="5"/>
        <v>4.5463192066786977</v>
      </c>
      <c r="AH16" s="567">
        <f t="shared" si="14"/>
        <v>7</v>
      </c>
      <c r="AI16" s="567">
        <v>6</v>
      </c>
      <c r="AJ16" s="567">
        <f t="shared" si="15"/>
        <v>14</v>
      </c>
      <c r="AK16" s="568" t="str">
        <f t="shared" si="16"/>
        <v>Murcia, Región de</v>
      </c>
      <c r="AL16" s="569">
        <f t="shared" si="17"/>
        <v>1.6131549712166144</v>
      </c>
      <c r="AN16" s="567">
        <f t="shared" si="18"/>
        <v>15</v>
      </c>
      <c r="AO16" s="567">
        <v>6</v>
      </c>
      <c r="AP16" s="567">
        <f t="shared" si="19"/>
        <v>8</v>
      </c>
      <c r="AQ16" s="568" t="str">
        <f t="shared" si="20"/>
        <v>Castilla - La Mancha</v>
      </c>
      <c r="AR16" s="569">
        <f t="shared" si="21"/>
        <v>6.723522763107078</v>
      </c>
      <c r="AT16" s="567">
        <f t="shared" si="22"/>
        <v>15</v>
      </c>
      <c r="AU16" s="567">
        <v>6</v>
      </c>
      <c r="AV16" s="567">
        <f t="shared" si="23"/>
        <v>16</v>
      </c>
      <c r="AW16" s="568" t="str">
        <f t="shared" si="24"/>
        <v>País Vasco</v>
      </c>
      <c r="AX16" s="569">
        <f t="shared" si="25"/>
        <v>38.792107914199363</v>
      </c>
    </row>
    <row r="17" spans="1:50" s="396" customFormat="1" ht="18" customHeight="1" x14ac:dyDescent="0.25">
      <c r="A17" s="519"/>
      <c r="B17" s="557" t="s">
        <v>4</v>
      </c>
      <c r="C17" s="558"/>
      <c r="D17" s="559">
        <f t="shared" si="6"/>
        <v>2391682</v>
      </c>
      <c r="E17" s="560">
        <f t="shared" si="0"/>
        <v>4.9191629030169768</v>
      </c>
      <c r="F17" s="558"/>
      <c r="G17" s="561">
        <f>'20pobl'!J18</f>
        <v>1748820</v>
      </c>
      <c r="H17" s="562">
        <f t="shared" si="7"/>
        <v>4.5199276830179542</v>
      </c>
      <c r="I17" s="558"/>
      <c r="J17" s="561">
        <f>'20pobl'!Q18</f>
        <v>421942</v>
      </c>
      <c r="K17" s="562">
        <f t="shared" si="8"/>
        <v>6.0468041113601823</v>
      </c>
      <c r="L17" s="558"/>
      <c r="M17" s="561">
        <f>'20pobl'!X18</f>
        <v>220920</v>
      </c>
      <c r="N17" s="562">
        <f t="shared" si="1"/>
        <v>7.4877119772887646</v>
      </c>
      <c r="O17" s="558"/>
      <c r="P17" s="563">
        <f t="shared" si="2"/>
        <v>156720</v>
      </c>
      <c r="Q17" s="564">
        <f>P17*100/D17</f>
        <v>6.5527106028309783</v>
      </c>
      <c r="R17" s="558"/>
      <c r="S17" s="561">
        <f>'34adictcasaad'!G18</f>
        <v>32010</v>
      </c>
      <c r="T17" s="565">
        <f>S17*100/G17</f>
        <v>1.830377054242289</v>
      </c>
      <c r="U17" s="558"/>
      <c r="V17" s="561">
        <f>'34adictcasaad'!J18</f>
        <v>28216</v>
      </c>
      <c r="W17" s="565">
        <f>V17*100/J17</f>
        <v>6.6871750145754634</v>
      </c>
      <c r="X17" s="558"/>
      <c r="Y17" s="561">
        <f>'34adictcasaad'!M18</f>
        <v>96494</v>
      </c>
      <c r="Z17" s="565">
        <f>Y17*100/M17</f>
        <v>43.678254571790696</v>
      </c>
      <c r="AA17" s="566"/>
      <c r="AB17" s="567">
        <f t="shared" si="3"/>
        <v>1</v>
      </c>
      <c r="AC17" s="567">
        <v>7</v>
      </c>
      <c r="AD17" s="567">
        <f t="shared" si="13"/>
        <v>9</v>
      </c>
      <c r="AE17" s="568" t="str">
        <f t="shared" si="4"/>
        <v>Cataluña</v>
      </c>
      <c r="AF17" s="569">
        <f t="shared" si="5"/>
        <v>4.4031681063613863</v>
      </c>
      <c r="AH17" s="567">
        <f t="shared" si="14"/>
        <v>2</v>
      </c>
      <c r="AI17" s="567">
        <v>7</v>
      </c>
      <c r="AJ17" s="567">
        <f t="shared" si="15"/>
        <v>6</v>
      </c>
      <c r="AK17" s="568" t="str">
        <f t="shared" si="16"/>
        <v>Cantabria</v>
      </c>
      <c r="AL17" s="569">
        <f t="shared" si="17"/>
        <v>1.4465506871895395</v>
      </c>
      <c r="AN17" s="567">
        <f t="shared" si="18"/>
        <v>7</v>
      </c>
      <c r="AO17" s="567">
        <v>7</v>
      </c>
      <c r="AP17" s="567">
        <f t="shared" si="19"/>
        <v>7</v>
      </c>
      <c r="AQ17" s="568" t="str">
        <f t="shared" si="20"/>
        <v>Castilla y León</v>
      </c>
      <c r="AR17" s="569">
        <f t="shared" si="21"/>
        <v>6.6871750145754634</v>
      </c>
      <c r="AT17" s="567">
        <f t="shared" si="22"/>
        <v>1</v>
      </c>
      <c r="AU17" s="567">
        <v>7</v>
      </c>
      <c r="AV17" s="567">
        <f t="shared" si="23"/>
        <v>4</v>
      </c>
      <c r="AW17" s="568" t="str">
        <f t="shared" si="24"/>
        <v>Balears, Illes</v>
      </c>
      <c r="AX17" s="569">
        <f t="shared" si="25"/>
        <v>38.775997209831672</v>
      </c>
    </row>
    <row r="18" spans="1:50" s="396" customFormat="1" ht="18" customHeight="1" x14ac:dyDescent="0.25">
      <c r="A18" s="519"/>
      <c r="B18" s="557" t="s">
        <v>40</v>
      </c>
      <c r="C18" s="558"/>
      <c r="D18" s="559">
        <f t="shared" si="6"/>
        <v>2104433</v>
      </c>
      <c r="E18" s="560">
        <f t="shared" si="0"/>
        <v>4.3283550009929108</v>
      </c>
      <c r="F18" s="558"/>
      <c r="G18" s="561">
        <f>'20pobl'!J19</f>
        <v>1689133</v>
      </c>
      <c r="H18" s="562">
        <f t="shared" si="7"/>
        <v>4.3656631368575187</v>
      </c>
      <c r="I18" s="558"/>
      <c r="J18" s="561">
        <f>'20pobl'!Q19</f>
        <v>282233</v>
      </c>
      <c r="K18" s="562">
        <f t="shared" si="8"/>
        <v>4.0446498920740721</v>
      </c>
      <c r="L18" s="558"/>
      <c r="M18" s="561">
        <f>'20pobl'!X19</f>
        <v>133067</v>
      </c>
      <c r="N18" s="562">
        <f t="shared" si="1"/>
        <v>4.5100822455272684</v>
      </c>
      <c r="O18" s="558"/>
      <c r="P18" s="563">
        <f t="shared" si="2"/>
        <v>96965</v>
      </c>
      <c r="Q18" s="564">
        <f t="shared" si="9"/>
        <v>4.6076544133265349</v>
      </c>
      <c r="R18" s="558"/>
      <c r="S18" s="561">
        <f>'34adictcasaad'!G19</f>
        <v>22715</v>
      </c>
      <c r="T18" s="565">
        <f t="shared" si="10"/>
        <v>1.3447727325201746</v>
      </c>
      <c r="U18" s="558"/>
      <c r="V18" s="561">
        <f>'34adictcasaad'!J19</f>
        <v>18976</v>
      </c>
      <c r="W18" s="565">
        <f t="shared" si="11"/>
        <v>6.723522763107078</v>
      </c>
      <c r="X18" s="558"/>
      <c r="Y18" s="561">
        <f>'34adictcasaad'!M19</f>
        <v>55274</v>
      </c>
      <c r="Z18" s="565">
        <f t="shared" si="12"/>
        <v>41.538473100017285</v>
      </c>
      <c r="AA18" s="566"/>
      <c r="AB18" s="567">
        <f t="shared" si="3"/>
        <v>4</v>
      </c>
      <c r="AC18" s="567">
        <v>8</v>
      </c>
      <c r="AD18" s="567">
        <f t="shared" si="13"/>
        <v>3</v>
      </c>
      <c r="AE18" s="568" t="str">
        <f t="shared" si="4"/>
        <v>Asturias, Principado de</v>
      </c>
      <c r="AF18" s="569">
        <f t="shared" si="5"/>
        <v>4.2751627131167922</v>
      </c>
      <c r="AH18" s="567">
        <f t="shared" si="14"/>
        <v>12</v>
      </c>
      <c r="AI18" s="567">
        <v>8</v>
      </c>
      <c r="AJ18" s="567">
        <f t="shared" si="15"/>
        <v>20</v>
      </c>
      <c r="AK18" s="568" t="str">
        <f t="shared" si="16"/>
        <v>TOTAL</v>
      </c>
      <c r="AL18" s="569">
        <f t="shared" si="17"/>
        <v>1.3852846143012878</v>
      </c>
      <c r="AN18" s="567">
        <f t="shared" si="18"/>
        <v>6</v>
      </c>
      <c r="AO18" s="567">
        <v>8</v>
      </c>
      <c r="AP18" s="567">
        <f t="shared" si="19"/>
        <v>16</v>
      </c>
      <c r="AQ18" s="568" t="str">
        <f t="shared" si="20"/>
        <v>País Vasco</v>
      </c>
      <c r="AR18" s="569">
        <f t="shared" si="21"/>
        <v>6.4287540040353059</v>
      </c>
      <c r="AT18" s="567">
        <f t="shared" si="22"/>
        <v>4</v>
      </c>
      <c r="AU18" s="567">
        <v>8</v>
      </c>
      <c r="AV18" s="567">
        <f t="shared" si="23"/>
        <v>13</v>
      </c>
      <c r="AW18" s="568" t="str">
        <f t="shared" si="24"/>
        <v>Madrid, Comunidad de</v>
      </c>
      <c r="AX18" s="569">
        <f t="shared" si="25"/>
        <v>38.016373004683466</v>
      </c>
    </row>
    <row r="19" spans="1:50" s="396" customFormat="1" ht="18" customHeight="1" x14ac:dyDescent="0.25">
      <c r="A19" s="519"/>
      <c r="B19" s="557" t="s">
        <v>41</v>
      </c>
      <c r="C19" s="558"/>
      <c r="D19" s="559">
        <f t="shared" si="6"/>
        <v>8012231</v>
      </c>
      <c r="E19" s="560">
        <f t="shared" si="0"/>
        <v>16.479393792988624</v>
      </c>
      <c r="F19" s="558"/>
      <c r="G19" s="561">
        <f>'20pobl'!J20</f>
        <v>6446733</v>
      </c>
      <c r="H19" s="562">
        <f t="shared" si="7"/>
        <v>16.661958893268253</v>
      </c>
      <c r="I19" s="558"/>
      <c r="J19" s="561">
        <f>'20pobl'!Q20</f>
        <v>1100095</v>
      </c>
      <c r="K19" s="562">
        <f t="shared" si="8"/>
        <v>15.765339712298799</v>
      </c>
      <c r="L19" s="558"/>
      <c r="M19" s="561">
        <f>'20pobl'!X20</f>
        <v>465403</v>
      </c>
      <c r="N19" s="562">
        <f t="shared" si="1"/>
        <v>15.774052224181256</v>
      </c>
      <c r="O19" s="558"/>
      <c r="P19" s="563">
        <f t="shared" si="2"/>
        <v>352792</v>
      </c>
      <c r="Q19" s="564">
        <f t="shared" si="9"/>
        <v>4.4031681063613863</v>
      </c>
      <c r="R19" s="558"/>
      <c r="S19" s="561">
        <f>'34adictcasaad'!G20</f>
        <v>89185</v>
      </c>
      <c r="T19" s="565">
        <f t="shared" si="10"/>
        <v>1.3834138935178486</v>
      </c>
      <c r="U19" s="558"/>
      <c r="V19" s="561">
        <f>'34adictcasaad'!J20</f>
        <v>79108</v>
      </c>
      <c r="W19" s="565">
        <f t="shared" si="11"/>
        <v>7.1910153214040609</v>
      </c>
      <c r="X19" s="558"/>
      <c r="Y19" s="561">
        <f>'34adictcasaad'!M20</f>
        <v>184499</v>
      </c>
      <c r="Z19" s="565">
        <f t="shared" si="12"/>
        <v>39.642847166863987</v>
      </c>
      <c r="AA19" s="566"/>
      <c r="AB19" s="567">
        <f t="shared" si="3"/>
        <v>7</v>
      </c>
      <c r="AC19" s="567">
        <v>9</v>
      </c>
      <c r="AD19" s="567">
        <f t="shared" si="13"/>
        <v>20</v>
      </c>
      <c r="AE19" s="568" t="str">
        <f t="shared" si="4"/>
        <v>TOTAL</v>
      </c>
      <c r="AF19" s="569">
        <f t="shared" si="5"/>
        <v>4.2091893007555887</v>
      </c>
      <c r="AH19" s="567">
        <f t="shared" si="14"/>
        <v>9</v>
      </c>
      <c r="AI19" s="567">
        <v>9</v>
      </c>
      <c r="AJ19" s="567">
        <f t="shared" si="15"/>
        <v>9</v>
      </c>
      <c r="AK19" s="568" t="str">
        <f t="shared" si="16"/>
        <v>Cataluña</v>
      </c>
      <c r="AL19" s="569">
        <f t="shared" si="17"/>
        <v>1.3834138935178486</v>
      </c>
      <c r="AN19" s="567">
        <f t="shared" si="18"/>
        <v>3</v>
      </c>
      <c r="AO19" s="567">
        <v>9</v>
      </c>
      <c r="AP19" s="567">
        <f t="shared" si="19"/>
        <v>20</v>
      </c>
      <c r="AQ19" s="568" t="str">
        <f t="shared" si="20"/>
        <v>TOTAL</v>
      </c>
      <c r="AR19" s="569">
        <f t="shared" si="21"/>
        <v>6.195300786737163</v>
      </c>
      <c r="AT19" s="567">
        <f t="shared" si="22"/>
        <v>5</v>
      </c>
      <c r="AU19" s="567">
        <v>9</v>
      </c>
      <c r="AV19" s="567">
        <f t="shared" si="23"/>
        <v>17</v>
      </c>
      <c r="AW19" s="568" t="str">
        <f t="shared" si="24"/>
        <v>Rioja, La</v>
      </c>
      <c r="AX19" s="569">
        <f t="shared" si="25"/>
        <v>38.00071054267697</v>
      </c>
    </row>
    <row r="20" spans="1:50" s="396" customFormat="1" ht="18" customHeight="1" x14ac:dyDescent="0.25">
      <c r="A20" s="519"/>
      <c r="B20" s="557" t="s">
        <v>3</v>
      </c>
      <c r="C20" s="558"/>
      <c r="D20" s="559">
        <f t="shared" si="6"/>
        <v>5319285</v>
      </c>
      <c r="E20" s="560">
        <f t="shared" si="0"/>
        <v>10.94059722094102</v>
      </c>
      <c r="F20" s="558"/>
      <c r="G20" s="561">
        <f>'20pobl'!J21</f>
        <v>4245246</v>
      </c>
      <c r="H20" s="562">
        <f t="shared" si="7"/>
        <v>10.972086845199184</v>
      </c>
      <c r="I20" s="558"/>
      <c r="J20" s="561">
        <f>'20pobl'!Q21</f>
        <v>773188</v>
      </c>
      <c r="K20" s="562">
        <f t="shared" si="8"/>
        <v>11.080471669694784</v>
      </c>
      <c r="L20" s="558"/>
      <c r="M20" s="561">
        <f>'20pobl'!X21</f>
        <v>300851</v>
      </c>
      <c r="N20" s="562">
        <f t="shared" si="1"/>
        <v>10.196838837947231</v>
      </c>
      <c r="O20" s="558"/>
      <c r="P20" s="563">
        <f t="shared" si="2"/>
        <v>201840</v>
      </c>
      <c r="Q20" s="564">
        <f t="shared" si="9"/>
        <v>3.794494936819516</v>
      </c>
      <c r="R20" s="558"/>
      <c r="S20" s="561">
        <f>'34adictcasaad'!G21</f>
        <v>54285</v>
      </c>
      <c r="T20" s="565">
        <f t="shared" si="10"/>
        <v>1.2787244838108323</v>
      </c>
      <c r="U20" s="558"/>
      <c r="V20" s="561">
        <f>'34adictcasaad'!J21</f>
        <v>43337</v>
      </c>
      <c r="W20" s="565">
        <f t="shared" si="11"/>
        <v>5.6049757626864363</v>
      </c>
      <c r="X20" s="558"/>
      <c r="Y20" s="561">
        <f>'34adictcasaad'!M21</f>
        <v>104218</v>
      </c>
      <c r="Z20" s="565">
        <f t="shared" si="12"/>
        <v>34.641068169957883</v>
      </c>
      <c r="AA20" s="566"/>
      <c r="AB20" s="567">
        <f t="shared" si="3"/>
        <v>13</v>
      </c>
      <c r="AC20" s="567">
        <v>10</v>
      </c>
      <c r="AD20" s="567">
        <f t="shared" si="13"/>
        <v>6</v>
      </c>
      <c r="AE20" s="568" t="str">
        <f t="shared" si="4"/>
        <v>Cantabria</v>
      </c>
      <c r="AF20" s="570">
        <f t="shared" si="5"/>
        <v>3.9634357900722854</v>
      </c>
      <c r="AH20" s="567">
        <f t="shared" si="14"/>
        <v>13</v>
      </c>
      <c r="AI20" s="567">
        <v>10</v>
      </c>
      <c r="AJ20" s="567">
        <f t="shared" si="15"/>
        <v>3</v>
      </c>
      <c r="AK20" s="568" t="str">
        <f t="shared" si="16"/>
        <v>Asturias, Principado de</v>
      </c>
      <c r="AL20" s="569">
        <f t="shared" si="17"/>
        <v>1.3556706560637277</v>
      </c>
      <c r="AN20" s="567">
        <f t="shared" si="18"/>
        <v>12</v>
      </c>
      <c r="AO20" s="567">
        <v>10</v>
      </c>
      <c r="AP20" s="567">
        <f t="shared" si="19"/>
        <v>18</v>
      </c>
      <c r="AQ20" s="568" t="str">
        <f t="shared" si="20"/>
        <v>Ceuta y Melilla</v>
      </c>
      <c r="AR20" s="569">
        <f t="shared" si="21"/>
        <v>5.8454863203567555</v>
      </c>
      <c r="AT20" s="567">
        <f t="shared" si="22"/>
        <v>12</v>
      </c>
      <c r="AU20" s="567">
        <v>10</v>
      </c>
      <c r="AV20" s="567">
        <f t="shared" si="23"/>
        <v>20</v>
      </c>
      <c r="AW20" s="568" t="str">
        <f t="shared" si="24"/>
        <v>TOTAL</v>
      </c>
      <c r="AX20" s="569">
        <f t="shared" si="25"/>
        <v>36.543979631471167</v>
      </c>
    </row>
    <row r="21" spans="1:50" s="329" customFormat="1" ht="18" customHeight="1" x14ac:dyDescent="0.25">
      <c r="A21" s="348"/>
      <c r="B21" s="548" t="s">
        <v>2</v>
      </c>
      <c r="C21" s="573"/>
      <c r="D21" s="574">
        <f t="shared" si="6"/>
        <v>1054681</v>
      </c>
      <c r="E21" s="575">
        <f t="shared" si="0"/>
        <v>2.1692464339811264</v>
      </c>
      <c r="F21" s="573"/>
      <c r="G21" s="576">
        <f>'20pobl'!J22</f>
        <v>818728</v>
      </c>
      <c r="H21" s="577">
        <f t="shared" si="7"/>
        <v>2.1160504523403914</v>
      </c>
      <c r="I21" s="573"/>
      <c r="J21" s="576">
        <f>'20pobl'!Q22</f>
        <v>161284</v>
      </c>
      <c r="K21" s="577">
        <f t="shared" si="8"/>
        <v>2.3113431568713603</v>
      </c>
      <c r="L21" s="573"/>
      <c r="M21" s="576">
        <f>'20pobl'!X22</f>
        <v>74669</v>
      </c>
      <c r="N21" s="577">
        <f t="shared" si="1"/>
        <v>2.5307802174188612</v>
      </c>
      <c r="O21" s="573"/>
      <c r="P21" s="578">
        <f t="shared" si="2"/>
        <v>56996</v>
      </c>
      <c r="Q21" s="579">
        <f t="shared" si="9"/>
        <v>5.4040984904440297</v>
      </c>
      <c r="R21" s="573"/>
      <c r="S21" s="576">
        <f>'34adictcasaad'!G22</f>
        <v>13360</v>
      </c>
      <c r="T21" s="580">
        <f t="shared" si="10"/>
        <v>1.6317995720190344</v>
      </c>
      <c r="U21" s="573"/>
      <c r="V21" s="576">
        <f>'34adictcasaad'!J22</f>
        <v>12130</v>
      </c>
      <c r="W21" s="580">
        <f t="shared" si="11"/>
        <v>7.5208948190769078</v>
      </c>
      <c r="X21" s="573"/>
      <c r="Y21" s="576">
        <f>'34adictcasaad'!M22</f>
        <v>31506</v>
      </c>
      <c r="Z21" s="565">
        <f t="shared" si="12"/>
        <v>42.194217144999932</v>
      </c>
      <c r="AA21" s="566"/>
      <c r="AB21" s="567">
        <f t="shared" si="3"/>
        <v>2</v>
      </c>
      <c r="AC21" s="567">
        <v>11</v>
      </c>
      <c r="AD21" s="567">
        <f t="shared" si="13"/>
        <v>2</v>
      </c>
      <c r="AE21" s="568" t="str">
        <f t="shared" si="4"/>
        <v>Aragón</v>
      </c>
      <c r="AF21" s="569">
        <f t="shared" si="5"/>
        <v>3.953636862038886</v>
      </c>
      <c r="AG21" s="396"/>
      <c r="AH21" s="567">
        <f t="shared" si="14"/>
        <v>4</v>
      </c>
      <c r="AI21" s="567">
        <v>11</v>
      </c>
      <c r="AJ21" s="567">
        <f t="shared" si="15"/>
        <v>17</v>
      </c>
      <c r="AK21" s="568" t="str">
        <f t="shared" si="16"/>
        <v>Rioja, La</v>
      </c>
      <c r="AL21" s="569">
        <f t="shared" si="17"/>
        <v>1.3501631760717341</v>
      </c>
      <c r="AM21" s="396"/>
      <c r="AN21" s="567">
        <f t="shared" si="18"/>
        <v>2</v>
      </c>
      <c r="AO21" s="567">
        <v>11</v>
      </c>
      <c r="AP21" s="567">
        <f t="shared" si="19"/>
        <v>17</v>
      </c>
      <c r="AQ21" s="568" t="str">
        <f t="shared" si="20"/>
        <v>Rioja, La</v>
      </c>
      <c r="AR21" s="569">
        <f t="shared" si="21"/>
        <v>5.6590345276343079</v>
      </c>
      <c r="AS21" s="396"/>
      <c r="AT21" s="567">
        <f t="shared" si="22"/>
        <v>3</v>
      </c>
      <c r="AU21" s="567">
        <v>11</v>
      </c>
      <c r="AV21" s="567">
        <f t="shared" si="23"/>
        <v>14</v>
      </c>
      <c r="AW21" s="568" t="str">
        <f t="shared" si="24"/>
        <v>Murcia, Región de</v>
      </c>
      <c r="AX21" s="569">
        <f t="shared" si="25"/>
        <v>35.044328444775871</v>
      </c>
    </row>
    <row r="22" spans="1:50" s="329" customFormat="1" ht="18" customHeight="1" x14ac:dyDescent="0.25">
      <c r="A22" s="348"/>
      <c r="B22" s="548" t="s">
        <v>35</v>
      </c>
      <c r="C22" s="573"/>
      <c r="D22" s="574">
        <f t="shared" si="6"/>
        <v>2705833</v>
      </c>
      <c r="E22" s="575">
        <f t="shared" si="0"/>
        <v>5.5653022915919159</v>
      </c>
      <c r="F22" s="573"/>
      <c r="G22" s="576">
        <f>'20pobl'!J23</f>
        <v>1985942</v>
      </c>
      <c r="H22" s="577">
        <f t="shared" si="7"/>
        <v>5.1327833754577608</v>
      </c>
      <c r="I22" s="573"/>
      <c r="J22" s="576">
        <f>'20pobl'!Q23</f>
        <v>478661</v>
      </c>
      <c r="K22" s="577">
        <f t="shared" si="8"/>
        <v>6.8596378240321565</v>
      </c>
      <c r="L22" s="573"/>
      <c r="M22" s="576">
        <f>'20pobl'!X23</f>
        <v>241230</v>
      </c>
      <c r="N22" s="577">
        <f t="shared" si="1"/>
        <v>8.1760852810128952</v>
      </c>
      <c r="O22" s="573"/>
      <c r="P22" s="578">
        <f t="shared" si="2"/>
        <v>85665</v>
      </c>
      <c r="Q22" s="579">
        <f t="shared" si="9"/>
        <v>3.1659381787419991</v>
      </c>
      <c r="R22" s="573"/>
      <c r="S22" s="576">
        <f>'34adictcasaad'!G23</f>
        <v>25239</v>
      </c>
      <c r="T22" s="580">
        <f t="shared" si="10"/>
        <v>1.2708830368661321</v>
      </c>
      <c r="U22" s="573"/>
      <c r="V22" s="576">
        <f>'34adictcasaad'!J23</f>
        <v>14943</v>
      </c>
      <c r="W22" s="580">
        <f t="shared" si="11"/>
        <v>3.121833615021905</v>
      </c>
      <c r="X22" s="573"/>
      <c r="Y22" s="576">
        <f>'34adictcasaad'!M23</f>
        <v>45483</v>
      </c>
      <c r="Z22" s="565">
        <f t="shared" si="12"/>
        <v>18.854620072130331</v>
      </c>
      <c r="AA22" s="566"/>
      <c r="AB22" s="567">
        <f t="shared" si="3"/>
        <v>17</v>
      </c>
      <c r="AC22" s="567">
        <v>12</v>
      </c>
      <c r="AD22" s="567">
        <f t="shared" si="13"/>
        <v>14</v>
      </c>
      <c r="AE22" s="568" t="str">
        <f t="shared" si="4"/>
        <v>Murcia, Región de</v>
      </c>
      <c r="AF22" s="569">
        <f t="shared" si="5"/>
        <v>3.8157669914797143</v>
      </c>
      <c r="AG22" s="396"/>
      <c r="AH22" s="567">
        <f t="shared" si="14"/>
        <v>14</v>
      </c>
      <c r="AI22" s="567">
        <v>12</v>
      </c>
      <c r="AJ22" s="567">
        <f t="shared" si="15"/>
        <v>8</v>
      </c>
      <c r="AK22" s="568" t="str">
        <f t="shared" si="16"/>
        <v>Castilla - La Mancha</v>
      </c>
      <c r="AL22" s="569">
        <f t="shared" si="17"/>
        <v>1.3447727325201746</v>
      </c>
      <c r="AM22" s="396"/>
      <c r="AN22" s="567">
        <f t="shared" si="18"/>
        <v>19</v>
      </c>
      <c r="AO22" s="567">
        <v>12</v>
      </c>
      <c r="AP22" s="567">
        <f t="shared" si="19"/>
        <v>10</v>
      </c>
      <c r="AQ22" s="568" t="str">
        <f t="shared" si="20"/>
        <v>Comunitat Valenciana</v>
      </c>
      <c r="AR22" s="569">
        <f t="shared" si="21"/>
        <v>5.6049757626864363</v>
      </c>
      <c r="AS22" s="396"/>
      <c r="AT22" s="567">
        <f t="shared" si="22"/>
        <v>19</v>
      </c>
      <c r="AU22" s="567">
        <v>12</v>
      </c>
      <c r="AV22" s="567">
        <f t="shared" si="23"/>
        <v>10</v>
      </c>
      <c r="AW22" s="568" t="str">
        <f t="shared" si="24"/>
        <v>Comunitat Valenciana</v>
      </c>
      <c r="AX22" s="569">
        <f t="shared" si="25"/>
        <v>34.641068169957883</v>
      </c>
    </row>
    <row r="23" spans="1:50" s="329" customFormat="1" ht="18" customHeight="1" x14ac:dyDescent="0.25">
      <c r="A23" s="348"/>
      <c r="B23" s="548" t="s">
        <v>42</v>
      </c>
      <c r="C23" s="573"/>
      <c r="D23" s="574">
        <f t="shared" si="6"/>
        <v>7009268</v>
      </c>
      <c r="E23" s="575">
        <f t="shared" si="0"/>
        <v>14.416519889727814</v>
      </c>
      <c r="F23" s="573"/>
      <c r="G23" s="576">
        <f>'20pobl'!J24</f>
        <v>5704269</v>
      </c>
      <c r="H23" s="577">
        <f t="shared" si="7"/>
        <v>14.743017214167919</v>
      </c>
      <c r="I23" s="573"/>
      <c r="J23" s="576">
        <f>'20pobl'!Q24</f>
        <v>912768</v>
      </c>
      <c r="K23" s="577">
        <f t="shared" si="8"/>
        <v>13.080777204255586</v>
      </c>
      <c r="L23" s="573"/>
      <c r="M23" s="576">
        <f>'20pobl'!X24</f>
        <v>392231</v>
      </c>
      <c r="N23" s="577">
        <f t="shared" si="1"/>
        <v>13.294010304924631</v>
      </c>
      <c r="O23" s="573"/>
      <c r="P23" s="578">
        <f t="shared" si="2"/>
        <v>260965</v>
      </c>
      <c r="Q23" s="579">
        <f t="shared" si="9"/>
        <v>3.7231419885785506</v>
      </c>
      <c r="R23" s="573"/>
      <c r="S23" s="576">
        <f>'34adictcasaad'!G24</f>
        <v>60910</v>
      </c>
      <c r="T23" s="580">
        <f t="shared" si="10"/>
        <v>1.0677967676489311</v>
      </c>
      <c r="U23" s="573"/>
      <c r="V23" s="576">
        <f>'34adictcasaad'!J24</f>
        <v>50943</v>
      </c>
      <c r="W23" s="580">
        <f t="shared" si="11"/>
        <v>5.5811553428691631</v>
      </c>
      <c r="X23" s="573"/>
      <c r="Y23" s="576">
        <f>'34adictcasaad'!M24</f>
        <v>149112</v>
      </c>
      <c r="Z23" s="565">
        <f t="shared" si="12"/>
        <v>38.016373004683466</v>
      </c>
      <c r="AA23" s="566"/>
      <c r="AB23" s="567">
        <f t="shared" si="3"/>
        <v>14</v>
      </c>
      <c r="AC23" s="567">
        <v>13</v>
      </c>
      <c r="AD23" s="567">
        <f t="shared" si="13"/>
        <v>10</v>
      </c>
      <c r="AE23" s="568" t="str">
        <f t="shared" si="4"/>
        <v>Comunitat Valenciana</v>
      </c>
      <c r="AF23" s="569">
        <f t="shared" si="5"/>
        <v>3.794494936819516</v>
      </c>
      <c r="AG23" s="396"/>
      <c r="AH23" s="567">
        <f t="shared" si="14"/>
        <v>17</v>
      </c>
      <c r="AI23" s="567">
        <v>13</v>
      </c>
      <c r="AJ23" s="567">
        <f t="shared" si="15"/>
        <v>10</v>
      </c>
      <c r="AK23" s="568" t="str">
        <f t="shared" si="16"/>
        <v>Comunitat Valenciana</v>
      </c>
      <c r="AL23" s="569">
        <f t="shared" si="17"/>
        <v>1.2787244838108323</v>
      </c>
      <c r="AM23" s="396"/>
      <c r="AN23" s="567">
        <f t="shared" si="18"/>
        <v>13</v>
      </c>
      <c r="AO23" s="567">
        <v>13</v>
      </c>
      <c r="AP23" s="567">
        <f t="shared" si="19"/>
        <v>13</v>
      </c>
      <c r="AQ23" s="568" t="str">
        <f t="shared" si="20"/>
        <v>Madrid, Comunidad de</v>
      </c>
      <c r="AR23" s="569">
        <f t="shared" si="21"/>
        <v>5.5811553428691631</v>
      </c>
      <c r="AS23" s="396"/>
      <c r="AT23" s="567">
        <f t="shared" si="22"/>
        <v>8</v>
      </c>
      <c r="AU23" s="567">
        <v>13</v>
      </c>
      <c r="AV23" s="567">
        <f t="shared" si="23"/>
        <v>2</v>
      </c>
      <c r="AW23" s="568" t="str">
        <f t="shared" si="24"/>
        <v>Aragón</v>
      </c>
      <c r="AX23" s="569">
        <f t="shared" si="25"/>
        <v>33.533783575415548</v>
      </c>
    </row>
    <row r="24" spans="1:50" s="329" customFormat="1" ht="18" customHeight="1" x14ac:dyDescent="0.25">
      <c r="A24" s="348"/>
      <c r="B24" s="548" t="s">
        <v>43</v>
      </c>
      <c r="C24" s="573"/>
      <c r="D24" s="574">
        <f t="shared" si="6"/>
        <v>1568492</v>
      </c>
      <c r="E24" s="575">
        <f t="shared" si="0"/>
        <v>3.226042450492542</v>
      </c>
      <c r="F24" s="573"/>
      <c r="G24" s="576">
        <f>'20pobl'!J25</f>
        <v>1307004</v>
      </c>
      <c r="H24" s="577">
        <f t="shared" si="7"/>
        <v>3.3780283627904519</v>
      </c>
      <c r="I24" s="573"/>
      <c r="J24" s="576">
        <f>'20pobl'!Q25</f>
        <v>189074</v>
      </c>
      <c r="K24" s="577">
        <f t="shared" si="8"/>
        <v>2.7095985717262443</v>
      </c>
      <c r="L24" s="573"/>
      <c r="M24" s="576">
        <f>'20pobl'!X25</f>
        <v>72414</v>
      </c>
      <c r="N24" s="577">
        <f t="shared" si="1"/>
        <v>2.4543507836474228</v>
      </c>
      <c r="O24" s="573"/>
      <c r="P24" s="578">
        <f t="shared" si="2"/>
        <v>59850</v>
      </c>
      <c r="Q24" s="579">
        <f t="shared" si="9"/>
        <v>3.8157669914797143</v>
      </c>
      <c r="R24" s="573"/>
      <c r="S24" s="576">
        <f>'34adictcasaad'!G25</f>
        <v>21084</v>
      </c>
      <c r="T24" s="580">
        <f t="shared" si="10"/>
        <v>1.6131549712166144</v>
      </c>
      <c r="U24" s="573"/>
      <c r="V24" s="576">
        <f>'34adictcasaad'!J25</f>
        <v>13389</v>
      </c>
      <c r="W24" s="580">
        <f t="shared" si="11"/>
        <v>7.0813543903445213</v>
      </c>
      <c r="X24" s="573"/>
      <c r="Y24" s="576">
        <f>'34adictcasaad'!M25</f>
        <v>25377</v>
      </c>
      <c r="Z24" s="565">
        <f t="shared" si="12"/>
        <v>35.044328444775871</v>
      </c>
      <c r="AA24" s="566"/>
      <c r="AB24" s="567">
        <f t="shared" si="3"/>
        <v>12</v>
      </c>
      <c r="AC24" s="567">
        <v>14</v>
      </c>
      <c r="AD24" s="567">
        <f t="shared" si="13"/>
        <v>13</v>
      </c>
      <c r="AE24" s="568" t="str">
        <f t="shared" si="4"/>
        <v>Madrid, Comunidad de</v>
      </c>
      <c r="AF24" s="569">
        <f t="shared" si="5"/>
        <v>3.7231419885785506</v>
      </c>
      <c r="AG24" s="396"/>
      <c r="AH24" s="567">
        <f t="shared" si="14"/>
        <v>6</v>
      </c>
      <c r="AI24" s="567">
        <v>14</v>
      </c>
      <c r="AJ24" s="567">
        <f t="shared" si="15"/>
        <v>12</v>
      </c>
      <c r="AK24" s="568" t="str">
        <f t="shared" si="16"/>
        <v>Galicia</v>
      </c>
      <c r="AL24" s="569">
        <f t="shared" si="17"/>
        <v>1.2708830368661321</v>
      </c>
      <c r="AM24" s="396"/>
      <c r="AN24" s="567">
        <f t="shared" si="18"/>
        <v>4</v>
      </c>
      <c r="AO24" s="567">
        <v>14</v>
      </c>
      <c r="AP24" s="567">
        <f t="shared" si="19"/>
        <v>2</v>
      </c>
      <c r="AQ24" s="568" t="str">
        <f t="shared" si="20"/>
        <v>Aragón</v>
      </c>
      <c r="AR24" s="569">
        <f t="shared" si="21"/>
        <v>5.0264421438102005</v>
      </c>
      <c r="AS24" s="396"/>
      <c r="AT24" s="567">
        <f t="shared" si="22"/>
        <v>11</v>
      </c>
      <c r="AU24" s="567">
        <v>14</v>
      </c>
      <c r="AV24" s="567">
        <f t="shared" si="23"/>
        <v>18</v>
      </c>
      <c r="AW24" s="568" t="str">
        <f t="shared" si="24"/>
        <v>Ceuta y Melilla</v>
      </c>
      <c r="AX24" s="569">
        <f t="shared" si="25"/>
        <v>31.21563836285889</v>
      </c>
    </row>
    <row r="25" spans="1:50" s="329" customFormat="1" ht="18" customHeight="1" x14ac:dyDescent="0.25">
      <c r="B25" s="548" t="s">
        <v>44</v>
      </c>
      <c r="C25" s="573"/>
      <c r="D25" s="581">
        <f t="shared" si="6"/>
        <v>678333</v>
      </c>
      <c r="E25" s="575">
        <f t="shared" si="0"/>
        <v>1.3951815205751497</v>
      </c>
      <c r="F25" s="573"/>
      <c r="G25" s="582">
        <f>'20pobl'!J26</f>
        <v>537748</v>
      </c>
      <c r="H25" s="577">
        <f t="shared" si="7"/>
        <v>1.3898411910245414</v>
      </c>
      <c r="I25" s="573"/>
      <c r="J25" s="582">
        <f>'20pobl'!Q26</f>
        <v>97707</v>
      </c>
      <c r="K25" s="577">
        <f t="shared" si="8"/>
        <v>1.4002282050819053</v>
      </c>
      <c r="L25" s="573"/>
      <c r="M25" s="582">
        <f>'20pobl'!X26</f>
        <v>42878</v>
      </c>
      <c r="N25" s="577">
        <f t="shared" si="1"/>
        <v>1.4532777211759356</v>
      </c>
      <c r="O25" s="573"/>
      <c r="P25" s="583">
        <f t="shared" si="2"/>
        <v>21230</v>
      </c>
      <c r="Q25" s="579">
        <f t="shared" si="9"/>
        <v>3.1297312676812128</v>
      </c>
      <c r="R25" s="573"/>
      <c r="S25" s="582">
        <f>'34adictcasaad'!G26</f>
        <v>5132</v>
      </c>
      <c r="T25" s="580">
        <f t="shared" si="10"/>
        <v>0.95435036485491342</v>
      </c>
      <c r="U25" s="573"/>
      <c r="V25" s="582">
        <f>'34adictcasaad'!J26</f>
        <v>3848</v>
      </c>
      <c r="W25" s="580">
        <f t="shared" si="11"/>
        <v>3.9383053414801394</v>
      </c>
      <c r="X25" s="573"/>
      <c r="Y25" s="582">
        <f>'34adictcasaad'!M26</f>
        <v>12250</v>
      </c>
      <c r="Z25" s="565">
        <f t="shared" si="12"/>
        <v>28.569429544288447</v>
      </c>
      <c r="AA25" s="566"/>
      <c r="AB25" s="567">
        <f t="shared" si="3"/>
        <v>18</v>
      </c>
      <c r="AC25" s="567">
        <v>15</v>
      </c>
      <c r="AD25" s="567">
        <f t="shared" si="13"/>
        <v>4</v>
      </c>
      <c r="AE25" s="568" t="str">
        <f t="shared" si="4"/>
        <v>Balears, Illes</v>
      </c>
      <c r="AF25" s="569">
        <f t="shared" si="5"/>
        <v>3.5657688785550525</v>
      </c>
      <c r="AG25" s="396"/>
      <c r="AH25" s="567">
        <f t="shared" si="14"/>
        <v>19</v>
      </c>
      <c r="AI25" s="567">
        <v>15</v>
      </c>
      <c r="AJ25" s="567">
        <f t="shared" si="15"/>
        <v>4</v>
      </c>
      <c r="AK25" s="568" t="str">
        <f t="shared" si="16"/>
        <v>Balears, Illes</v>
      </c>
      <c r="AL25" s="569">
        <f t="shared" si="17"/>
        <v>1.2274032709970812</v>
      </c>
      <c r="AM25" s="396"/>
      <c r="AN25" s="567">
        <f t="shared" si="18"/>
        <v>18</v>
      </c>
      <c r="AO25" s="567">
        <v>15</v>
      </c>
      <c r="AP25" s="567">
        <f t="shared" si="19"/>
        <v>6</v>
      </c>
      <c r="AQ25" s="568" t="str">
        <f t="shared" si="20"/>
        <v>Cantabria</v>
      </c>
      <c r="AR25" s="569">
        <f t="shared" si="21"/>
        <v>4.9637706368217556</v>
      </c>
      <c r="AS25" s="396"/>
      <c r="AT25" s="567">
        <f t="shared" si="22"/>
        <v>16</v>
      </c>
      <c r="AU25" s="567">
        <v>15</v>
      </c>
      <c r="AV25" s="567">
        <f t="shared" si="23"/>
        <v>6</v>
      </c>
      <c r="AW25" s="568" t="str">
        <f t="shared" si="24"/>
        <v>Cantabria</v>
      </c>
      <c r="AX25" s="569">
        <f t="shared" si="25"/>
        <v>28.877807900852051</v>
      </c>
    </row>
    <row r="26" spans="1:50" s="329" customFormat="1" ht="18" customHeight="1" x14ac:dyDescent="0.25">
      <c r="B26" s="548" t="s">
        <v>45</v>
      </c>
      <c r="C26" s="573"/>
      <c r="D26" s="581">
        <f t="shared" si="6"/>
        <v>2227684</v>
      </c>
      <c r="E26" s="575">
        <f t="shared" si="0"/>
        <v>4.5818551514977628</v>
      </c>
      <c r="F26" s="573"/>
      <c r="G26" s="582">
        <f>'20pobl'!J27</f>
        <v>1697134</v>
      </c>
      <c r="H26" s="577">
        <f t="shared" si="7"/>
        <v>4.38634218981427</v>
      </c>
      <c r="I26" s="573"/>
      <c r="J26" s="582">
        <f>'20pobl'!Q27</f>
        <v>367754</v>
      </c>
      <c r="K26" s="577">
        <f t="shared" si="8"/>
        <v>5.2702418796165169</v>
      </c>
      <c r="L26" s="573"/>
      <c r="M26" s="582">
        <f>'20pobl'!X27</f>
        <v>162796</v>
      </c>
      <c r="N26" s="577">
        <f t="shared" si="1"/>
        <v>5.5176967185166657</v>
      </c>
      <c r="O26" s="573"/>
      <c r="P26" s="583">
        <f t="shared" si="2"/>
        <v>117706</v>
      </c>
      <c r="Q26" s="579">
        <f t="shared" si="9"/>
        <v>5.2837835168722318</v>
      </c>
      <c r="R26" s="573"/>
      <c r="S26" s="582">
        <f>'34adictcasaad'!G27</f>
        <v>30912</v>
      </c>
      <c r="T26" s="580">
        <f t="shared" si="10"/>
        <v>1.8214236471604481</v>
      </c>
      <c r="U26" s="573"/>
      <c r="V26" s="582">
        <f>'34adictcasaad'!J27</f>
        <v>23642</v>
      </c>
      <c r="W26" s="580">
        <f t="shared" si="11"/>
        <v>6.4287540040353059</v>
      </c>
      <c r="X26" s="573"/>
      <c r="Y26" s="582">
        <f>'34adictcasaad'!M27</f>
        <v>63152</v>
      </c>
      <c r="Z26" s="565">
        <f t="shared" si="12"/>
        <v>38.792107914199363</v>
      </c>
      <c r="AA26" s="566"/>
      <c r="AB26" s="567">
        <f t="shared" si="3"/>
        <v>3</v>
      </c>
      <c r="AC26" s="567">
        <v>16</v>
      </c>
      <c r="AD26" s="567">
        <f t="shared" si="13"/>
        <v>18</v>
      </c>
      <c r="AE26" s="568" t="str">
        <f t="shared" si="4"/>
        <v>Ceuta y Melilla</v>
      </c>
      <c r="AF26" s="570">
        <f t="shared" si="5"/>
        <v>3.2016268236740677</v>
      </c>
      <c r="AG26" s="396"/>
      <c r="AH26" s="567">
        <f t="shared" si="14"/>
        <v>3</v>
      </c>
      <c r="AI26" s="567">
        <v>16</v>
      </c>
      <c r="AJ26" s="567">
        <f t="shared" si="15"/>
        <v>5</v>
      </c>
      <c r="AK26" s="568" t="str">
        <f t="shared" si="16"/>
        <v>Canarias</v>
      </c>
      <c r="AL26" s="569">
        <f t="shared" si="17"/>
        <v>1.2020205203665888</v>
      </c>
      <c r="AM26" s="396"/>
      <c r="AN26" s="567">
        <f t="shared" si="18"/>
        <v>8</v>
      </c>
      <c r="AO26" s="567">
        <v>16</v>
      </c>
      <c r="AP26" s="567">
        <f t="shared" si="19"/>
        <v>3</v>
      </c>
      <c r="AQ26" s="568" t="str">
        <f t="shared" si="20"/>
        <v>Asturias, Principado de</v>
      </c>
      <c r="AR26" s="569">
        <f t="shared" si="21"/>
        <v>4.8047454776631255</v>
      </c>
      <c r="AS26" s="396"/>
      <c r="AT26" s="567">
        <f t="shared" si="22"/>
        <v>6</v>
      </c>
      <c r="AU26" s="567">
        <v>16</v>
      </c>
      <c r="AV26" s="567">
        <f t="shared" si="23"/>
        <v>15</v>
      </c>
      <c r="AW26" s="568" t="str">
        <f t="shared" si="24"/>
        <v>Navarra, Comunidad Foral de</v>
      </c>
      <c r="AX26" s="569">
        <f t="shared" si="25"/>
        <v>28.569429544288447</v>
      </c>
    </row>
    <row r="27" spans="1:50" s="329" customFormat="1" ht="18" customHeight="1" x14ac:dyDescent="0.25">
      <c r="B27" s="548" t="s">
        <v>46</v>
      </c>
      <c r="C27" s="573"/>
      <c r="D27" s="581">
        <f t="shared" si="6"/>
        <v>324184</v>
      </c>
      <c r="E27" s="584">
        <f t="shared" si="0"/>
        <v>0.6667750589550181</v>
      </c>
      <c r="F27" s="573"/>
      <c r="G27" s="582">
        <f>'20pobl'!J28</f>
        <v>252488</v>
      </c>
      <c r="H27" s="585">
        <f t="shared" si="7"/>
        <v>0.65257001911565349</v>
      </c>
      <c r="I27" s="573"/>
      <c r="J27" s="582">
        <f>'20pobl'!Q28</f>
        <v>49178</v>
      </c>
      <c r="K27" s="585">
        <f t="shared" si="8"/>
        <v>0.70476447613290694</v>
      </c>
      <c r="L27" s="573"/>
      <c r="M27" s="582">
        <f>'20pobl'!X28</f>
        <v>22518</v>
      </c>
      <c r="N27" s="585">
        <f t="shared" si="1"/>
        <v>0.76320975151452297</v>
      </c>
      <c r="O27" s="573"/>
      <c r="P27" s="583">
        <f t="shared" si="2"/>
        <v>14749</v>
      </c>
      <c r="Q27" s="586">
        <f t="shared" si="9"/>
        <v>4.5495767835550183</v>
      </c>
      <c r="R27" s="573"/>
      <c r="S27" s="582">
        <f>'34adictcasaad'!G28</f>
        <v>3409</v>
      </c>
      <c r="T27" s="587">
        <f t="shared" si="10"/>
        <v>1.3501631760717341</v>
      </c>
      <c r="U27" s="573"/>
      <c r="V27" s="582">
        <f>'34adictcasaad'!J28</f>
        <v>2783</v>
      </c>
      <c r="W27" s="587">
        <f t="shared" si="11"/>
        <v>5.6590345276343079</v>
      </c>
      <c r="X27" s="573"/>
      <c r="Y27" s="582">
        <f>'34adictcasaad'!M28</f>
        <v>8557</v>
      </c>
      <c r="Z27" s="588">
        <f t="shared" si="12"/>
        <v>38.00071054267697</v>
      </c>
      <c r="AA27" s="566"/>
      <c r="AB27" s="567">
        <f t="shared" si="3"/>
        <v>5</v>
      </c>
      <c r="AC27" s="567">
        <v>17</v>
      </c>
      <c r="AD27" s="567">
        <f t="shared" si="13"/>
        <v>12</v>
      </c>
      <c r="AE27" s="568" t="str">
        <f t="shared" si="4"/>
        <v>Galicia</v>
      </c>
      <c r="AF27" s="569">
        <f t="shared" si="5"/>
        <v>3.1659381787419991</v>
      </c>
      <c r="AG27" s="396"/>
      <c r="AH27" s="567">
        <f t="shared" si="14"/>
        <v>11</v>
      </c>
      <c r="AI27" s="567">
        <v>17</v>
      </c>
      <c r="AJ27" s="567">
        <f t="shared" si="15"/>
        <v>13</v>
      </c>
      <c r="AK27" s="568" t="str">
        <f t="shared" si="16"/>
        <v>Madrid, Comunidad de</v>
      </c>
      <c r="AL27" s="569">
        <f t="shared" si="17"/>
        <v>1.0677967676489311</v>
      </c>
      <c r="AM27" s="396"/>
      <c r="AN27" s="567">
        <f t="shared" si="18"/>
        <v>11</v>
      </c>
      <c r="AO27" s="567">
        <v>17</v>
      </c>
      <c r="AP27" s="567">
        <f t="shared" si="19"/>
        <v>5</v>
      </c>
      <c r="AQ27" s="568" t="str">
        <f t="shared" si="20"/>
        <v>Canarias</v>
      </c>
      <c r="AR27" s="569">
        <f t="shared" si="21"/>
        <v>4.2808253784331818</v>
      </c>
      <c r="AS27" s="396"/>
      <c r="AT27" s="567">
        <f t="shared" si="22"/>
        <v>9</v>
      </c>
      <c r="AU27" s="567">
        <v>17</v>
      </c>
      <c r="AV27" s="567">
        <f t="shared" si="23"/>
        <v>3</v>
      </c>
      <c r="AW27" s="568" t="str">
        <f t="shared" si="24"/>
        <v>Asturias, Principado de</v>
      </c>
      <c r="AX27" s="569">
        <f t="shared" si="25"/>
        <v>27.991915013631662</v>
      </c>
    </row>
    <row r="28" spans="1:50" s="329" customFormat="1" ht="18" customHeight="1" x14ac:dyDescent="0.25">
      <c r="B28" s="548" t="s">
        <v>1</v>
      </c>
      <c r="C28" s="573"/>
      <c r="D28" s="581">
        <f t="shared" si="6"/>
        <v>169164</v>
      </c>
      <c r="E28" s="584">
        <f t="shared" si="0"/>
        <v>0.34793307526918876</v>
      </c>
      <c r="F28" s="573"/>
      <c r="G28" s="582">
        <f>'20pobl'!J29</f>
        <v>147659</v>
      </c>
      <c r="H28" s="585">
        <f t="shared" si="7"/>
        <v>0.38163333090126372</v>
      </c>
      <c r="I28" s="573"/>
      <c r="J28" s="582">
        <f>'20pobl'!Q29</f>
        <v>16594</v>
      </c>
      <c r="K28" s="585">
        <f t="shared" si="8"/>
        <v>0.23780677776545323</v>
      </c>
      <c r="L28" s="573"/>
      <c r="M28" s="582">
        <f>'20pobl'!X29</f>
        <v>4911</v>
      </c>
      <c r="N28" s="585">
        <f t="shared" si="1"/>
        <v>0.16645008835988198</v>
      </c>
      <c r="O28" s="573"/>
      <c r="P28" s="583">
        <f t="shared" si="2"/>
        <v>5416</v>
      </c>
      <c r="Q28" s="586">
        <f t="shared" si="9"/>
        <v>3.2016268236740677</v>
      </c>
      <c r="R28" s="573"/>
      <c r="S28" s="582">
        <f>'34adictcasaad'!G29</f>
        <v>2913</v>
      </c>
      <c r="T28" s="587">
        <f t="shared" si="10"/>
        <v>1.9727886549414528</v>
      </c>
      <c r="U28" s="573"/>
      <c r="V28" s="582">
        <f>'34adictcasaad'!J29</f>
        <v>970</v>
      </c>
      <c r="W28" s="587">
        <f t="shared" si="11"/>
        <v>5.8454863203567555</v>
      </c>
      <c r="X28" s="573"/>
      <c r="Y28" s="582">
        <f>'34adictcasaad'!M29</f>
        <v>1533</v>
      </c>
      <c r="Z28" s="588">
        <f t="shared" si="12"/>
        <v>31.21563836285889</v>
      </c>
      <c r="AA28" s="566"/>
      <c r="AB28" s="567">
        <f t="shared" si="3"/>
        <v>16</v>
      </c>
      <c r="AC28" s="567">
        <v>18</v>
      </c>
      <c r="AD28" s="567">
        <f t="shared" si="13"/>
        <v>15</v>
      </c>
      <c r="AE28" s="568" t="str">
        <f t="shared" si="4"/>
        <v>Navarra, Comunidad Foral de</v>
      </c>
      <c r="AF28" s="569">
        <f t="shared" si="5"/>
        <v>3.1297312676812128</v>
      </c>
      <c r="AG28" s="396"/>
      <c r="AH28" s="567">
        <f t="shared" si="14"/>
        <v>1</v>
      </c>
      <c r="AI28" s="567">
        <v>18</v>
      </c>
      <c r="AJ28" s="567">
        <f t="shared" si="15"/>
        <v>2</v>
      </c>
      <c r="AK28" s="568" t="str">
        <f t="shared" si="16"/>
        <v>Aragón</v>
      </c>
      <c r="AL28" s="569">
        <f t="shared" si="17"/>
        <v>1.0003279451187657</v>
      </c>
      <c r="AM28" s="396"/>
      <c r="AN28" s="567">
        <f t="shared" si="18"/>
        <v>10</v>
      </c>
      <c r="AO28" s="567">
        <v>18</v>
      </c>
      <c r="AP28" s="567">
        <f t="shared" si="19"/>
        <v>15</v>
      </c>
      <c r="AQ28" s="568" t="str">
        <f t="shared" si="20"/>
        <v>Navarra, Comunidad Foral de</v>
      </c>
      <c r="AR28" s="569">
        <f t="shared" si="21"/>
        <v>3.9383053414801394</v>
      </c>
      <c r="AS28" s="396"/>
      <c r="AT28" s="567">
        <f t="shared" si="22"/>
        <v>14</v>
      </c>
      <c r="AU28" s="567">
        <v>18</v>
      </c>
      <c r="AV28" s="567">
        <f t="shared" si="23"/>
        <v>5</v>
      </c>
      <c r="AW28" s="568" t="str">
        <f t="shared" si="24"/>
        <v>Canarias</v>
      </c>
      <c r="AX28" s="569">
        <f t="shared" si="25"/>
        <v>24.0266262284105</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2.6456680814417304</v>
      </c>
      <c r="AG29" s="396"/>
      <c r="AH29" s="396"/>
      <c r="AI29" s="396"/>
      <c r="AJ29" s="567">
        <f>MATCH(AI30,AH$11:AH$30,0)</f>
        <v>15</v>
      </c>
      <c r="AK29" s="568" t="str">
        <f t="shared" si="16"/>
        <v>Navarra, Comunidad Foral de</v>
      </c>
      <c r="AL29" s="569">
        <f t="shared" si="17"/>
        <v>0.95435036485491342</v>
      </c>
      <c r="AM29" s="396"/>
      <c r="AN29" s="396"/>
      <c r="AO29" s="396"/>
      <c r="AP29" s="567">
        <f>MATCH(AO30,AN$11:AN$30,0)</f>
        <v>12</v>
      </c>
      <c r="AQ29" s="568" t="str">
        <f t="shared" si="20"/>
        <v>Galicia</v>
      </c>
      <c r="AR29" s="569">
        <f>INDEX(W$11:W$30,AP29,1)</f>
        <v>3.121833615021905</v>
      </c>
      <c r="AS29" s="396"/>
      <c r="AT29" s="396"/>
      <c r="AU29" s="396"/>
      <c r="AV29" s="567">
        <f>MATCH(AU30,AT$11:AT$30,0)</f>
        <v>12</v>
      </c>
      <c r="AW29" s="568" t="str">
        <f t="shared" si="24"/>
        <v>Galicia</v>
      </c>
      <c r="AX29" s="569">
        <f t="shared" si="25"/>
        <v>18.854620072130331</v>
      </c>
    </row>
    <row r="30" spans="1:50" s="329" customFormat="1" ht="18" customHeight="1" x14ac:dyDescent="0.2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2046495</v>
      </c>
      <c r="Q30" s="545">
        <f>P30*100/D30</f>
        <v>4.2091893007555887</v>
      </c>
      <c r="R30" s="320"/>
      <c r="S30" s="549">
        <f>SUM(S11:S28)</f>
        <v>535985</v>
      </c>
      <c r="T30" s="546">
        <f>S30*100/G30</f>
        <v>1.3852846143012878</v>
      </c>
      <c r="U30" s="320"/>
      <c r="V30" s="549">
        <f>SUM(V11:V28)</f>
        <v>432304</v>
      </c>
      <c r="W30" s="546">
        <f>V30*100/J30</f>
        <v>6.195300786737163</v>
      </c>
      <c r="X30" s="320"/>
      <c r="Y30" s="549">
        <f>SUM(Y11:Y28)</f>
        <v>1078206</v>
      </c>
      <c r="Z30" s="551">
        <f>Y30*100/M30</f>
        <v>36.543979631471167</v>
      </c>
      <c r="AA30" s="566"/>
      <c r="AB30" s="567">
        <f>_xlfn.RANK.EQ(Q30,Q$11:Q$30,0)</f>
        <v>9</v>
      </c>
      <c r="AC30" s="567">
        <v>19</v>
      </c>
      <c r="AD30" s="396"/>
      <c r="AE30" s="396"/>
      <c r="AF30" s="589"/>
      <c r="AG30" s="396"/>
      <c r="AH30" s="567">
        <f t="shared" si="14"/>
        <v>8</v>
      </c>
      <c r="AI30" s="567">
        <v>19</v>
      </c>
      <c r="AJ30" s="396"/>
      <c r="AK30" s="396"/>
      <c r="AL30" s="589"/>
      <c r="AM30" s="396"/>
      <c r="AN30" s="567">
        <f t="shared" si="18"/>
        <v>9</v>
      </c>
      <c r="AO30" s="567">
        <v>19</v>
      </c>
      <c r="AP30" s="396"/>
      <c r="AQ30" s="396"/>
      <c r="AR30" s="589"/>
      <c r="AS30" s="396"/>
      <c r="AT30" s="567">
        <f t="shared" si="22"/>
        <v>10</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77" t="s">
        <v>171</v>
      </c>
      <c r="C33" s="1477"/>
      <c r="D33" s="1477"/>
      <c r="E33" s="1477"/>
      <c r="F33" s="1477"/>
      <c r="G33" s="1477"/>
      <c r="H33" s="1477"/>
      <c r="I33" s="1477"/>
      <c r="J33" s="1477"/>
      <c r="K33" s="1477"/>
      <c r="L33" s="1477"/>
      <c r="M33" s="1477"/>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78"/>
      <c r="C34" s="1478"/>
      <c r="D34" s="1478"/>
      <c r="E34" s="1478"/>
      <c r="F34" s="1478"/>
      <c r="G34" s="1478"/>
      <c r="H34" s="1478"/>
      <c r="I34" s="1478"/>
      <c r="J34" s="1478"/>
      <c r="K34" s="1478"/>
      <c r="L34" s="1478"/>
      <c r="M34" s="1478"/>
      <c r="N34" s="1478"/>
      <c r="O34" s="1478"/>
      <c r="P34" s="1478"/>
    </row>
    <row r="35" spans="2:50" s="329" customFormat="1" ht="4.5" customHeight="1" x14ac:dyDescent="0.2">
      <c r="B35" s="1428"/>
      <c r="C35" s="1428"/>
      <c r="D35" s="1428"/>
      <c r="E35" s="1428"/>
      <c r="F35" s="1428"/>
      <c r="G35" s="1428"/>
      <c r="H35" s="1428"/>
      <c r="I35" s="1428"/>
      <c r="J35" s="1428"/>
      <c r="K35" s="1428"/>
      <c r="L35" s="1428"/>
      <c r="M35" s="1428"/>
      <c r="N35" s="1428"/>
      <c r="O35" s="1428"/>
      <c r="P35" s="1428"/>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57"/>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4.7109375" style="396" bestFit="1" customWidth="1"/>
    <col min="28" max="28" width="8.140625" style="396" customWidth="1"/>
    <col min="29" max="29" width="8.42578125" style="396" bestFit="1" customWidth="1"/>
    <col min="30" max="30" width="4.28515625" style="396"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342"/>
      <c r="AB1" s="342"/>
      <c r="AC1" s="342"/>
      <c r="AD1" s="342"/>
    </row>
    <row r="2" spans="1:34" s="343" customFormat="1" x14ac:dyDescent="0.25">
      <c r="B2" s="1400"/>
      <c r="C2" s="1400"/>
      <c r="X2" s="599"/>
      <c r="Y2" s="599"/>
      <c r="Z2" s="599"/>
      <c r="AA2" s="556"/>
      <c r="AB2" s="556"/>
      <c r="AC2" s="556"/>
      <c r="AD2" s="556"/>
    </row>
    <row r="3" spans="1:34" s="345" customFormat="1" ht="32.25" customHeight="1" x14ac:dyDescent="0.2">
      <c r="B3" s="1401"/>
      <c r="C3" s="1401"/>
      <c r="X3" s="599"/>
      <c r="Y3" s="599"/>
      <c r="Z3" s="599"/>
      <c r="AA3" s="556"/>
      <c r="AB3" s="556"/>
      <c r="AC3" s="556"/>
      <c r="AD3" s="556"/>
    </row>
    <row r="4" spans="1:34" s="492" customFormat="1" ht="19.5" customHeight="1" x14ac:dyDescent="0.2">
      <c r="A4" s="1496" t="s">
        <v>472</v>
      </c>
      <c r="B4" s="1496"/>
      <c r="C4" s="1496"/>
      <c r="D4" s="1496"/>
      <c r="E4" s="1496"/>
      <c r="F4" s="1496"/>
      <c r="G4" s="1496"/>
      <c r="H4" s="1496"/>
      <c r="I4" s="1496"/>
      <c r="J4" s="1496"/>
      <c r="K4" s="1496"/>
      <c r="L4" s="1496"/>
      <c r="M4" s="1496"/>
      <c r="N4" s="1496"/>
      <c r="O4" s="1496"/>
      <c r="P4" s="1496"/>
      <c r="Q4" s="1496"/>
      <c r="R4" s="1496"/>
      <c r="S4" s="1496"/>
      <c r="T4" s="1496"/>
      <c r="U4" s="1496"/>
      <c r="V4" s="1496"/>
      <c r="AA4" s="556"/>
      <c r="AB4" s="556"/>
      <c r="AC4" s="556"/>
      <c r="AD4" s="556"/>
    </row>
    <row r="5" spans="1:34" s="492" customFormat="1" ht="15.75"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1439"/>
      <c r="V5" s="1439"/>
      <c r="AA5" s="556"/>
      <c r="AB5" s="556"/>
      <c r="AC5" s="556"/>
      <c r="AD5" s="556"/>
    </row>
    <row r="6" spans="1:34" s="492" customFormat="1" ht="6" customHeight="1" x14ac:dyDescent="0.2">
      <c r="AA6" s="556"/>
      <c r="AB6" s="556"/>
      <c r="AC6" s="556"/>
      <c r="AD6" s="556"/>
    </row>
    <row r="7" spans="1:34" s="437" customFormat="1" ht="7.5" customHeight="1" x14ac:dyDescent="0.2">
      <c r="A7" s="488"/>
      <c r="B7" s="1404" t="s">
        <v>12</v>
      </c>
      <c r="D7" s="1440" t="s">
        <v>244</v>
      </c>
      <c r="E7" s="593"/>
      <c r="F7" s="1494"/>
      <c r="G7" s="1494"/>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
      <c r="A8" s="488"/>
      <c r="B8" s="1405"/>
      <c r="D8" s="1493"/>
      <c r="F8" s="1440" t="s">
        <v>383</v>
      </c>
      <c r="G8" s="1441"/>
      <c r="I8" s="1440" t="s">
        <v>384</v>
      </c>
      <c r="J8" s="1442"/>
      <c r="K8" s="1484" t="s">
        <v>372</v>
      </c>
      <c r="L8" s="1485"/>
      <c r="M8" s="1485"/>
      <c r="N8" s="1485"/>
      <c r="O8" s="1485"/>
      <c r="P8" s="1485"/>
      <c r="Q8" s="1485"/>
      <c r="R8" s="1485"/>
      <c r="S8" s="1485"/>
      <c r="T8" s="1485"/>
      <c r="U8" s="1485"/>
      <c r="V8" s="1486"/>
      <c r="AA8" s="513"/>
      <c r="AB8" s="513"/>
      <c r="AC8" s="513"/>
      <c r="AD8" s="513"/>
    </row>
    <row r="9" spans="1:34" s="437" customFormat="1" ht="25.5" customHeight="1" x14ac:dyDescent="0.2">
      <c r="A9" s="488"/>
      <c r="B9" s="1405"/>
      <c r="D9" s="1459"/>
      <c r="E9" s="491"/>
      <c r="F9" s="1482"/>
      <c r="G9" s="1495"/>
      <c r="I9" s="1482"/>
      <c r="J9" s="1483"/>
      <c r="K9" s="1479" t="s">
        <v>373</v>
      </c>
      <c r="L9" s="1480"/>
      <c r="M9" s="1479" t="s">
        <v>374</v>
      </c>
      <c r="N9" s="1481"/>
      <c r="O9" s="1479" t="s">
        <v>375</v>
      </c>
      <c r="P9" s="1480"/>
      <c r="Q9" s="1488" t="s">
        <v>376</v>
      </c>
      <c r="R9" s="1488"/>
      <c r="S9" s="1489" t="s">
        <v>377</v>
      </c>
      <c r="T9" s="1490"/>
      <c r="U9" s="1491" t="s">
        <v>378</v>
      </c>
      <c r="V9" s="1492"/>
      <c r="AA9" s="513"/>
      <c r="AB9" s="513"/>
      <c r="AC9" s="513"/>
      <c r="AD9" s="513"/>
    </row>
    <row r="10" spans="1:34" s="437" customFormat="1" ht="38.25" x14ac:dyDescent="0.2">
      <c r="A10" s="488"/>
      <c r="B10" s="1406"/>
      <c r="D10" s="600" t="s">
        <v>9</v>
      </c>
      <c r="E10" s="493"/>
      <c r="F10" s="455" t="s">
        <v>9</v>
      </c>
      <c r="G10" s="401" t="s">
        <v>273</v>
      </c>
      <c r="H10" s="494"/>
      <c r="I10" s="400" t="s">
        <v>9</v>
      </c>
      <c r="J10" s="406" t="s">
        <v>273</v>
      </c>
      <c r="K10" s="601" t="s">
        <v>9</v>
      </c>
      <c r="L10" s="403" t="s">
        <v>379</v>
      </c>
      <c r="M10" s="405" t="s">
        <v>9</v>
      </c>
      <c r="N10" s="403" t="s">
        <v>379</v>
      </c>
      <c r="O10" s="407" t="s">
        <v>9</v>
      </c>
      <c r="P10" s="403" t="s">
        <v>379</v>
      </c>
      <c r="Q10" s="406" t="s">
        <v>9</v>
      </c>
      <c r="R10" s="735" t="s">
        <v>379</v>
      </c>
      <c r="S10" s="406" t="s">
        <v>9</v>
      </c>
      <c r="T10" s="736" t="s">
        <v>379</v>
      </c>
      <c r="U10" s="407" t="s">
        <v>9</v>
      </c>
      <c r="V10" s="735" t="s">
        <v>379</v>
      </c>
      <c r="AA10" s="568" t="s">
        <v>208</v>
      </c>
      <c r="AB10" s="602" t="s">
        <v>385</v>
      </c>
      <c r="AC10" s="603" t="s">
        <v>386</v>
      </c>
      <c r="AD10" s="513"/>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25">
      <c r="A12" s="330"/>
      <c r="B12" s="349" t="s">
        <v>8</v>
      </c>
      <c r="C12" s="350"/>
      <c r="D12" s="605">
        <v>392432</v>
      </c>
      <c r="E12" s="350"/>
      <c r="F12" s="355">
        <v>4267</v>
      </c>
      <c r="G12" s="358">
        <v>1.0873221347902311</v>
      </c>
      <c r="H12" s="350"/>
      <c r="I12" s="355">
        <v>3113</v>
      </c>
      <c r="J12" s="358">
        <v>0.79325844987157024</v>
      </c>
      <c r="K12" s="355">
        <v>2827</v>
      </c>
      <c r="L12" s="358">
        <v>90.812720848056543</v>
      </c>
      <c r="M12" s="355">
        <v>27</v>
      </c>
      <c r="N12" s="358">
        <v>0.86733054930934783</v>
      </c>
      <c r="O12" s="355">
        <v>8</v>
      </c>
      <c r="P12" s="358">
        <v>0.25698682942499201</v>
      </c>
      <c r="Q12" s="355">
        <v>207</v>
      </c>
      <c r="R12" s="358">
        <v>6.6495342113716678</v>
      </c>
      <c r="S12" s="355">
        <v>19</v>
      </c>
      <c r="T12" s="358">
        <v>0.61034371988435598</v>
      </c>
      <c r="U12" s="355">
        <v>25</v>
      </c>
      <c r="V12" s="358">
        <v>0.8030838419530999</v>
      </c>
      <c r="X12" s="606"/>
      <c r="Y12" s="606"/>
      <c r="Z12" s="606"/>
      <c r="AA12" s="604">
        <v>44316</v>
      </c>
      <c r="AB12" s="602">
        <v>26707</v>
      </c>
      <c r="AC12" s="602">
        <v>18034</v>
      </c>
      <c r="AD12" s="567"/>
      <c r="AE12" s="360"/>
      <c r="AF12" s="360"/>
      <c r="AG12" s="361"/>
      <c r="AH12" s="607"/>
    </row>
    <row r="13" spans="1:34" s="331" customFormat="1" x14ac:dyDescent="0.25">
      <c r="A13" s="330"/>
      <c r="B13" s="363" t="s">
        <v>7</v>
      </c>
      <c r="C13" s="350"/>
      <c r="D13" s="608">
        <v>53437</v>
      </c>
      <c r="E13" s="350"/>
      <c r="F13" s="368">
        <v>882</v>
      </c>
      <c r="G13" s="372">
        <v>1.6505417594550591</v>
      </c>
      <c r="H13" s="350"/>
      <c r="I13" s="368">
        <v>691</v>
      </c>
      <c r="J13" s="372">
        <v>1.2931115144937029</v>
      </c>
      <c r="K13" s="368">
        <v>656</v>
      </c>
      <c r="L13" s="372">
        <v>94.93487698986975</v>
      </c>
      <c r="M13" s="368">
        <v>30</v>
      </c>
      <c r="N13" s="372">
        <v>4.3415340086830678</v>
      </c>
      <c r="O13" s="368">
        <v>0</v>
      </c>
      <c r="P13" s="372">
        <v>0</v>
      </c>
      <c r="Q13" s="368">
        <v>1</v>
      </c>
      <c r="R13" s="372">
        <v>0.14471780028943559</v>
      </c>
      <c r="S13" s="368">
        <v>0</v>
      </c>
      <c r="T13" s="372">
        <v>0</v>
      </c>
      <c r="U13" s="368">
        <v>4</v>
      </c>
      <c r="V13" s="372">
        <v>0.57887120115774238</v>
      </c>
      <c r="X13" s="606"/>
      <c r="Y13" s="606"/>
      <c r="Z13" s="606"/>
      <c r="AA13" s="604">
        <v>44347</v>
      </c>
      <c r="AB13" s="602">
        <v>28175</v>
      </c>
      <c r="AC13" s="602">
        <v>15503</v>
      </c>
      <c r="AD13" s="567"/>
      <c r="AE13" s="360"/>
      <c r="AF13" s="360"/>
      <c r="AG13" s="361"/>
      <c r="AH13" s="607"/>
    </row>
    <row r="14" spans="1:34" s="331" customFormat="1" x14ac:dyDescent="0.25">
      <c r="A14" s="330"/>
      <c r="B14" s="363" t="s">
        <v>37</v>
      </c>
      <c r="C14" s="350"/>
      <c r="D14" s="608">
        <v>43162</v>
      </c>
      <c r="E14" s="350"/>
      <c r="F14" s="368">
        <v>940</v>
      </c>
      <c r="G14" s="372">
        <v>2.1778416199434689</v>
      </c>
      <c r="H14" s="350"/>
      <c r="I14" s="368">
        <v>462</v>
      </c>
      <c r="J14" s="372">
        <v>1.0703859876743431</v>
      </c>
      <c r="K14" s="368">
        <v>436</v>
      </c>
      <c r="L14" s="372">
        <v>94.372294372294377</v>
      </c>
      <c r="M14" s="368">
        <v>7</v>
      </c>
      <c r="N14" s="372">
        <v>1.5151515151515151</v>
      </c>
      <c r="O14" s="368">
        <v>8</v>
      </c>
      <c r="P14" s="372">
        <v>1.7316017316017316</v>
      </c>
      <c r="Q14" s="368">
        <v>0</v>
      </c>
      <c r="R14" s="372">
        <v>0</v>
      </c>
      <c r="S14" s="368">
        <v>1</v>
      </c>
      <c r="T14" s="372">
        <v>0.21645021645021645</v>
      </c>
      <c r="U14" s="368">
        <v>10</v>
      </c>
      <c r="V14" s="372">
        <v>2.1645021645021645</v>
      </c>
      <c r="X14" s="606"/>
      <c r="Y14" s="606"/>
      <c r="Z14" s="606"/>
      <c r="AA14" s="604">
        <v>44377</v>
      </c>
      <c r="AB14" s="602">
        <v>28047</v>
      </c>
      <c r="AC14" s="602">
        <v>18622</v>
      </c>
      <c r="AD14" s="567"/>
      <c r="AE14" s="360"/>
      <c r="AF14" s="360"/>
      <c r="AG14" s="361"/>
      <c r="AH14" s="607"/>
    </row>
    <row r="15" spans="1:34" s="331" customFormat="1" x14ac:dyDescent="0.25">
      <c r="A15" s="330"/>
      <c r="B15" s="363" t="s">
        <v>38</v>
      </c>
      <c r="C15" s="350"/>
      <c r="D15" s="608">
        <v>43922</v>
      </c>
      <c r="E15" s="350"/>
      <c r="F15" s="368">
        <v>388</v>
      </c>
      <c r="G15" s="372">
        <v>0.88338418104822181</v>
      </c>
      <c r="H15" s="350"/>
      <c r="I15" s="368">
        <v>505</v>
      </c>
      <c r="J15" s="372">
        <v>1.1497654933746186</v>
      </c>
      <c r="K15" s="368">
        <v>483</v>
      </c>
      <c r="L15" s="372">
        <v>95.643564356435633</v>
      </c>
      <c r="M15" s="368">
        <v>17</v>
      </c>
      <c r="N15" s="372">
        <v>3.3663366336633667</v>
      </c>
      <c r="O15" s="368">
        <v>0</v>
      </c>
      <c r="P15" s="372">
        <v>0</v>
      </c>
      <c r="Q15" s="368">
        <v>0</v>
      </c>
      <c r="R15" s="372">
        <v>0</v>
      </c>
      <c r="S15" s="368">
        <v>5</v>
      </c>
      <c r="T15" s="372">
        <v>0.99009900990099009</v>
      </c>
      <c r="U15" s="368">
        <v>0</v>
      </c>
      <c r="V15" s="372">
        <v>0</v>
      </c>
      <c r="X15" s="606"/>
      <c r="Y15" s="606"/>
      <c r="Z15" s="606"/>
      <c r="AA15" s="604">
        <v>44408</v>
      </c>
      <c r="AB15" s="602">
        <v>26363</v>
      </c>
      <c r="AC15" s="602">
        <v>16904</v>
      </c>
      <c r="AD15" s="567"/>
      <c r="AE15" s="360"/>
      <c r="AF15" s="360"/>
      <c r="AG15" s="361"/>
      <c r="AH15" s="607"/>
    </row>
    <row r="16" spans="1:34" s="331" customFormat="1" x14ac:dyDescent="0.25">
      <c r="A16" s="330"/>
      <c r="B16" s="363" t="s">
        <v>6</v>
      </c>
      <c r="C16" s="350"/>
      <c r="D16" s="608">
        <v>59230</v>
      </c>
      <c r="E16" s="350"/>
      <c r="F16" s="368">
        <v>1414</v>
      </c>
      <c r="G16" s="372">
        <v>2.3873037312172887</v>
      </c>
      <c r="H16" s="350"/>
      <c r="I16" s="368">
        <v>1444</v>
      </c>
      <c r="J16" s="372">
        <v>2.4379537396589566</v>
      </c>
      <c r="K16" s="368">
        <v>445</v>
      </c>
      <c r="L16" s="372">
        <v>30.817174515235457</v>
      </c>
      <c r="M16" s="368">
        <v>2</v>
      </c>
      <c r="N16" s="372">
        <v>0.13850415512465375</v>
      </c>
      <c r="O16" s="368">
        <v>0</v>
      </c>
      <c r="P16" s="372">
        <v>0</v>
      </c>
      <c r="Q16" s="368">
        <v>976</v>
      </c>
      <c r="R16" s="372">
        <v>67.59002770083103</v>
      </c>
      <c r="S16" s="368">
        <v>0</v>
      </c>
      <c r="T16" s="372">
        <v>0</v>
      </c>
      <c r="U16" s="368">
        <v>21</v>
      </c>
      <c r="V16" s="372">
        <v>1.4542936288088644</v>
      </c>
      <c r="X16" s="606"/>
      <c r="Y16" s="606"/>
      <c r="Z16" s="606"/>
      <c r="AA16" s="604">
        <v>44439</v>
      </c>
      <c r="AB16" s="602">
        <v>16420</v>
      </c>
      <c r="AC16" s="602">
        <v>20385</v>
      </c>
      <c r="AD16" s="567"/>
      <c r="AE16" s="360"/>
      <c r="AF16" s="360"/>
      <c r="AG16" s="361"/>
      <c r="AH16" s="607"/>
    </row>
    <row r="17" spans="1:34" s="331" customFormat="1" x14ac:dyDescent="0.25">
      <c r="A17" s="330"/>
      <c r="B17" s="363" t="s">
        <v>5</v>
      </c>
      <c r="C17" s="350"/>
      <c r="D17" s="609">
        <v>23418</v>
      </c>
      <c r="E17" s="350"/>
      <c r="F17" s="377">
        <v>254</v>
      </c>
      <c r="G17" s="372">
        <v>1.0846357502775643</v>
      </c>
      <c r="H17" s="350"/>
      <c r="I17" s="377">
        <v>210</v>
      </c>
      <c r="J17" s="372">
        <v>0.89674609274916739</v>
      </c>
      <c r="K17" s="377">
        <v>205</v>
      </c>
      <c r="L17" s="372">
        <v>97.61904761904762</v>
      </c>
      <c r="M17" s="377">
        <v>3</v>
      </c>
      <c r="N17" s="372">
        <v>1.4285714285714286</v>
      </c>
      <c r="O17" s="377">
        <v>0</v>
      </c>
      <c r="P17" s="372">
        <v>0</v>
      </c>
      <c r="Q17" s="377">
        <v>2</v>
      </c>
      <c r="R17" s="372">
        <v>0.95238095238095244</v>
      </c>
      <c r="S17" s="377">
        <v>0</v>
      </c>
      <c r="T17" s="372">
        <v>0</v>
      </c>
      <c r="U17" s="377">
        <v>0</v>
      </c>
      <c r="V17" s="372">
        <v>0</v>
      </c>
      <c r="X17" s="606"/>
      <c r="Y17" s="606"/>
      <c r="Z17" s="606"/>
      <c r="AA17" s="604">
        <v>44469</v>
      </c>
      <c r="AB17" s="602">
        <v>22330</v>
      </c>
      <c r="AC17" s="602">
        <v>19468</v>
      </c>
      <c r="AD17" s="567"/>
      <c r="AE17" s="360"/>
      <c r="AF17" s="360"/>
      <c r="AG17" s="361"/>
      <c r="AH17" s="607"/>
    </row>
    <row r="18" spans="1:34" s="331" customFormat="1" x14ac:dyDescent="0.25">
      <c r="A18" s="330"/>
      <c r="B18" s="363" t="s">
        <v>4</v>
      </c>
      <c r="C18" s="350"/>
      <c r="D18" s="608">
        <v>156720</v>
      </c>
      <c r="E18" s="350"/>
      <c r="F18" s="368">
        <v>1408</v>
      </c>
      <c r="G18" s="372">
        <v>0.89841755997958139</v>
      </c>
      <c r="H18" s="350"/>
      <c r="I18" s="368">
        <v>1194</v>
      </c>
      <c r="J18" s="372">
        <v>0.76186830015313933</v>
      </c>
      <c r="K18" s="368">
        <v>1149</v>
      </c>
      <c r="L18" s="372">
        <v>96.231155778894475</v>
      </c>
      <c r="M18" s="368">
        <v>38</v>
      </c>
      <c r="N18" s="372">
        <v>3.1825795644891124</v>
      </c>
      <c r="O18" s="368">
        <v>0</v>
      </c>
      <c r="P18" s="372">
        <v>0</v>
      </c>
      <c r="Q18" s="368">
        <v>1</v>
      </c>
      <c r="R18" s="372">
        <v>8.3752093802345065E-2</v>
      </c>
      <c r="S18" s="368">
        <v>0</v>
      </c>
      <c r="T18" s="372">
        <v>0</v>
      </c>
      <c r="U18" s="368">
        <v>6</v>
      </c>
      <c r="V18" s="372">
        <v>0.50251256281407031</v>
      </c>
      <c r="X18" s="606"/>
      <c r="Y18" s="606"/>
      <c r="Z18" s="606"/>
      <c r="AA18" s="604">
        <v>44500</v>
      </c>
      <c r="AB18" s="602">
        <v>29317</v>
      </c>
      <c r="AC18" s="602">
        <v>17136</v>
      </c>
      <c r="AD18" s="567"/>
      <c r="AE18" s="360"/>
      <c r="AF18" s="360"/>
      <c r="AG18" s="361"/>
      <c r="AH18" s="607"/>
    </row>
    <row r="19" spans="1:34" s="331" customFormat="1" x14ac:dyDescent="0.25">
      <c r="A19" s="330"/>
      <c r="B19" s="363" t="s">
        <v>40</v>
      </c>
      <c r="C19" s="350"/>
      <c r="D19" s="608">
        <v>96965</v>
      </c>
      <c r="E19" s="350"/>
      <c r="F19" s="368">
        <v>846</v>
      </c>
      <c r="G19" s="372">
        <v>0.87247976073841071</v>
      </c>
      <c r="H19" s="350"/>
      <c r="I19" s="368">
        <v>1103</v>
      </c>
      <c r="J19" s="372">
        <v>1.137523848811427</v>
      </c>
      <c r="K19" s="368">
        <v>1014</v>
      </c>
      <c r="L19" s="372">
        <v>91.931097008159568</v>
      </c>
      <c r="M19" s="368">
        <v>10</v>
      </c>
      <c r="N19" s="372">
        <v>0.90661831368993651</v>
      </c>
      <c r="O19" s="368">
        <v>6</v>
      </c>
      <c r="P19" s="372">
        <v>0.54397098821396195</v>
      </c>
      <c r="Q19" s="368">
        <v>18</v>
      </c>
      <c r="R19" s="372">
        <v>1.6319129646418857</v>
      </c>
      <c r="S19" s="368">
        <v>1</v>
      </c>
      <c r="T19" s="372">
        <v>9.0661831368993653E-2</v>
      </c>
      <c r="U19" s="368">
        <v>54</v>
      </c>
      <c r="V19" s="372">
        <v>4.8957388939256576</v>
      </c>
      <c r="X19" s="606"/>
      <c r="Y19" s="606"/>
      <c r="Z19" s="606"/>
      <c r="AA19" s="604">
        <v>44530</v>
      </c>
      <c r="AB19" s="602">
        <v>28155</v>
      </c>
      <c r="AC19" s="602">
        <v>19590</v>
      </c>
      <c r="AD19" s="567"/>
      <c r="AE19" s="360"/>
      <c r="AF19" s="360"/>
      <c r="AG19" s="361"/>
      <c r="AH19" s="607"/>
    </row>
    <row r="20" spans="1:34" s="331" customFormat="1" x14ac:dyDescent="0.25">
      <c r="A20" s="330"/>
      <c r="B20" s="363" t="s">
        <v>41</v>
      </c>
      <c r="C20" s="350"/>
      <c r="D20" s="608">
        <v>352792</v>
      </c>
      <c r="E20" s="350"/>
      <c r="F20" s="368">
        <v>4181</v>
      </c>
      <c r="G20" s="372">
        <v>1.1851175763622757</v>
      </c>
      <c r="H20" s="350"/>
      <c r="I20" s="368">
        <v>3613</v>
      </c>
      <c r="J20" s="372">
        <v>1.024116193110955</v>
      </c>
      <c r="K20" s="368">
        <v>2818</v>
      </c>
      <c r="L20" s="372">
        <v>77.996125103791854</v>
      </c>
      <c r="M20" s="368">
        <v>20</v>
      </c>
      <c r="N20" s="372">
        <v>0.55355660116246885</v>
      </c>
      <c r="O20" s="368">
        <v>453</v>
      </c>
      <c r="P20" s="372">
        <v>12.538057016329921</v>
      </c>
      <c r="Q20" s="368">
        <v>0</v>
      </c>
      <c r="R20" s="372">
        <v>0</v>
      </c>
      <c r="S20" s="368">
        <v>90</v>
      </c>
      <c r="T20" s="372">
        <v>2.4910047052311097</v>
      </c>
      <c r="U20" s="368">
        <v>232</v>
      </c>
      <c r="V20" s="372">
        <v>6.421256573484639</v>
      </c>
      <c r="X20" s="606"/>
      <c r="Y20" s="606"/>
      <c r="Z20" s="606"/>
      <c r="AA20" s="604">
        <v>44561</v>
      </c>
      <c r="AB20" s="602">
        <v>24865</v>
      </c>
      <c r="AC20" s="602">
        <v>26807</v>
      </c>
      <c r="AD20" s="567"/>
      <c r="AE20" s="360"/>
      <c r="AF20" s="360"/>
      <c r="AG20" s="361"/>
      <c r="AH20" s="607"/>
    </row>
    <row r="21" spans="1:34" s="331" customFormat="1" x14ac:dyDescent="0.25">
      <c r="A21" s="330"/>
      <c r="B21" s="363" t="s">
        <v>3</v>
      </c>
      <c r="C21" s="350"/>
      <c r="D21" s="608">
        <v>201840</v>
      </c>
      <c r="E21" s="350"/>
      <c r="F21" s="368">
        <v>2723</v>
      </c>
      <c r="G21" s="372">
        <v>1.3490883868410621</v>
      </c>
      <c r="H21" s="350"/>
      <c r="I21" s="368">
        <v>2182</v>
      </c>
      <c r="J21" s="372">
        <v>1.0810543004359889</v>
      </c>
      <c r="K21" s="368">
        <v>2127</v>
      </c>
      <c r="L21" s="372">
        <v>97.479376718606787</v>
      </c>
      <c r="M21" s="368">
        <v>27</v>
      </c>
      <c r="N21" s="372">
        <v>1.237396883593034</v>
      </c>
      <c r="O21" s="368">
        <v>0</v>
      </c>
      <c r="P21" s="372">
        <v>0</v>
      </c>
      <c r="Q21" s="368">
        <v>3</v>
      </c>
      <c r="R21" s="372">
        <v>0.13748854262144822</v>
      </c>
      <c r="S21" s="368">
        <v>9</v>
      </c>
      <c r="T21" s="372">
        <v>0.4124656278643446</v>
      </c>
      <c r="U21" s="368">
        <v>16</v>
      </c>
      <c r="V21" s="372">
        <v>0.73327222731439046</v>
      </c>
      <c r="X21" s="606"/>
      <c r="Y21" s="606"/>
      <c r="Z21" s="606"/>
      <c r="AA21" s="604">
        <v>44592</v>
      </c>
      <c r="AB21" s="602">
        <v>20377</v>
      </c>
      <c r="AC21" s="602">
        <v>22366</v>
      </c>
      <c r="AD21" s="567"/>
      <c r="AE21" s="360"/>
      <c r="AF21" s="360"/>
      <c r="AG21" s="361"/>
      <c r="AH21" s="607"/>
    </row>
    <row r="22" spans="1:34" s="331" customFormat="1" x14ac:dyDescent="0.25">
      <c r="A22" s="330"/>
      <c r="B22" s="363" t="s">
        <v>2</v>
      </c>
      <c r="C22" s="350"/>
      <c r="D22" s="608">
        <v>56996</v>
      </c>
      <c r="E22" s="350"/>
      <c r="F22" s="368">
        <v>1014</v>
      </c>
      <c r="G22" s="372">
        <v>1.779072215594077</v>
      </c>
      <c r="H22" s="350"/>
      <c r="I22" s="368">
        <v>745</v>
      </c>
      <c r="J22" s="372">
        <v>1.307109270826023</v>
      </c>
      <c r="K22" s="368">
        <v>601</v>
      </c>
      <c r="L22" s="372">
        <v>80.671140939597322</v>
      </c>
      <c r="M22" s="368">
        <v>9</v>
      </c>
      <c r="N22" s="372">
        <v>1.2080536912751678</v>
      </c>
      <c r="O22" s="368">
        <v>0</v>
      </c>
      <c r="P22" s="372">
        <v>0</v>
      </c>
      <c r="Q22" s="368">
        <v>3</v>
      </c>
      <c r="R22" s="372">
        <v>0.40268456375838929</v>
      </c>
      <c r="S22" s="368">
        <v>0</v>
      </c>
      <c r="T22" s="372">
        <v>0</v>
      </c>
      <c r="U22" s="368">
        <v>132</v>
      </c>
      <c r="V22" s="372">
        <v>17.718120805369129</v>
      </c>
      <c r="X22" s="606"/>
      <c r="Y22" s="606"/>
      <c r="Z22" s="606"/>
      <c r="AA22" s="604">
        <v>44620</v>
      </c>
      <c r="AB22" s="602">
        <v>25448</v>
      </c>
      <c r="AC22" s="602">
        <v>23602</v>
      </c>
      <c r="AD22" s="567"/>
      <c r="AE22" s="360"/>
      <c r="AF22" s="360"/>
      <c r="AG22" s="361"/>
      <c r="AH22" s="607"/>
    </row>
    <row r="23" spans="1:34" s="331" customFormat="1" x14ac:dyDescent="0.25">
      <c r="A23" s="330"/>
      <c r="B23" s="363" t="s">
        <v>35</v>
      </c>
      <c r="C23" s="350"/>
      <c r="D23" s="608">
        <v>85665</v>
      </c>
      <c r="E23" s="350"/>
      <c r="F23" s="368">
        <v>1359</v>
      </c>
      <c r="G23" s="372">
        <v>1.5864121870075294</v>
      </c>
      <c r="H23" s="350"/>
      <c r="I23" s="368">
        <v>893</v>
      </c>
      <c r="J23" s="372">
        <v>1.0424327321543221</v>
      </c>
      <c r="K23" s="368">
        <v>851</v>
      </c>
      <c r="L23" s="372">
        <v>95.296752519596865</v>
      </c>
      <c r="M23" s="368">
        <v>6</v>
      </c>
      <c r="N23" s="372">
        <v>0.67189249720044786</v>
      </c>
      <c r="O23" s="368">
        <v>0</v>
      </c>
      <c r="P23" s="372">
        <v>0</v>
      </c>
      <c r="Q23" s="368">
        <v>36</v>
      </c>
      <c r="R23" s="372">
        <v>4.0313549832026876</v>
      </c>
      <c r="S23" s="368">
        <v>0</v>
      </c>
      <c r="T23" s="372">
        <v>0</v>
      </c>
      <c r="U23" s="368">
        <v>0</v>
      </c>
      <c r="V23" s="372">
        <v>0</v>
      </c>
      <c r="X23" s="606"/>
      <c r="Y23" s="606"/>
      <c r="Z23" s="606"/>
      <c r="AA23" s="604">
        <v>44651</v>
      </c>
      <c r="AB23" s="602">
        <v>31825</v>
      </c>
      <c r="AC23" s="602">
        <v>22165</v>
      </c>
      <c r="AD23" s="567"/>
      <c r="AE23" s="360"/>
      <c r="AF23" s="360"/>
      <c r="AG23" s="361"/>
      <c r="AH23" s="607"/>
    </row>
    <row r="24" spans="1:34" s="331" customFormat="1" x14ac:dyDescent="0.25">
      <c r="A24" s="330"/>
      <c r="B24" s="363" t="s">
        <v>42</v>
      </c>
      <c r="C24" s="350"/>
      <c r="D24" s="608">
        <v>260965</v>
      </c>
      <c r="E24" s="350"/>
      <c r="F24" s="368">
        <v>7232</v>
      </c>
      <c r="G24" s="372">
        <v>2.7712528499990419</v>
      </c>
      <c r="H24" s="350"/>
      <c r="I24" s="368">
        <v>2589</v>
      </c>
      <c r="J24" s="372">
        <v>0.99208706148334069</v>
      </c>
      <c r="K24" s="368">
        <v>2117</v>
      </c>
      <c r="L24" s="372">
        <v>81.769022788721514</v>
      </c>
      <c r="M24" s="368">
        <v>88</v>
      </c>
      <c r="N24" s="372">
        <v>3.3989957512553111</v>
      </c>
      <c r="O24" s="368">
        <v>0</v>
      </c>
      <c r="P24" s="372">
        <v>0</v>
      </c>
      <c r="Q24" s="368">
        <v>7</v>
      </c>
      <c r="R24" s="372">
        <v>0.27037466203167243</v>
      </c>
      <c r="S24" s="368">
        <v>0</v>
      </c>
      <c r="T24" s="372">
        <v>0</v>
      </c>
      <c r="U24" s="368">
        <v>377</v>
      </c>
      <c r="V24" s="372">
        <v>14.561606797991503</v>
      </c>
      <c r="X24" s="606"/>
      <c r="Y24" s="606"/>
      <c r="Z24" s="606"/>
      <c r="AA24" s="604">
        <v>44681</v>
      </c>
      <c r="AB24" s="602">
        <v>29337</v>
      </c>
      <c r="AC24" s="602">
        <v>20494</v>
      </c>
      <c r="AD24" s="567"/>
      <c r="AE24" s="360"/>
      <c r="AF24" s="360"/>
      <c r="AG24" s="361"/>
      <c r="AH24" s="607"/>
    </row>
    <row r="25" spans="1:34" x14ac:dyDescent="0.25">
      <c r="A25" s="332"/>
      <c r="B25" s="363" t="s">
        <v>43</v>
      </c>
      <c r="C25" s="350"/>
      <c r="D25" s="608">
        <v>59850</v>
      </c>
      <c r="E25" s="350"/>
      <c r="F25" s="368">
        <v>1102</v>
      </c>
      <c r="G25" s="372">
        <v>1.8412698412698412</v>
      </c>
      <c r="H25" s="350"/>
      <c r="I25" s="368">
        <v>679</v>
      </c>
      <c r="J25" s="372">
        <v>1.1345029239766082</v>
      </c>
      <c r="K25" s="368">
        <v>490</v>
      </c>
      <c r="L25" s="372">
        <v>72.164948453608247</v>
      </c>
      <c r="M25" s="368">
        <v>3</v>
      </c>
      <c r="N25" s="372">
        <v>0.4418262150220913</v>
      </c>
      <c r="O25" s="368">
        <v>0</v>
      </c>
      <c r="P25" s="372">
        <v>0</v>
      </c>
      <c r="Q25" s="368">
        <v>152</v>
      </c>
      <c r="R25" s="372">
        <v>22.385861561119295</v>
      </c>
      <c r="S25" s="368">
        <v>11</v>
      </c>
      <c r="T25" s="372">
        <v>1.6200294550810017</v>
      </c>
      <c r="U25" s="368">
        <v>23</v>
      </c>
      <c r="V25" s="372">
        <v>3.3873343151693667</v>
      </c>
      <c r="X25" s="606"/>
      <c r="Y25" s="606"/>
      <c r="Z25" s="606"/>
      <c r="AA25" s="604">
        <v>44712</v>
      </c>
      <c r="AB25" s="602">
        <v>27733</v>
      </c>
      <c r="AC25" s="602">
        <v>19944</v>
      </c>
      <c r="AD25" s="567"/>
      <c r="AE25" s="360"/>
      <c r="AF25" s="360"/>
      <c r="AG25" s="361"/>
      <c r="AH25" s="607"/>
    </row>
    <row r="26" spans="1:34" s="331" customFormat="1" x14ac:dyDescent="0.25">
      <c r="B26" s="363" t="s">
        <v>44</v>
      </c>
      <c r="C26" s="350"/>
      <c r="D26" s="610">
        <v>21230</v>
      </c>
      <c r="E26" s="350"/>
      <c r="F26" s="377">
        <v>51</v>
      </c>
      <c r="G26" s="372">
        <v>0.24022609514837492</v>
      </c>
      <c r="H26" s="350"/>
      <c r="I26" s="377">
        <v>264</v>
      </c>
      <c r="J26" s="372">
        <v>1.2435233160621761</v>
      </c>
      <c r="K26" s="377">
        <v>261</v>
      </c>
      <c r="L26" s="372">
        <v>98.86363636363636</v>
      </c>
      <c r="M26" s="377">
        <v>3</v>
      </c>
      <c r="N26" s="372">
        <v>1.1363636363636365</v>
      </c>
      <c r="O26" s="377">
        <v>0</v>
      </c>
      <c r="P26" s="372">
        <v>0</v>
      </c>
      <c r="Q26" s="377">
        <v>0</v>
      </c>
      <c r="R26" s="372">
        <v>0</v>
      </c>
      <c r="S26" s="377">
        <v>0</v>
      </c>
      <c r="T26" s="372">
        <v>0</v>
      </c>
      <c r="U26" s="377">
        <v>0</v>
      </c>
      <c r="V26" s="372">
        <v>0</v>
      </c>
      <c r="X26" s="606"/>
      <c r="Y26" s="606"/>
      <c r="Z26" s="606"/>
      <c r="AA26" s="604">
        <v>44742</v>
      </c>
      <c r="AB26" s="602">
        <v>30967</v>
      </c>
      <c r="AC26" s="602">
        <v>20368</v>
      </c>
      <c r="AD26" s="567"/>
      <c r="AE26" s="360"/>
      <c r="AF26" s="360"/>
      <c r="AG26" s="361"/>
      <c r="AH26" s="607"/>
    </row>
    <row r="27" spans="1:34" s="331" customFormat="1" x14ac:dyDescent="0.25">
      <c r="B27" s="363" t="s">
        <v>45</v>
      </c>
      <c r="C27" s="350"/>
      <c r="D27" s="610">
        <v>117706</v>
      </c>
      <c r="E27" s="350"/>
      <c r="F27" s="377">
        <v>1396</v>
      </c>
      <c r="G27" s="372">
        <v>1.1860058110886444</v>
      </c>
      <c r="H27" s="350"/>
      <c r="I27" s="377">
        <v>1113</v>
      </c>
      <c r="J27" s="372">
        <v>0.94557626629058844</v>
      </c>
      <c r="K27" s="377">
        <v>1049</v>
      </c>
      <c r="L27" s="372">
        <v>94.249775381850853</v>
      </c>
      <c r="M27" s="377">
        <v>41</v>
      </c>
      <c r="N27" s="372">
        <v>3.6837376460017968</v>
      </c>
      <c r="O27" s="377">
        <v>0</v>
      </c>
      <c r="P27" s="372">
        <v>0</v>
      </c>
      <c r="Q27" s="377">
        <v>8</v>
      </c>
      <c r="R27" s="372">
        <v>0.7187780772686434</v>
      </c>
      <c r="S27" s="377">
        <v>6</v>
      </c>
      <c r="T27" s="372">
        <v>0.53908355795148255</v>
      </c>
      <c r="U27" s="377">
        <v>9</v>
      </c>
      <c r="V27" s="372">
        <v>0.80862533692722371</v>
      </c>
      <c r="X27" s="606"/>
      <c r="Y27" s="606"/>
      <c r="Z27" s="606"/>
      <c r="AA27" s="604">
        <v>44773</v>
      </c>
      <c r="AB27" s="602">
        <v>28674</v>
      </c>
      <c r="AC27" s="602">
        <v>20566</v>
      </c>
      <c r="AD27" s="567"/>
      <c r="AE27" s="360"/>
      <c r="AF27" s="360"/>
      <c r="AG27" s="361"/>
      <c r="AH27" s="607"/>
    </row>
    <row r="28" spans="1:34" s="331" customFormat="1" x14ac:dyDescent="0.25">
      <c r="B28" s="363" t="s">
        <v>46</v>
      </c>
      <c r="C28" s="350"/>
      <c r="D28" s="610">
        <v>14749</v>
      </c>
      <c r="E28" s="350"/>
      <c r="F28" s="377">
        <v>270</v>
      </c>
      <c r="G28" s="383">
        <v>1.8306325852600176</v>
      </c>
      <c r="H28" s="350"/>
      <c r="I28" s="377">
        <v>213</v>
      </c>
      <c r="J28" s="383">
        <v>1.4441657061495694</v>
      </c>
      <c r="K28" s="377">
        <v>78</v>
      </c>
      <c r="L28" s="383">
        <v>36.619718309859159</v>
      </c>
      <c r="M28" s="377">
        <v>2</v>
      </c>
      <c r="N28" s="383">
        <v>0.93896713615023475</v>
      </c>
      <c r="O28" s="377">
        <v>114</v>
      </c>
      <c r="P28" s="383">
        <v>53.521126760563376</v>
      </c>
      <c r="Q28" s="377">
        <v>0</v>
      </c>
      <c r="R28" s="383">
        <v>0</v>
      </c>
      <c r="S28" s="377">
        <v>0</v>
      </c>
      <c r="T28" s="383">
        <v>0</v>
      </c>
      <c r="U28" s="377">
        <v>19</v>
      </c>
      <c r="V28" s="383">
        <v>8.92018779342723</v>
      </c>
      <c r="X28" s="606"/>
      <c r="Y28" s="606"/>
      <c r="Z28" s="606"/>
      <c r="AA28" s="604">
        <v>44804</v>
      </c>
      <c r="AB28" s="602">
        <v>19988</v>
      </c>
      <c r="AC28" s="602">
        <v>21716</v>
      </c>
      <c r="AD28" s="567"/>
      <c r="AE28" s="360"/>
      <c r="AF28" s="360"/>
      <c r="AG28" s="361"/>
      <c r="AH28" s="607"/>
    </row>
    <row r="29" spans="1:34" s="331" customFormat="1" x14ac:dyDescent="0.25">
      <c r="B29" s="384" t="s">
        <v>1</v>
      </c>
      <c r="C29" s="350"/>
      <c r="D29" s="611">
        <v>5416</v>
      </c>
      <c r="E29" s="350"/>
      <c r="F29" s="389">
        <v>49</v>
      </c>
      <c r="G29" s="393">
        <v>0.90472673559822747</v>
      </c>
      <c r="H29" s="350"/>
      <c r="I29" s="389">
        <v>37</v>
      </c>
      <c r="J29" s="393">
        <v>0.68316100443131467</v>
      </c>
      <c r="K29" s="389">
        <v>30</v>
      </c>
      <c r="L29" s="393">
        <v>81.081081081081081</v>
      </c>
      <c r="M29" s="389">
        <v>1</v>
      </c>
      <c r="N29" s="393">
        <v>2.7027027027027026</v>
      </c>
      <c r="O29" s="389">
        <v>0</v>
      </c>
      <c r="P29" s="393">
        <v>0</v>
      </c>
      <c r="Q29" s="389">
        <v>5</v>
      </c>
      <c r="R29" s="393">
        <v>13.513513513513514</v>
      </c>
      <c r="S29" s="389">
        <v>0</v>
      </c>
      <c r="T29" s="393">
        <v>0</v>
      </c>
      <c r="U29" s="389">
        <v>1</v>
      </c>
      <c r="V29" s="393">
        <v>2.7027027027027026</v>
      </c>
      <c r="X29" s="606"/>
      <c r="Y29" s="606"/>
      <c r="Z29" s="606"/>
      <c r="AA29" s="604">
        <v>44834</v>
      </c>
      <c r="AB29" s="602">
        <v>27552</v>
      </c>
      <c r="AC29" s="602">
        <v>21574</v>
      </c>
      <c r="AD29" s="567"/>
      <c r="AE29" s="360"/>
      <c r="AF29" s="360"/>
      <c r="AG29" s="361"/>
      <c r="AH29" s="607"/>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25">
      <c r="B31" s="439" t="s">
        <v>0</v>
      </c>
      <c r="C31" s="437"/>
      <c r="D31" s="597">
        <v>2046495</v>
      </c>
      <c r="E31" s="437"/>
      <c r="F31" s="440">
        <v>29776</v>
      </c>
      <c r="G31" s="441">
        <v>1.4549754580392329</v>
      </c>
      <c r="H31" s="437"/>
      <c r="I31" s="440">
        <v>21050</v>
      </c>
      <c r="J31" s="441">
        <v>1.028587902731255</v>
      </c>
      <c r="K31" s="440">
        <v>17637</v>
      </c>
      <c r="L31" s="441">
        <v>83.786223277909741</v>
      </c>
      <c r="M31" s="440">
        <v>334</v>
      </c>
      <c r="N31" s="441">
        <v>1.5866983372921615</v>
      </c>
      <c r="O31" s="440">
        <v>589</v>
      </c>
      <c r="P31" s="441">
        <v>2.7980997624703088</v>
      </c>
      <c r="Q31" s="440">
        <v>1419</v>
      </c>
      <c r="R31" s="441">
        <v>6.7410926365795723</v>
      </c>
      <c r="S31" s="440">
        <v>142</v>
      </c>
      <c r="T31" s="441">
        <v>0.67458432304038007</v>
      </c>
      <c r="U31" s="440">
        <v>929</v>
      </c>
      <c r="V31" s="441">
        <v>4.4133016627078385</v>
      </c>
      <c r="X31" s="1260"/>
      <c r="Y31" s="1260"/>
      <c r="Z31" s="1261"/>
      <c r="AA31" s="1262">
        <v>44895</v>
      </c>
      <c r="AB31" s="1263">
        <v>30634</v>
      </c>
      <c r="AC31" s="1263">
        <v>17693</v>
      </c>
      <c r="AD31" s="1338"/>
      <c r="AE31" s="1264"/>
      <c r="AF31" s="320"/>
      <c r="AG31" s="320"/>
      <c r="AH31" s="591"/>
    </row>
    <row r="32" spans="1:34" s="328" customFormat="1" ht="5.25" customHeight="1" x14ac:dyDescent="0.2">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45" customHeight="1" x14ac:dyDescent="0.2">
      <c r="B33" s="1487" t="s">
        <v>387</v>
      </c>
      <c r="C33" s="1487"/>
      <c r="D33" s="1487"/>
      <c r="E33" s="1487"/>
      <c r="F33" s="1487"/>
      <c r="G33" s="1487"/>
      <c r="H33" s="1487"/>
      <c r="I33" s="1487"/>
      <c r="J33" s="1487"/>
      <c r="K33" s="1487"/>
      <c r="L33" s="1487"/>
      <c r="M33" s="1487"/>
      <c r="N33" s="1487"/>
      <c r="O33" s="1487"/>
      <c r="P33" s="1487"/>
      <c r="Q33" s="1487"/>
      <c r="R33" s="1487"/>
      <c r="S33" s="1487"/>
      <c r="T33" s="1487"/>
      <c r="U33" s="1487"/>
      <c r="V33" s="1487"/>
      <c r="X33" s="596"/>
      <c r="Y33" s="596"/>
      <c r="Z33" s="596"/>
      <c r="AA33" s="604">
        <v>44957</v>
      </c>
      <c r="AB33" s="602">
        <v>25222</v>
      </c>
      <c r="AC33" s="602">
        <v>21942</v>
      </c>
      <c r="AD33" s="396"/>
    </row>
    <row r="34" spans="2:30" s="394" customFormat="1" ht="12" customHeight="1" x14ac:dyDescent="0.2">
      <c r="B34" s="1487"/>
      <c r="C34" s="1487"/>
      <c r="D34" s="1487"/>
      <c r="E34" s="1487"/>
      <c r="F34" s="1487"/>
      <c r="G34" s="1487"/>
      <c r="H34" s="1487"/>
      <c r="I34" s="1487"/>
      <c r="J34" s="1487"/>
      <c r="K34" s="1487"/>
      <c r="L34" s="1487"/>
      <c r="M34" s="1487"/>
      <c r="N34" s="1487"/>
      <c r="O34" s="1487"/>
      <c r="P34" s="1487"/>
      <c r="Q34" s="1487"/>
      <c r="R34" s="1487"/>
      <c r="S34" s="1487"/>
      <c r="T34" s="1487"/>
      <c r="U34" s="1487"/>
      <c r="V34" s="1487"/>
      <c r="X34" s="596"/>
      <c r="Y34" s="596"/>
      <c r="Z34" s="596"/>
      <c r="AA34" s="604">
        <v>44985</v>
      </c>
      <c r="AB34" s="602">
        <v>28262</v>
      </c>
      <c r="AC34" s="602">
        <v>21287</v>
      </c>
      <c r="AD34" s="396"/>
    </row>
    <row r="35" spans="2:30" x14ac:dyDescent="0.2">
      <c r="B35" s="1447"/>
      <c r="C35" s="1447"/>
      <c r="D35" s="1447"/>
      <c r="AA35" s="604">
        <v>45016</v>
      </c>
      <c r="AB35" s="602">
        <v>37938</v>
      </c>
      <c r="AC35" s="602">
        <v>24401</v>
      </c>
    </row>
    <row r="36" spans="2:30" x14ac:dyDescent="0.2">
      <c r="B36" s="1437"/>
      <c r="C36" s="1437"/>
      <c r="D36" s="1437"/>
      <c r="AA36" s="604">
        <v>45046</v>
      </c>
      <c r="AB36" s="602">
        <v>30972</v>
      </c>
      <c r="AC36" s="602">
        <v>22154</v>
      </c>
    </row>
    <row r="37" spans="2:30" x14ac:dyDescent="0.2">
      <c r="AA37" s="604">
        <v>45077</v>
      </c>
      <c r="AB37" s="602">
        <v>34993</v>
      </c>
      <c r="AC37" s="602">
        <v>18583</v>
      </c>
    </row>
    <row r="38" spans="2:30" x14ac:dyDescent="0.2">
      <c r="AA38" s="604">
        <v>45107</v>
      </c>
      <c r="AB38" s="602">
        <v>33173</v>
      </c>
      <c r="AC38" s="602">
        <v>18432</v>
      </c>
    </row>
    <row r="39" spans="2:30" x14ac:dyDescent="0.2">
      <c r="AA39" s="604">
        <v>45138</v>
      </c>
      <c r="AB39" s="602">
        <v>29845</v>
      </c>
      <c r="AC39" s="602">
        <v>17338</v>
      </c>
    </row>
    <row r="40" spans="2:30" x14ac:dyDescent="0.2">
      <c r="AA40" s="604">
        <v>45169</v>
      </c>
      <c r="AB40" s="602">
        <v>17652</v>
      </c>
      <c r="AC40" s="602">
        <v>15962</v>
      </c>
    </row>
    <row r="41" spans="2:30" x14ac:dyDescent="0.2">
      <c r="AA41" s="604">
        <v>45199</v>
      </c>
      <c r="AB41" s="602">
        <v>35295</v>
      </c>
      <c r="AC41" s="602">
        <v>21157</v>
      </c>
    </row>
    <row r="42" spans="2:30" x14ac:dyDescent="0.2">
      <c r="AA42" s="604">
        <v>45230</v>
      </c>
      <c r="AB42" s="602">
        <v>31994</v>
      </c>
      <c r="AC42" s="602">
        <v>20149</v>
      </c>
    </row>
    <row r="43" spans="2:30" x14ac:dyDescent="0.2">
      <c r="AA43" s="604">
        <v>45260</v>
      </c>
      <c r="AB43" s="602">
        <v>28434</v>
      </c>
      <c r="AC43" s="602">
        <v>45500</v>
      </c>
    </row>
    <row r="44" spans="2:30" x14ac:dyDescent="0.2">
      <c r="AA44" s="604">
        <v>45291</v>
      </c>
      <c r="AB44" s="602">
        <v>25527</v>
      </c>
      <c r="AC44" s="602">
        <v>18425</v>
      </c>
    </row>
    <row r="45" spans="2:30" x14ac:dyDescent="0.2">
      <c r="AA45" s="604">
        <v>45322</v>
      </c>
      <c r="AB45" s="602">
        <v>23712</v>
      </c>
      <c r="AC45" s="602">
        <v>22911</v>
      </c>
    </row>
    <row r="46" spans="2:30" x14ac:dyDescent="0.2">
      <c r="AA46" s="604">
        <v>45351</v>
      </c>
      <c r="AB46" s="602">
        <v>26838</v>
      </c>
      <c r="AC46" s="602">
        <v>27054</v>
      </c>
    </row>
    <row r="47" spans="2:30" x14ac:dyDescent="0.2">
      <c r="AA47" s="604">
        <v>45382</v>
      </c>
      <c r="AB47" s="602">
        <v>32072</v>
      </c>
      <c r="AC47" s="602">
        <v>22207</v>
      </c>
    </row>
    <row r="48" spans="2:30" x14ac:dyDescent="0.2">
      <c r="AA48" s="604">
        <v>45412</v>
      </c>
      <c r="AB48" s="602">
        <v>26319</v>
      </c>
      <c r="AC48" s="602">
        <v>20493</v>
      </c>
    </row>
    <row r="49" spans="27:29" x14ac:dyDescent="0.2">
      <c r="AA49" s="604">
        <v>45443</v>
      </c>
      <c r="AB49" s="602">
        <v>26675</v>
      </c>
      <c r="AC49" s="602">
        <v>21872</v>
      </c>
    </row>
    <row r="50" spans="27:29" x14ac:dyDescent="0.2">
      <c r="AA50" s="604">
        <v>45473</v>
      </c>
      <c r="AB50" s="602">
        <v>31224</v>
      </c>
      <c r="AC50" s="602">
        <v>20144</v>
      </c>
    </row>
    <row r="51" spans="27:29" x14ac:dyDescent="0.2">
      <c r="AA51" s="604">
        <v>45504</v>
      </c>
      <c r="AB51" s="602">
        <v>23913</v>
      </c>
      <c r="AC51" s="602">
        <v>18018</v>
      </c>
    </row>
    <row r="52" spans="27:29" x14ac:dyDescent="0.2">
      <c r="AA52" s="604">
        <v>45535</v>
      </c>
      <c r="AB52" s="602">
        <v>33519</v>
      </c>
      <c r="AC52" s="602">
        <v>19284</v>
      </c>
    </row>
    <row r="53" spans="27:29" x14ac:dyDescent="0.2">
      <c r="AA53" s="604">
        <v>45565</v>
      </c>
      <c r="AB53" s="602">
        <v>21655</v>
      </c>
      <c r="AC53" s="602">
        <v>18822</v>
      </c>
    </row>
    <row r="54" spans="27:29" x14ac:dyDescent="0.2">
      <c r="AA54" s="604">
        <v>45596</v>
      </c>
      <c r="AB54" s="602">
        <v>29870</v>
      </c>
      <c r="AC54" s="602">
        <v>17653</v>
      </c>
    </row>
    <row r="55" spans="27:29" x14ac:dyDescent="0.2">
      <c r="AA55" s="604">
        <v>45626</v>
      </c>
      <c r="AB55" s="602">
        <v>34436</v>
      </c>
      <c r="AC55" s="602">
        <v>19875</v>
      </c>
    </row>
    <row r="56" spans="27:29" x14ac:dyDescent="0.2">
      <c r="AA56" s="604">
        <v>45657</v>
      </c>
      <c r="AB56" s="602">
        <v>30004</v>
      </c>
      <c r="AC56" s="602">
        <v>18320</v>
      </c>
    </row>
    <row r="57" spans="27:29" x14ac:dyDescent="0.2">
      <c r="AA57" s="604">
        <v>45688</v>
      </c>
      <c r="AB57" s="602">
        <v>29776</v>
      </c>
      <c r="AC57" s="602">
        <v>21050</v>
      </c>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5"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6.7109375" style="615"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85546875" style="615" customWidth="1"/>
    <col min="22" max="22" width="0.7109375" style="615" customWidth="1"/>
    <col min="23" max="23" width="7.5703125" style="615" customWidth="1"/>
    <col min="24" max="24" width="6.140625" style="615" customWidth="1"/>
    <col min="25" max="25" width="0.5703125" style="615" customWidth="1"/>
    <col min="26" max="26" width="9.140625" style="615" bestFit="1" customWidth="1"/>
    <col min="27" max="27" width="6.140625" style="615" customWidth="1"/>
    <col min="28" max="28" width="0.7109375" style="615" customWidth="1"/>
    <col min="29" max="29" width="9.140625" style="615" customWidth="1"/>
    <col min="30" max="30" width="6.7109375" style="615" customWidth="1"/>
    <col min="31" max="16384" width="11.42578125" style="615"/>
  </cols>
  <sheetData>
    <row r="1" spans="2:32" ht="15" hidden="1" customHeight="1" x14ac:dyDescent="0.2">
      <c r="E1" s="616" t="s">
        <v>36</v>
      </c>
      <c r="F1" s="616"/>
      <c r="H1" s="616" t="s">
        <v>21</v>
      </c>
      <c r="K1" s="616" t="s">
        <v>20</v>
      </c>
      <c r="N1" s="616" t="s">
        <v>19</v>
      </c>
      <c r="Q1" s="616" t="s">
        <v>18</v>
      </c>
      <c r="T1" s="616" t="s">
        <v>17</v>
      </c>
      <c r="W1" s="616" t="s">
        <v>16</v>
      </c>
      <c r="Z1" s="616" t="s">
        <v>15</v>
      </c>
    </row>
    <row r="2" spans="2:32" s="613" customFormat="1" x14ac:dyDescent="0.2">
      <c r="C2" s="617"/>
      <c r="D2" s="617"/>
      <c r="AB2" s="617"/>
    </row>
    <row r="3" spans="2:32" s="619" customFormat="1" ht="47.25" customHeight="1" x14ac:dyDescent="0.25">
      <c r="B3" s="1502"/>
      <c r="C3" s="1502"/>
      <c r="D3" s="1502"/>
      <c r="E3" s="1502"/>
      <c r="F3" s="1502"/>
      <c r="G3" s="1502"/>
      <c r="H3" s="1502"/>
      <c r="I3" s="1502"/>
      <c r="J3" s="1502"/>
      <c r="K3" s="1502"/>
      <c r="L3" s="618"/>
      <c r="M3" s="618"/>
      <c r="W3" s="620"/>
      <c r="AA3" s="620"/>
      <c r="AD3" s="620"/>
    </row>
    <row r="4" spans="2:32" s="621" customFormat="1" ht="13.5" customHeight="1" x14ac:dyDescent="0.2">
      <c r="B4" s="1503"/>
      <c r="C4" s="1503"/>
      <c r="D4" s="1503"/>
      <c r="E4" s="1503"/>
      <c r="F4" s="1503"/>
      <c r="G4" s="1503"/>
      <c r="H4" s="1503"/>
      <c r="I4" s="1503"/>
      <c r="J4" s="1503"/>
      <c r="K4" s="1503"/>
      <c r="L4" s="1503"/>
      <c r="M4" s="1503"/>
      <c r="N4" s="1503"/>
      <c r="O4" s="1503"/>
      <c r="P4" s="1503"/>
      <c r="Q4" s="1503"/>
      <c r="R4" s="1503"/>
      <c r="S4" s="1503"/>
      <c r="T4" s="1503"/>
      <c r="U4" s="1503"/>
      <c r="V4" s="1503"/>
      <c r="W4" s="1503"/>
      <c r="X4" s="1503"/>
      <c r="Y4" s="1503"/>
      <c r="Z4" s="1503"/>
      <c r="AA4" s="1503"/>
      <c r="AB4" s="1503"/>
      <c r="AC4" s="1503"/>
      <c r="AD4" s="1503"/>
    </row>
    <row r="5" spans="2:32" s="623" customFormat="1" ht="16.5" customHeight="1" x14ac:dyDescent="0.2">
      <c r="B5" s="1504" t="s">
        <v>410</v>
      </c>
      <c r="C5" s="1504"/>
      <c r="D5" s="1504"/>
      <c r="E5" s="1504"/>
      <c r="F5" s="1504"/>
      <c r="G5" s="1504"/>
      <c r="H5" s="1504"/>
      <c r="I5" s="1504"/>
      <c r="J5" s="1504"/>
      <c r="K5" s="1504"/>
      <c r="L5" s="1504"/>
      <c r="M5" s="1504"/>
      <c r="N5" s="1504"/>
      <c r="O5" s="1504"/>
      <c r="P5" s="1504"/>
      <c r="Q5" s="1504"/>
      <c r="R5" s="1504"/>
      <c r="S5" s="1504"/>
      <c r="T5" s="1504"/>
      <c r="U5" s="1504"/>
      <c r="V5" s="1504"/>
      <c r="W5" s="1504"/>
      <c r="X5" s="1504"/>
      <c r="Y5" s="1504"/>
      <c r="Z5" s="1504"/>
      <c r="AA5" s="1504"/>
      <c r="AB5" s="1504"/>
      <c r="AC5" s="1504"/>
      <c r="AD5" s="1504"/>
    </row>
    <row r="6" spans="2:32" s="623" customFormat="1" ht="14.25" customHeight="1" x14ac:dyDescent="0.2">
      <c r="B6" s="1439" t="str">
        <f>porsaad!$B$6</f>
        <v>Situación a 31 de enero de 2025</v>
      </c>
      <c r="C6" s="1439"/>
      <c r="D6" s="1439"/>
      <c r="E6" s="1439"/>
      <c r="F6" s="1439"/>
      <c r="G6" s="1439"/>
      <c r="H6" s="1439"/>
      <c r="I6" s="1439"/>
      <c r="J6" s="1439"/>
      <c r="K6" s="1439"/>
      <c r="L6" s="1439"/>
      <c r="M6" s="1439"/>
      <c r="N6" s="1439"/>
      <c r="O6" s="1439"/>
      <c r="P6" s="1439"/>
      <c r="Q6" s="1439"/>
      <c r="R6" s="1439"/>
      <c r="S6" s="1439"/>
      <c r="T6" s="1439"/>
      <c r="U6" s="1439"/>
      <c r="V6" s="1439"/>
      <c r="W6" s="1439"/>
      <c r="X6" s="1439"/>
      <c r="Y6" s="1439"/>
      <c r="Z6" s="1439"/>
      <c r="AA6" s="1439"/>
      <c r="AB6" s="1439"/>
      <c r="AC6" s="1439"/>
      <c r="AD6" s="622"/>
    </row>
    <row r="7" spans="2:32" s="621" customFormat="1" ht="5.25" customHeight="1" x14ac:dyDescent="0.2">
      <c r="AC7" s="792"/>
    </row>
    <row r="8" spans="2:32" s="626" customFormat="1" ht="21.75" customHeight="1" x14ac:dyDescent="0.2">
      <c r="B8" s="1512" t="s">
        <v>27</v>
      </c>
      <c r="C8" s="625"/>
      <c r="D8" s="1532" t="s">
        <v>112</v>
      </c>
      <c r="E8" s="1542" t="s">
        <v>26</v>
      </c>
      <c r="F8" s="1543"/>
      <c r="G8" s="1543"/>
      <c r="H8" s="1543"/>
      <c r="I8" s="1543"/>
      <c r="J8" s="1543"/>
      <c r="K8" s="1543"/>
      <c r="L8" s="1543"/>
      <c r="M8" s="1543"/>
      <c r="N8" s="1543"/>
      <c r="O8" s="1543"/>
      <c r="P8" s="1543"/>
      <c r="Q8" s="1543"/>
      <c r="R8" s="1543"/>
      <c r="S8" s="1543"/>
      <c r="T8" s="1543"/>
      <c r="U8" s="1543"/>
      <c r="V8" s="1543"/>
      <c r="W8" s="1543"/>
      <c r="X8" s="1543"/>
      <c r="Y8" s="1543"/>
      <c r="Z8" s="1543"/>
      <c r="AA8" s="1515"/>
      <c r="AB8" s="625"/>
      <c r="AC8" s="1532" t="s">
        <v>0</v>
      </c>
      <c r="AD8" s="1544"/>
    </row>
    <row r="9" spans="2:32" s="626" customFormat="1" ht="21.75" customHeight="1" x14ac:dyDescent="0.2">
      <c r="B9" s="1541"/>
      <c r="C9" s="625"/>
      <c r="D9" s="1533"/>
      <c r="E9" s="1530" t="s">
        <v>22</v>
      </c>
      <c r="F9" s="1531"/>
      <c r="G9" s="627"/>
      <c r="H9" s="1530" t="s">
        <v>21</v>
      </c>
      <c r="I9" s="1531"/>
      <c r="J9" s="627"/>
      <c r="K9" s="1530" t="s">
        <v>20</v>
      </c>
      <c r="L9" s="1531"/>
      <c r="M9" s="627"/>
      <c r="N9" s="1530" t="s">
        <v>19</v>
      </c>
      <c r="O9" s="1531"/>
      <c r="P9" s="627"/>
      <c r="Q9" s="1530" t="s">
        <v>18</v>
      </c>
      <c r="R9" s="1531"/>
      <c r="S9" s="627"/>
      <c r="T9" s="1530" t="s">
        <v>17</v>
      </c>
      <c r="U9" s="1531"/>
      <c r="V9" s="627"/>
      <c r="W9" s="1530" t="s">
        <v>16</v>
      </c>
      <c r="X9" s="1531"/>
      <c r="Y9" s="627"/>
      <c r="Z9" s="1530" t="s">
        <v>15</v>
      </c>
      <c r="AA9" s="1531"/>
      <c r="AB9" s="625"/>
      <c r="AC9" s="1545"/>
      <c r="AD9" s="1546"/>
    </row>
    <row r="10" spans="2:32" s="626" customFormat="1" ht="21.75" customHeight="1" x14ac:dyDescent="0.2">
      <c r="B10" s="1513"/>
      <c r="C10" s="628"/>
      <c r="D10" s="1534"/>
      <c r="E10" s="818" t="s">
        <v>9</v>
      </c>
      <c r="F10" s="819" t="s">
        <v>25</v>
      </c>
      <c r="G10" s="629"/>
      <c r="H10" s="818" t="s">
        <v>9</v>
      </c>
      <c r="I10" s="819" t="s">
        <v>25</v>
      </c>
      <c r="J10" s="629"/>
      <c r="K10" s="818" t="s">
        <v>9</v>
      </c>
      <c r="L10" s="819" t="s">
        <v>25</v>
      </c>
      <c r="M10" s="629"/>
      <c r="N10" s="818" t="s">
        <v>9</v>
      </c>
      <c r="O10" s="819" t="s">
        <v>25</v>
      </c>
      <c r="P10" s="629"/>
      <c r="Q10" s="818" t="s">
        <v>9</v>
      </c>
      <c r="R10" s="819" t="s">
        <v>25</v>
      </c>
      <c r="S10" s="629"/>
      <c r="T10" s="818" t="s">
        <v>9</v>
      </c>
      <c r="U10" s="819" t="s">
        <v>25</v>
      </c>
      <c r="V10" s="629"/>
      <c r="W10" s="818" t="s">
        <v>9</v>
      </c>
      <c r="X10" s="819" t="s">
        <v>25</v>
      </c>
      <c r="Y10" s="629"/>
      <c r="Z10" s="818" t="s">
        <v>9</v>
      </c>
      <c r="AA10" s="819" t="s">
        <v>25</v>
      </c>
      <c r="AB10" s="628"/>
      <c r="AC10" s="708" t="s">
        <v>9</v>
      </c>
      <c r="AD10" s="819" t="s">
        <v>25</v>
      </c>
    </row>
    <row r="11" spans="2:32" s="631" customFormat="1" ht="9"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
      <c r="B12" s="1535" t="s">
        <v>24</v>
      </c>
      <c r="D12" s="793" t="s">
        <v>31</v>
      </c>
      <c r="E12" s="794">
        <v>553</v>
      </c>
      <c r="F12" s="795">
        <v>0.20142564188487777</v>
      </c>
      <c r="G12" s="634"/>
      <c r="H12" s="796">
        <v>10531</v>
      </c>
      <c r="I12" s="795">
        <v>3.8358289958221481</v>
      </c>
      <c r="J12" s="634"/>
      <c r="K12" s="796">
        <v>6247</v>
      </c>
      <c r="L12" s="795">
        <v>2.2754176941317024</v>
      </c>
      <c r="M12" s="634"/>
      <c r="N12" s="796">
        <v>8936</v>
      </c>
      <c r="O12" s="795">
        <v>3.2548635368594354</v>
      </c>
      <c r="P12" s="634"/>
      <c r="Q12" s="796">
        <v>8591</v>
      </c>
      <c r="R12" s="795">
        <v>3.1292001617233001</v>
      </c>
      <c r="S12" s="634"/>
      <c r="T12" s="796">
        <v>11828</v>
      </c>
      <c r="U12" s="795">
        <v>4.3082504380006048</v>
      </c>
      <c r="V12" s="634"/>
      <c r="W12" s="796">
        <v>39708</v>
      </c>
      <c r="X12" s="795">
        <v>14.463308115668584</v>
      </c>
      <c r="Y12" s="634"/>
      <c r="Z12" s="796">
        <v>188149</v>
      </c>
      <c r="AA12" s="795">
        <f t="shared" ref="AA12:AA21" si="0">Z12*100/$AC12</f>
        <v>68.531705415909343</v>
      </c>
      <c r="AB12" s="637"/>
      <c r="AC12" s="675">
        <f t="shared" ref="AC12:AD15" si="1">E12+H12+K12+N12+Q12+T12+W12+Z12</f>
        <v>274543</v>
      </c>
      <c r="AD12" s="676">
        <f t="shared" si="1"/>
        <v>100</v>
      </c>
      <c r="AF12" s="797"/>
    </row>
    <row r="13" spans="2:32" s="633" customFormat="1" ht="21" customHeight="1" x14ac:dyDescent="0.2">
      <c r="B13" s="1536"/>
      <c r="D13" s="798" t="s">
        <v>49</v>
      </c>
      <c r="E13" s="799">
        <v>781</v>
      </c>
      <c r="F13" s="800">
        <v>0.20421824419376938</v>
      </c>
      <c r="G13" s="634"/>
      <c r="H13" s="801">
        <v>12589</v>
      </c>
      <c r="I13" s="800">
        <v>3.2918098286240238</v>
      </c>
      <c r="J13" s="634"/>
      <c r="K13" s="801">
        <v>8040</v>
      </c>
      <c r="L13" s="800">
        <v>2.102323538179137</v>
      </c>
      <c r="M13" s="634"/>
      <c r="N13" s="801">
        <v>11692</v>
      </c>
      <c r="O13" s="800">
        <v>3.0572595532823965</v>
      </c>
      <c r="P13" s="634"/>
      <c r="Q13" s="801">
        <v>13144</v>
      </c>
      <c r="R13" s="800">
        <v>3.4369329086848972</v>
      </c>
      <c r="S13" s="634"/>
      <c r="T13" s="801">
        <v>21483</v>
      </c>
      <c r="U13" s="800">
        <v>5.6174398719779095</v>
      </c>
      <c r="V13" s="634"/>
      <c r="W13" s="801">
        <v>69146</v>
      </c>
      <c r="X13" s="800">
        <v>18.080505394394851</v>
      </c>
      <c r="Y13" s="634"/>
      <c r="Z13" s="801">
        <v>245559</v>
      </c>
      <c r="AA13" s="800">
        <f t="shared" si="0"/>
        <v>64.209510660663014</v>
      </c>
      <c r="AB13" s="637"/>
      <c r="AC13" s="683">
        <f t="shared" si="1"/>
        <v>382434</v>
      </c>
      <c r="AD13" s="684">
        <f t="shared" si="1"/>
        <v>100</v>
      </c>
      <c r="AF13" s="797"/>
    </row>
    <row r="14" spans="2:32" s="633" customFormat="1" ht="21" customHeight="1" x14ac:dyDescent="0.2">
      <c r="B14" s="1536"/>
      <c r="D14" s="798" t="s">
        <v>50</v>
      </c>
      <c r="E14" s="799">
        <v>369</v>
      </c>
      <c r="F14" s="800">
        <v>9.849770972805022E-2</v>
      </c>
      <c r="G14" s="634"/>
      <c r="H14" s="801">
        <v>9527</v>
      </c>
      <c r="I14" s="800">
        <v>2.5430560449299038</v>
      </c>
      <c r="J14" s="634"/>
      <c r="K14" s="801">
        <v>7434</v>
      </c>
      <c r="L14" s="800">
        <v>1.9843684935455972</v>
      </c>
      <c r="M14" s="634"/>
      <c r="N14" s="801">
        <v>10052</v>
      </c>
      <c r="O14" s="800">
        <v>2.6831950628356664</v>
      </c>
      <c r="P14" s="634"/>
      <c r="Q14" s="801">
        <v>13697</v>
      </c>
      <c r="R14" s="800">
        <v>3.6561602442956747</v>
      </c>
      <c r="S14" s="634"/>
      <c r="T14" s="801">
        <v>24333</v>
      </c>
      <c r="U14" s="800">
        <v>6.4952432813350844</v>
      </c>
      <c r="V14" s="634"/>
      <c r="W14" s="801">
        <v>88648</v>
      </c>
      <c r="X14" s="800">
        <v>23.662940303447687</v>
      </c>
      <c r="Y14" s="634"/>
      <c r="Z14" s="801">
        <v>220568</v>
      </c>
      <c r="AA14" s="800">
        <f t="shared" si="0"/>
        <v>58.876538859882338</v>
      </c>
      <c r="AB14" s="637"/>
      <c r="AC14" s="683">
        <f t="shared" si="1"/>
        <v>374628</v>
      </c>
      <c r="AD14" s="684">
        <f t="shared" si="1"/>
        <v>100</v>
      </c>
      <c r="AF14" s="797"/>
    </row>
    <row r="15" spans="2:32" s="633" customFormat="1" ht="21" customHeight="1" x14ac:dyDescent="0.2">
      <c r="B15" s="1536"/>
      <c r="D15" s="802" t="s">
        <v>113</v>
      </c>
      <c r="E15" s="803">
        <v>586</v>
      </c>
      <c r="F15" s="804">
        <v>0.23669595072200345</v>
      </c>
      <c r="G15" s="634"/>
      <c r="H15" s="805">
        <v>11014</v>
      </c>
      <c r="I15" s="804">
        <v>4.4487529031606581</v>
      </c>
      <c r="J15" s="634"/>
      <c r="K15" s="805">
        <v>4944</v>
      </c>
      <c r="L15" s="804">
        <v>1.996970614965162</v>
      </c>
      <c r="M15" s="634"/>
      <c r="N15" s="805">
        <v>5497</v>
      </c>
      <c r="O15" s="804">
        <v>2.2203372715338787</v>
      </c>
      <c r="P15" s="634"/>
      <c r="Q15" s="805">
        <v>8531</v>
      </c>
      <c r="R15" s="804">
        <v>3.4458244976269818</v>
      </c>
      <c r="S15" s="634"/>
      <c r="T15" s="805">
        <v>17135</v>
      </c>
      <c r="U15" s="804">
        <v>6.9211350095930522</v>
      </c>
      <c r="V15" s="634"/>
      <c r="W15" s="805">
        <v>72820</v>
      </c>
      <c r="X15" s="804">
        <v>29.413309098253055</v>
      </c>
      <c r="Y15" s="634"/>
      <c r="Z15" s="805">
        <v>127048</v>
      </c>
      <c r="AA15" s="804">
        <f t="shared" si="0"/>
        <v>51.316974654145206</v>
      </c>
      <c r="AB15" s="637"/>
      <c r="AC15" s="691">
        <f t="shared" si="1"/>
        <v>247575</v>
      </c>
      <c r="AD15" s="692">
        <f t="shared" si="1"/>
        <v>100</v>
      </c>
      <c r="AF15" s="797"/>
    </row>
    <row r="16" spans="2:32" s="633" customFormat="1" ht="21" customHeight="1" x14ac:dyDescent="0.2">
      <c r="B16" s="1537"/>
      <c r="D16" s="806" t="s">
        <v>68</v>
      </c>
      <c r="E16" s="807">
        <f>SUM(E12:E15)</f>
        <v>2289</v>
      </c>
      <c r="F16" s="808">
        <f t="shared" ref="F16:F21" si="2">E16*100/$AC16</f>
        <v>0.17894276020575681</v>
      </c>
      <c r="G16" s="634"/>
      <c r="H16" s="807">
        <f>SUM(H12:H15)</f>
        <v>43661</v>
      </c>
      <c r="I16" s="808">
        <f t="shared" ref="I16:I21" si="3">H16*100/$AC16</f>
        <v>3.4132022076642849</v>
      </c>
      <c r="J16" s="634"/>
      <c r="K16" s="809">
        <f>SUM(K12:K15)</f>
        <v>26665</v>
      </c>
      <c r="L16" s="810">
        <f t="shared" ref="L16:L21" si="4">K16*100/$AC16</f>
        <v>2.0845385324973811</v>
      </c>
      <c r="M16" s="634"/>
      <c r="N16" s="809">
        <f>SUM(N12:N15)</f>
        <v>36177</v>
      </c>
      <c r="O16" s="810">
        <f t="shared" ref="O16:O21" si="5">N16*100/$AC16</f>
        <v>2.8281399021247986</v>
      </c>
      <c r="P16" s="634"/>
      <c r="Q16" s="809">
        <f>SUM(Q12:Q15)</f>
        <v>43963</v>
      </c>
      <c r="R16" s="810">
        <f t="shared" ref="R16:R21" si="6">Q16*100/$AC16</f>
        <v>3.4368110820994699</v>
      </c>
      <c r="S16" s="634"/>
      <c r="T16" s="809">
        <f>SUM(T12:T15)</f>
        <v>74779</v>
      </c>
      <c r="U16" s="810">
        <f t="shared" ref="U16:U21" si="7">T16*100/$AC16</f>
        <v>5.8458543754592789</v>
      </c>
      <c r="V16" s="634"/>
      <c r="W16" s="809">
        <f>SUM(W12:W15)</f>
        <v>270322</v>
      </c>
      <c r="X16" s="810">
        <f t="shared" ref="X16:X21" si="8">W16*100/$AC16</f>
        <v>21.132444222079769</v>
      </c>
      <c r="Y16" s="634"/>
      <c r="Z16" s="807">
        <f>SUM(Z12:Z15)</f>
        <v>781324</v>
      </c>
      <c r="AA16" s="808">
        <f t="shared" si="0"/>
        <v>61.08006691786926</v>
      </c>
      <c r="AB16" s="637"/>
      <c r="AC16" s="811">
        <f>SUM(AC12:AC15)</f>
        <v>1279180</v>
      </c>
      <c r="AD16" s="812">
        <f t="shared" ref="AD16:AD21" si="9">F16+I16+L16+O16+R16+U16+X16+AA16</f>
        <v>100</v>
      </c>
      <c r="AF16" s="797"/>
    </row>
    <row r="17" spans="2:32" s="633" customFormat="1" ht="21" customHeight="1" x14ac:dyDescent="0.2">
      <c r="B17" s="1535" t="s">
        <v>23</v>
      </c>
      <c r="D17" s="793" t="s">
        <v>31</v>
      </c>
      <c r="E17" s="796">
        <v>733</v>
      </c>
      <c r="F17" s="795">
        <v>0.46619898364805473</v>
      </c>
      <c r="G17" s="634"/>
      <c r="H17" s="796">
        <v>22480</v>
      </c>
      <c r="I17" s="795">
        <v>14.29761685185303</v>
      </c>
      <c r="J17" s="634"/>
      <c r="K17" s="796">
        <v>9742</v>
      </c>
      <c r="L17" s="795">
        <v>6.196057979125988</v>
      </c>
      <c r="M17" s="634"/>
      <c r="N17" s="796">
        <v>11059</v>
      </c>
      <c r="O17" s="795">
        <v>7.0336897137296557</v>
      </c>
      <c r="P17" s="634"/>
      <c r="Q17" s="796">
        <v>9766</v>
      </c>
      <c r="R17" s="795">
        <v>6.2113223387543011</v>
      </c>
      <c r="S17" s="634"/>
      <c r="T17" s="796">
        <v>12969</v>
      </c>
      <c r="U17" s="795">
        <v>8.2484783341495529</v>
      </c>
      <c r="V17" s="634"/>
      <c r="W17" s="796">
        <v>29946</v>
      </c>
      <c r="X17" s="795">
        <v>19.046104726227348</v>
      </c>
      <c r="Y17" s="634"/>
      <c r="Z17" s="796">
        <v>60534</v>
      </c>
      <c r="AA17" s="795">
        <f t="shared" si="0"/>
        <v>38.500531072512068</v>
      </c>
      <c r="AB17" s="637"/>
      <c r="AC17" s="675">
        <f>E17+H17+K17+N17+Q17+T17+W17+Z17</f>
        <v>157229</v>
      </c>
      <c r="AD17" s="676">
        <f t="shared" si="9"/>
        <v>100</v>
      </c>
      <c r="AF17" s="797"/>
    </row>
    <row r="18" spans="2:32" s="633" customFormat="1" ht="21" customHeight="1" x14ac:dyDescent="0.2">
      <c r="B18" s="1536"/>
      <c r="D18" s="798" t="s">
        <v>49</v>
      </c>
      <c r="E18" s="801">
        <v>1035</v>
      </c>
      <c r="F18" s="800">
        <v>0.44559442727123999</v>
      </c>
      <c r="G18" s="634"/>
      <c r="H18" s="801">
        <v>31390</v>
      </c>
      <c r="I18" s="800">
        <v>13.514211663810844</v>
      </c>
      <c r="J18" s="634"/>
      <c r="K18" s="801">
        <v>12732</v>
      </c>
      <c r="L18" s="800">
        <v>5.481457244461283</v>
      </c>
      <c r="M18" s="634"/>
      <c r="N18" s="801">
        <v>15420</v>
      </c>
      <c r="O18" s="800">
        <v>6.6387111773164449</v>
      </c>
      <c r="P18" s="634"/>
      <c r="Q18" s="801">
        <v>15778</v>
      </c>
      <c r="R18" s="800">
        <v>6.7928394912904588</v>
      </c>
      <c r="S18" s="634"/>
      <c r="T18" s="801">
        <v>23370</v>
      </c>
      <c r="U18" s="800">
        <v>10.061393009979593</v>
      </c>
      <c r="V18" s="634"/>
      <c r="W18" s="801">
        <v>47440</v>
      </c>
      <c r="X18" s="800">
        <v>20.42415423164022</v>
      </c>
      <c r="Y18" s="634"/>
      <c r="Z18" s="801">
        <v>85109</v>
      </c>
      <c r="AA18" s="800">
        <f t="shared" si="0"/>
        <v>36.641638754229916</v>
      </c>
      <c r="AB18" s="637"/>
      <c r="AC18" s="683">
        <f>E18+H18+K18+N18+Q18+T18+W18+Z18</f>
        <v>232274</v>
      </c>
      <c r="AD18" s="684">
        <f t="shared" si="9"/>
        <v>100</v>
      </c>
      <c r="AF18" s="797"/>
    </row>
    <row r="19" spans="2:32" s="633" customFormat="1" ht="21" customHeight="1" x14ac:dyDescent="0.2">
      <c r="B19" s="1536"/>
      <c r="D19" s="798" t="s">
        <v>50</v>
      </c>
      <c r="E19" s="801">
        <v>410</v>
      </c>
      <c r="F19" s="800">
        <v>0.18388536317359228</v>
      </c>
      <c r="G19" s="634"/>
      <c r="H19" s="801">
        <v>21780</v>
      </c>
      <c r="I19" s="800">
        <v>9.7683492924898534</v>
      </c>
      <c r="J19" s="634"/>
      <c r="K19" s="801">
        <v>12721</v>
      </c>
      <c r="L19" s="800">
        <v>5.7053797681250424</v>
      </c>
      <c r="M19" s="634"/>
      <c r="N19" s="801">
        <v>14047</v>
      </c>
      <c r="O19" s="800">
        <v>6.3000919426815871</v>
      </c>
      <c r="P19" s="634"/>
      <c r="Q19" s="801">
        <v>15630</v>
      </c>
      <c r="R19" s="800">
        <v>7.0100688448859687</v>
      </c>
      <c r="S19" s="634"/>
      <c r="T19" s="801">
        <v>23916</v>
      </c>
      <c r="U19" s="800">
        <v>10.726347184535689</v>
      </c>
      <c r="V19" s="634"/>
      <c r="W19" s="801">
        <v>47412</v>
      </c>
      <c r="X19" s="800">
        <v>21.264323997039895</v>
      </c>
      <c r="Y19" s="634"/>
      <c r="Z19" s="801">
        <v>87049</v>
      </c>
      <c r="AA19" s="800">
        <f t="shared" si="0"/>
        <v>39.041553607068373</v>
      </c>
      <c r="AB19" s="637"/>
      <c r="AC19" s="683">
        <f>E19+H19+K19+N19+Q19+T19+W19+Z19</f>
        <v>222965</v>
      </c>
      <c r="AD19" s="684">
        <f t="shared" si="9"/>
        <v>100</v>
      </c>
      <c r="AF19" s="797"/>
    </row>
    <row r="20" spans="2:32" s="633" customFormat="1" ht="21" customHeight="1" x14ac:dyDescent="0.2">
      <c r="B20" s="1536"/>
      <c r="D20" s="802" t="s">
        <v>113</v>
      </c>
      <c r="E20" s="805">
        <v>727</v>
      </c>
      <c r="F20" s="804">
        <v>0.46949569575128997</v>
      </c>
      <c r="G20" s="634"/>
      <c r="H20" s="805">
        <v>15636</v>
      </c>
      <c r="I20" s="804">
        <v>10.097709351811789</v>
      </c>
      <c r="J20" s="634"/>
      <c r="K20" s="805">
        <v>7792</v>
      </c>
      <c r="L20" s="804">
        <v>5.032063908244913</v>
      </c>
      <c r="M20" s="634"/>
      <c r="N20" s="805">
        <v>6658</v>
      </c>
      <c r="O20" s="804">
        <v>4.2997281187236434</v>
      </c>
      <c r="P20" s="634"/>
      <c r="Q20" s="805">
        <v>7931</v>
      </c>
      <c r="R20" s="804">
        <v>5.1218299353555441</v>
      </c>
      <c r="S20" s="634"/>
      <c r="T20" s="805">
        <v>14729</v>
      </c>
      <c r="U20" s="804">
        <v>9.5119698799460117</v>
      </c>
      <c r="V20" s="634"/>
      <c r="W20" s="805">
        <v>37184</v>
      </c>
      <c r="X20" s="804">
        <v>24.013380950228289</v>
      </c>
      <c r="Y20" s="634"/>
      <c r="Z20" s="805">
        <v>64190</v>
      </c>
      <c r="AA20" s="804">
        <f t="shared" si="0"/>
        <v>41.453822159938518</v>
      </c>
      <c r="AB20" s="637"/>
      <c r="AC20" s="691">
        <f>E20+H20+K20+N20+Q20+T20+W20+Z20</f>
        <v>154847</v>
      </c>
      <c r="AD20" s="692">
        <f t="shared" si="9"/>
        <v>100</v>
      </c>
      <c r="AF20" s="797"/>
    </row>
    <row r="21" spans="2:32" s="633" customFormat="1" ht="21" customHeight="1" x14ac:dyDescent="0.2">
      <c r="B21" s="1537"/>
      <c r="D21" s="813" t="s">
        <v>68</v>
      </c>
      <c r="E21" s="809">
        <f>SUM(E17:E20)</f>
        <v>2905</v>
      </c>
      <c r="F21" s="810">
        <f t="shared" si="2"/>
        <v>0.37859288558154081</v>
      </c>
      <c r="G21" s="634"/>
      <c r="H21" s="809">
        <f>SUM(H17:H20)</f>
        <v>91286</v>
      </c>
      <c r="I21" s="810">
        <f t="shared" si="3"/>
        <v>11.896809002821527</v>
      </c>
      <c r="J21" s="634"/>
      <c r="K21" s="809">
        <f>SUM(K17:K20)</f>
        <v>42987</v>
      </c>
      <c r="L21" s="810">
        <f t="shared" si="4"/>
        <v>5.6022624345933547</v>
      </c>
      <c r="M21" s="634"/>
      <c r="N21" s="809">
        <f>SUM(N17:N20)</f>
        <v>47184</v>
      </c>
      <c r="O21" s="810">
        <f t="shared" si="5"/>
        <v>6.1492346689430022</v>
      </c>
      <c r="P21" s="634"/>
      <c r="Q21" s="809">
        <f>SUM(Q17:Q20)</f>
        <v>49105</v>
      </c>
      <c r="R21" s="810">
        <f t="shared" si="6"/>
        <v>6.3995881743482146</v>
      </c>
      <c r="S21" s="634"/>
      <c r="T21" s="809">
        <f>SUM(T17:T20)</f>
        <v>74984</v>
      </c>
      <c r="U21" s="810">
        <f t="shared" si="7"/>
        <v>9.7722578080710001</v>
      </c>
      <c r="V21" s="634"/>
      <c r="W21" s="809">
        <f>SUM(W17:W20)</f>
        <v>161982</v>
      </c>
      <c r="X21" s="810">
        <f t="shared" si="8"/>
        <v>21.110235040368035</v>
      </c>
      <c r="Y21" s="634"/>
      <c r="Z21" s="809">
        <f>SUM(Z17:Z20)</f>
        <v>296882</v>
      </c>
      <c r="AA21" s="810">
        <f t="shared" si="0"/>
        <v>38.691019985273321</v>
      </c>
      <c r="AB21" s="637"/>
      <c r="AC21" s="811">
        <f>SUM(AC17:AC20)</f>
        <v>767315</v>
      </c>
      <c r="AD21" s="812">
        <f t="shared" si="9"/>
        <v>100</v>
      </c>
      <c r="AF21" s="797"/>
    </row>
    <row r="22" spans="2:32" s="649" customFormat="1" ht="3" customHeight="1" x14ac:dyDescent="0.2">
      <c r="B22" s="644"/>
      <c r="C22" s="645"/>
      <c r="D22" s="637"/>
      <c r="E22" s="814"/>
      <c r="F22" s="815"/>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
      <c r="B23" s="1538" t="s">
        <v>0</v>
      </c>
      <c r="C23" s="1539"/>
      <c r="D23" s="1540"/>
      <c r="E23" s="816">
        <f>E16+E21</f>
        <v>5194</v>
      </c>
      <c r="F23" s="817">
        <f>E23*100/$AC23</f>
        <v>0.25379978939601611</v>
      </c>
      <c r="G23" s="1265"/>
      <c r="H23" s="664">
        <f>H16+H21</f>
        <v>134947</v>
      </c>
      <c r="I23" s="665">
        <f>H23*100/$AC23</f>
        <v>6.5940547130581804</v>
      </c>
      <c r="J23" s="1265"/>
      <c r="K23" s="664">
        <f>K16+K21</f>
        <v>69652</v>
      </c>
      <c r="L23" s="665">
        <f>K23*100/$AC23</f>
        <v>3.4034776532559325</v>
      </c>
      <c r="M23" s="1265"/>
      <c r="N23" s="664">
        <f>N16+N21</f>
        <v>83361</v>
      </c>
      <c r="O23" s="665">
        <f>N23*100/$AC23</f>
        <v>4.0733546869159225</v>
      </c>
      <c r="P23" s="1265"/>
      <c r="Q23" s="664">
        <f>Q16+Q21</f>
        <v>93068</v>
      </c>
      <c r="R23" s="665">
        <f>Q23*100/$AC23</f>
        <v>4.547677858973513</v>
      </c>
      <c r="S23" s="1265"/>
      <c r="T23" s="664">
        <f>T16+T21</f>
        <v>149763</v>
      </c>
      <c r="U23" s="665">
        <f>T23*100/$AC23</f>
        <v>7.3180242316741548</v>
      </c>
      <c r="V23" s="1265"/>
      <c r="W23" s="664">
        <f>W16+W21</f>
        <v>432304</v>
      </c>
      <c r="X23" s="665">
        <f>W23*100/$AC23</f>
        <v>21.124117087996794</v>
      </c>
      <c r="Y23" s="1265"/>
      <c r="Z23" s="664">
        <f>Z16+Z21</f>
        <v>1078206</v>
      </c>
      <c r="AA23" s="665">
        <f>Z23*100/$AC23</f>
        <v>52.68549397872949</v>
      </c>
      <c r="AB23" s="1265"/>
      <c r="AC23" s="664">
        <f>AC16+AC21</f>
        <v>2046495</v>
      </c>
      <c r="AD23" s="665">
        <f>F23+I23+L23+O23+R23+U23+X23+AA23</f>
        <v>100</v>
      </c>
    </row>
    <row r="24" spans="2:32" s="631" customFormat="1" ht="5.25" customHeight="1" x14ac:dyDescent="0.2">
      <c r="B24" s="651"/>
      <c r="C24" s="651"/>
      <c r="D24" s="651"/>
      <c r="E24" s="651"/>
      <c r="F24" s="651"/>
      <c r="G24" s="651"/>
      <c r="H24" s="651"/>
      <c r="I24" s="651"/>
      <c r="J24" s="651"/>
      <c r="K24" s="651"/>
      <c r="L24" s="651"/>
      <c r="M24" s="651"/>
      <c r="N24" s="651"/>
      <c r="O24" s="652"/>
      <c r="P24" s="652"/>
    </row>
    <row r="25" spans="2:32" s="631" customFormat="1" ht="5.25" customHeight="1" x14ac:dyDescent="0.2">
      <c r="B25" s="651"/>
      <c r="C25" s="651"/>
      <c r="D25" s="651"/>
      <c r="E25" s="651"/>
      <c r="F25" s="651"/>
      <c r="G25" s="651"/>
      <c r="H25" s="651"/>
      <c r="I25" s="651"/>
      <c r="J25" s="651"/>
      <c r="K25" s="651"/>
      <c r="L25" s="651"/>
      <c r="M25" s="651"/>
      <c r="N25" s="651"/>
      <c r="O25" s="652"/>
      <c r="P25" s="652"/>
    </row>
    <row r="26" spans="2:32" s="631" customFormat="1" ht="12.75" customHeight="1" x14ac:dyDescent="0.2">
      <c r="B26" s="652"/>
      <c r="C26" s="652"/>
      <c r="D26" s="652"/>
      <c r="E26" s="652"/>
      <c r="F26" s="652"/>
      <c r="G26" s="652"/>
      <c r="H26" s="652"/>
      <c r="I26" s="652"/>
      <c r="J26" s="652"/>
      <c r="K26" s="652"/>
      <c r="L26" s="652"/>
      <c r="M26" s="652"/>
      <c r="N26" s="652"/>
      <c r="O26" s="652"/>
      <c r="P26" s="652"/>
    </row>
    <row r="27" spans="2:32" s="649" customFormat="1" ht="24.75" customHeight="1" x14ac:dyDescent="0.2">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
      <c r="B29" s="652"/>
      <c r="C29" s="652"/>
      <c r="D29" s="652"/>
      <c r="E29" s="652"/>
      <c r="F29" s="652"/>
      <c r="G29" s="652"/>
      <c r="H29" s="652"/>
      <c r="I29" s="652"/>
      <c r="J29" s="652"/>
      <c r="K29" s="652"/>
      <c r="L29" s="652"/>
      <c r="M29" s="652"/>
      <c r="N29" s="652"/>
      <c r="O29" s="652"/>
      <c r="P29" s="652"/>
    </row>
    <row r="30" spans="2:32" s="631" customFormat="1" x14ac:dyDescent="0.2">
      <c r="B30" s="652"/>
      <c r="C30" s="652"/>
      <c r="D30" s="652"/>
      <c r="E30" s="652"/>
      <c r="F30" s="652"/>
      <c r="G30" s="652"/>
      <c r="H30" s="652"/>
      <c r="I30" s="652"/>
      <c r="J30" s="652"/>
      <c r="K30" s="652"/>
      <c r="L30" s="652"/>
      <c r="M30" s="652"/>
      <c r="N30" s="652"/>
      <c r="O30" s="652"/>
      <c r="P30" s="652"/>
    </row>
    <row r="31" spans="2:32" s="631" customFormat="1" x14ac:dyDescent="0.2">
      <c r="B31" s="652"/>
      <c r="C31" s="652"/>
      <c r="D31" s="652"/>
      <c r="E31" s="652"/>
      <c r="F31" s="652"/>
      <c r="G31" s="652"/>
      <c r="H31" s="652"/>
      <c r="I31" s="652"/>
      <c r="J31" s="652"/>
      <c r="K31" s="652"/>
      <c r="L31" s="652"/>
      <c r="M31" s="652"/>
      <c r="N31" s="652"/>
      <c r="O31" s="652"/>
      <c r="P31" s="652"/>
    </row>
    <row r="32" spans="2:32" s="631" customFormat="1" x14ac:dyDescent="0.2">
      <c r="B32" s="652"/>
      <c r="C32" s="652"/>
      <c r="D32" s="652"/>
      <c r="E32" s="652"/>
      <c r="F32" s="652"/>
      <c r="G32" s="652"/>
      <c r="H32" s="652"/>
      <c r="I32" s="652"/>
      <c r="J32" s="652"/>
      <c r="K32" s="652"/>
      <c r="L32" s="652"/>
      <c r="M32" s="652"/>
      <c r="N32" s="652"/>
      <c r="O32" s="652"/>
      <c r="P32" s="652"/>
    </row>
    <row r="33" spans="2:16" s="631" customForma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c r="B35" s="652"/>
      <c r="C35" s="652"/>
      <c r="D35" s="652"/>
      <c r="E35" s="652"/>
      <c r="F35" s="652"/>
      <c r="G35" s="652"/>
      <c r="H35" s="652"/>
      <c r="I35" s="652"/>
      <c r="J35" s="652"/>
      <c r="K35" s="652"/>
      <c r="L35" s="652"/>
      <c r="M35" s="652"/>
      <c r="N35" s="652"/>
      <c r="O35" s="652"/>
      <c r="P35" s="652"/>
    </row>
    <row r="36" spans="2:16" s="631" customFormat="1" x14ac:dyDescent="0.2">
      <c r="B36" s="652"/>
      <c r="C36" s="652"/>
      <c r="D36" s="652"/>
      <c r="E36" s="652"/>
      <c r="F36" s="652"/>
      <c r="G36" s="652"/>
      <c r="H36" s="652"/>
      <c r="I36" s="652"/>
      <c r="J36" s="652"/>
      <c r="K36" s="652"/>
      <c r="L36" s="652"/>
      <c r="M36" s="652"/>
      <c r="N36" s="652"/>
      <c r="O36" s="652"/>
      <c r="P36" s="652"/>
    </row>
    <row r="37" spans="2:16" s="631" customFormat="1" ht="15" customHeight="1" x14ac:dyDescent="0.2">
      <c r="C37" s="1501" t="s">
        <v>14</v>
      </c>
      <c r="D37" s="1501"/>
      <c r="E37" s="1501"/>
      <c r="F37" s="1501"/>
      <c r="G37" s="1501"/>
      <c r="H37" s="1501"/>
      <c r="I37" s="1501"/>
      <c r="J37" s="1501"/>
      <c r="K37" s="1501"/>
      <c r="L37" s="1501"/>
      <c r="M37" s="652"/>
      <c r="N37" s="652"/>
      <c r="O37" s="652"/>
      <c r="P37" s="652"/>
    </row>
    <row r="38" spans="2:16" s="631" customFormat="1" x14ac:dyDescent="0.2">
      <c r="L38" s="652"/>
      <c r="M38" s="652"/>
      <c r="N38" s="652"/>
      <c r="O38" s="652"/>
      <c r="P38" s="652"/>
    </row>
    <row r="39" spans="2:16" s="631" customFormat="1" x14ac:dyDescent="0.2">
      <c r="B39" s="652"/>
      <c r="C39" s="652"/>
      <c r="D39" s="652"/>
      <c r="E39" s="652"/>
      <c r="F39" s="652"/>
      <c r="G39" s="652"/>
      <c r="H39" s="652"/>
      <c r="I39" s="652"/>
      <c r="J39" s="652"/>
      <c r="K39" s="652"/>
      <c r="L39" s="652"/>
      <c r="M39" s="652"/>
      <c r="N39" s="652"/>
      <c r="O39" s="652"/>
      <c r="P39" s="652"/>
    </row>
    <row r="40" spans="2:16" s="631" customFormat="1" ht="5.25" customHeight="1" x14ac:dyDescent="0.2">
      <c r="B40" s="652"/>
      <c r="C40" s="652"/>
      <c r="D40" s="652"/>
      <c r="E40" s="652"/>
      <c r="F40" s="652"/>
      <c r="G40" s="652"/>
      <c r="H40" s="652"/>
      <c r="I40" s="652"/>
      <c r="J40" s="652"/>
      <c r="K40" s="652"/>
      <c r="L40" s="652"/>
      <c r="M40" s="652"/>
      <c r="N40" s="652"/>
      <c r="O40" s="652"/>
      <c r="P40" s="652"/>
    </row>
    <row r="41" spans="2:16" s="631" customFormat="1" ht="5.25" customHeight="1" x14ac:dyDescent="0.2">
      <c r="B41" s="652"/>
      <c r="C41" s="652"/>
      <c r="D41" s="652"/>
      <c r="E41" s="652"/>
      <c r="F41" s="652"/>
      <c r="G41" s="652"/>
      <c r="H41" s="652"/>
      <c r="I41" s="652"/>
      <c r="J41" s="652"/>
      <c r="K41" s="652"/>
      <c r="L41" s="652"/>
      <c r="M41" s="652"/>
      <c r="N41" s="652"/>
      <c r="O41" s="652"/>
      <c r="P41" s="652"/>
    </row>
    <row r="42" spans="2:16" s="631" customFormat="1" ht="16.5" customHeight="1" x14ac:dyDescent="0.2">
      <c r="B42" s="652"/>
      <c r="C42" s="652"/>
      <c r="D42" s="652"/>
      <c r="E42" s="652"/>
      <c r="F42" s="652"/>
      <c r="G42" s="652"/>
      <c r="H42" s="652"/>
      <c r="I42" s="652"/>
      <c r="J42" s="652"/>
      <c r="K42" s="652"/>
      <c r="L42" s="652"/>
      <c r="M42" s="652"/>
      <c r="N42" s="652"/>
      <c r="O42" s="652"/>
      <c r="P42" s="652"/>
    </row>
    <row r="43" spans="2:16" s="631" customFormat="1" x14ac:dyDescent="0.2">
      <c r="B43" s="652"/>
      <c r="C43" s="652"/>
      <c r="D43" s="652"/>
      <c r="E43" s="652"/>
      <c r="F43" s="652"/>
      <c r="G43" s="652"/>
      <c r="H43" s="652"/>
      <c r="I43" s="652"/>
      <c r="J43" s="652"/>
      <c r="K43" s="652"/>
      <c r="L43" s="652"/>
      <c r="M43" s="652"/>
      <c r="N43" s="652"/>
      <c r="O43" s="652"/>
      <c r="P43" s="652"/>
    </row>
    <row r="44" spans="2:16" s="631" customFormat="1" x14ac:dyDescent="0.2"/>
    <row r="45" spans="2:16" s="650" customFormat="1" x14ac:dyDescent="0.2"/>
    <row r="46" spans="2:16" s="657" customFormat="1" ht="12.75" customHeight="1" x14ac:dyDescent="0.2">
      <c r="B46" s="1497"/>
      <c r="C46" s="1497"/>
      <c r="D46" s="1497"/>
      <c r="E46" s="1497"/>
      <c r="F46" s="1497"/>
      <c r="G46" s="1497"/>
      <c r="H46" s="1497"/>
      <c r="I46" s="1497"/>
      <c r="J46" s="1497"/>
      <c r="K46" s="1497"/>
      <c r="L46" s="1497"/>
      <c r="M46" s="1497"/>
      <c r="N46" s="1497"/>
      <c r="O46" s="1497"/>
      <c r="P46" s="656"/>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7"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47"/>
      <c r="C3" s="1547"/>
      <c r="D3" s="1547"/>
      <c r="E3" s="1547"/>
      <c r="F3" s="1547"/>
      <c r="G3" s="1547"/>
      <c r="H3" s="1547"/>
      <c r="I3" s="1547"/>
      <c r="J3" s="12"/>
      <c r="Q3" s="16"/>
    </row>
    <row r="4" spans="2:30" s="4" customFormat="1" ht="2.25" customHeight="1" x14ac:dyDescent="0.2">
      <c r="B4" s="1548"/>
      <c r="C4" s="1548"/>
      <c r="D4" s="1548"/>
      <c r="E4" s="1548"/>
      <c r="F4" s="1548"/>
      <c r="G4" s="1548"/>
      <c r="H4" s="1548"/>
      <c r="I4" s="1548"/>
      <c r="J4" s="1548"/>
      <c r="K4" s="1548"/>
      <c r="L4" s="1548"/>
      <c r="M4" s="1548"/>
      <c r="N4" s="1548"/>
      <c r="O4" s="1548"/>
      <c r="P4" s="1548"/>
      <c r="Q4" s="1548"/>
      <c r="R4" s="1548"/>
      <c r="S4" s="1548"/>
      <c r="T4" s="1548"/>
    </row>
    <row r="5" spans="2:30" s="738" customFormat="1" ht="16.5" customHeight="1" x14ac:dyDescent="0.2">
      <c r="B5" s="1504" t="s">
        <v>411</v>
      </c>
      <c r="C5" s="1504"/>
      <c r="D5" s="1504"/>
      <c r="E5" s="1504"/>
      <c r="F5" s="1504"/>
      <c r="G5" s="1504"/>
      <c r="H5" s="1504"/>
      <c r="I5" s="1504"/>
      <c r="J5" s="1504"/>
      <c r="K5" s="1504"/>
      <c r="L5" s="1504"/>
      <c r="M5" s="1504"/>
      <c r="N5" s="1504"/>
      <c r="O5" s="1504"/>
      <c r="P5" s="1504"/>
      <c r="Q5" s="1504"/>
      <c r="R5" s="1504"/>
      <c r="S5" s="1504"/>
      <c r="T5" s="1504"/>
      <c r="U5" s="1504"/>
      <c r="V5" s="1504"/>
      <c r="W5" s="1504"/>
      <c r="X5" s="1504"/>
      <c r="Y5" s="1504"/>
      <c r="Z5" s="1504"/>
      <c r="AA5" s="1504"/>
      <c r="AB5" s="1504"/>
      <c r="AC5" s="712"/>
    </row>
    <row r="6" spans="2:30" s="738" customFormat="1" ht="14.25" customHeight="1" x14ac:dyDescent="0.2">
      <c r="B6" s="1439" t="str">
        <f>porsaad!$B$6</f>
        <v>Situación a 31 de enero de 2025</v>
      </c>
      <c r="C6" s="1439"/>
      <c r="D6" s="1439"/>
      <c r="E6" s="1439"/>
      <c r="F6" s="1439"/>
      <c r="G6" s="1439"/>
      <c r="H6" s="1439"/>
      <c r="I6" s="1439"/>
      <c r="J6" s="1439"/>
      <c r="K6" s="1439"/>
      <c r="L6" s="1439"/>
      <c r="M6" s="1439"/>
      <c r="N6" s="1439"/>
      <c r="O6" s="1439"/>
      <c r="P6" s="1439"/>
      <c r="Q6" s="1439"/>
      <c r="R6" s="1439"/>
      <c r="S6" s="1439"/>
      <c r="T6" s="1439"/>
      <c r="U6" s="1439"/>
      <c r="V6" s="1439"/>
      <c r="W6" s="1439"/>
      <c r="X6" s="1439"/>
      <c r="Y6" s="1439"/>
      <c r="Z6" s="1439"/>
      <c r="AA6" s="1439"/>
      <c r="AB6" s="1439"/>
      <c r="AC6" s="1439"/>
    </row>
    <row r="7" spans="2:30" s="133" customFormat="1" ht="5.25" customHeight="1" x14ac:dyDescent="0.2"/>
    <row r="8" spans="2:30" s="134" customFormat="1" ht="21.75" customHeight="1" x14ac:dyDescent="0.2">
      <c r="B8" s="1549" t="s">
        <v>27</v>
      </c>
      <c r="D8" s="1549" t="s">
        <v>112</v>
      </c>
      <c r="E8" s="1549" t="s">
        <v>26</v>
      </c>
      <c r="F8" s="1549"/>
      <c r="G8" s="1549"/>
      <c r="H8" s="1549"/>
      <c r="I8" s="1549"/>
      <c r="J8" s="1549"/>
      <c r="K8" s="1549"/>
      <c r="L8" s="1549"/>
      <c r="M8" s="1549"/>
      <c r="N8" s="1549"/>
      <c r="O8" s="1549"/>
      <c r="P8" s="1549"/>
      <c r="Q8" s="1549"/>
      <c r="R8" s="1549"/>
      <c r="S8" s="1549"/>
    </row>
    <row r="9" spans="2:30" s="134" customFormat="1" ht="21.75" customHeight="1" x14ac:dyDescent="0.2">
      <c r="B9" s="1549"/>
      <c r="D9" s="1549"/>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49"/>
      <c r="D10" s="1549"/>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50" t="s">
        <v>24</v>
      </c>
      <c r="D12" s="141" t="s">
        <v>31</v>
      </c>
      <c r="E12" s="142">
        <f>'36perfresol'!E12</f>
        <v>553</v>
      </c>
      <c r="F12" s="141"/>
      <c r="G12" s="142">
        <f>'36perfresol'!H12</f>
        <v>10531</v>
      </c>
      <c r="H12" s="141"/>
      <c r="I12" s="142">
        <f>'36perfresol'!K12</f>
        <v>6247</v>
      </c>
      <c r="J12" s="141"/>
      <c r="K12" s="142">
        <f>'36perfresol'!N12</f>
        <v>8936</v>
      </c>
      <c r="L12" s="141"/>
      <c r="M12" s="142">
        <f>'36perfresol'!Q12</f>
        <v>8591</v>
      </c>
      <c r="N12" s="141"/>
      <c r="O12" s="142">
        <f>'36perfresol'!T12</f>
        <v>11828</v>
      </c>
      <c r="P12" s="141"/>
      <c r="Q12" s="142">
        <f>'36perfresol'!W12</f>
        <v>39708</v>
      </c>
      <c r="R12" s="141"/>
      <c r="S12" s="142">
        <f>'36perfresol'!Z12</f>
        <v>188149</v>
      </c>
      <c r="T12" s="143"/>
      <c r="V12" s="144">
        <f>E12/E$16</f>
        <v>0.24159021406727829</v>
      </c>
      <c r="W12" s="144">
        <f>G12/G$16</f>
        <v>0.24119923959597811</v>
      </c>
      <c r="X12" s="144">
        <f>I12/I$16</f>
        <v>0.2342771423213951</v>
      </c>
      <c r="Y12" s="144">
        <f>K12/K$16</f>
        <v>0.24700776736600602</v>
      </c>
      <c r="Z12" s="144">
        <f>M12/M$16</f>
        <v>0.19541432568296066</v>
      </c>
      <c r="AA12" s="144">
        <f>O12/O$16</f>
        <v>0.15817274903381964</v>
      </c>
      <c r="AB12" s="144">
        <f>Q12/Q$16</f>
        <v>0.14689148496977678</v>
      </c>
      <c r="AC12" s="144">
        <f>S12/S$16</f>
        <v>0.24080791067470089</v>
      </c>
      <c r="AD12" s="144"/>
    </row>
    <row r="13" spans="2:30" s="140" customFormat="1" ht="21" customHeight="1" x14ac:dyDescent="0.2">
      <c r="B13" s="1550"/>
      <c r="D13" s="141" t="s">
        <v>49</v>
      </c>
      <c r="E13" s="142">
        <f>'36perfresol'!E13</f>
        <v>781</v>
      </c>
      <c r="F13" s="141"/>
      <c r="G13" s="142">
        <f>'36perfresol'!H13</f>
        <v>12589</v>
      </c>
      <c r="H13" s="141"/>
      <c r="I13" s="142">
        <f>'36perfresol'!K13</f>
        <v>8040</v>
      </c>
      <c r="J13" s="141"/>
      <c r="K13" s="142">
        <f>'36perfresol'!N13</f>
        <v>11692</v>
      </c>
      <c r="L13" s="141"/>
      <c r="M13" s="142">
        <f>'36perfresol'!Q13</f>
        <v>13144</v>
      </c>
      <c r="N13" s="141"/>
      <c r="O13" s="142">
        <f>'36perfresol'!T13</f>
        <v>21483</v>
      </c>
      <c r="P13" s="141"/>
      <c r="Q13" s="142">
        <f>'36perfresol'!W13</f>
        <v>69146</v>
      </c>
      <c r="R13" s="141"/>
      <c r="S13" s="142">
        <f>'36perfresol'!Z13</f>
        <v>245559</v>
      </c>
      <c r="T13" s="143"/>
      <c r="V13" s="144">
        <f>E13/E$16</f>
        <v>0.34119702927042378</v>
      </c>
      <c r="W13" s="144">
        <f>G13/G$16</f>
        <v>0.28833512745928863</v>
      </c>
      <c r="X13" s="144">
        <f>I13/I$16</f>
        <v>0.30151884492780801</v>
      </c>
      <c r="Y13" s="144">
        <f>K13/K$16</f>
        <v>0.32318876634325677</v>
      </c>
      <c r="Z13" s="144">
        <f>M13/M$16</f>
        <v>0.29897868662284194</v>
      </c>
      <c r="AA13" s="144">
        <f>O13/O$16</f>
        <v>0.2872865376643175</v>
      </c>
      <c r="AB13" s="144">
        <f>Q13/Q$16</f>
        <v>0.25579124155636612</v>
      </c>
      <c r="AC13" s="144">
        <f>S13/S$16</f>
        <v>0.31428575085367916</v>
      </c>
      <c r="AD13" s="144"/>
    </row>
    <row r="14" spans="2:30" s="140" customFormat="1" ht="21" customHeight="1" x14ac:dyDescent="0.2">
      <c r="B14" s="1550"/>
      <c r="D14" s="141" t="s">
        <v>50</v>
      </c>
      <c r="E14" s="142">
        <f>'36perfresol'!E14</f>
        <v>369</v>
      </c>
      <c r="F14" s="141"/>
      <c r="G14" s="142">
        <f>'36perfresol'!H14</f>
        <v>9527</v>
      </c>
      <c r="H14" s="141"/>
      <c r="I14" s="142">
        <f>'36perfresol'!K14</f>
        <v>7434</v>
      </c>
      <c r="J14" s="141"/>
      <c r="K14" s="142">
        <f>'36perfresol'!N14</f>
        <v>10052</v>
      </c>
      <c r="L14" s="141"/>
      <c r="M14" s="142">
        <f>'36perfresol'!Q14</f>
        <v>13697</v>
      </c>
      <c r="N14" s="141"/>
      <c r="O14" s="142">
        <f>'36perfresol'!T14</f>
        <v>24333</v>
      </c>
      <c r="P14" s="141"/>
      <c r="Q14" s="142">
        <f>'36perfresol'!W14</f>
        <v>88648</v>
      </c>
      <c r="R14" s="141"/>
      <c r="S14" s="142">
        <f>'36perfresol'!Z14</f>
        <v>220568</v>
      </c>
      <c r="T14" s="143"/>
      <c r="V14" s="144">
        <f>E14/E$16</f>
        <v>0.16120576671035386</v>
      </c>
      <c r="W14" s="144">
        <f>G14/G$16</f>
        <v>0.21820388905430477</v>
      </c>
      <c r="X14" s="144">
        <f>I14/I$16</f>
        <v>0.27879242452653291</v>
      </c>
      <c r="Y14" s="144">
        <f>K14/K$16</f>
        <v>0.27785609641484921</v>
      </c>
      <c r="Z14" s="144">
        <f>M14/M$16</f>
        <v>0.31155744603416508</v>
      </c>
      <c r="AA14" s="144">
        <f>O14/O$16</f>
        <v>0.32539884192086016</v>
      </c>
      <c r="AB14" s="144">
        <f>Q14/Q$16</f>
        <v>0.32793483327291156</v>
      </c>
      <c r="AC14" s="144">
        <f>S14/S$16</f>
        <v>0.28230030051553517</v>
      </c>
      <c r="AD14" s="144"/>
    </row>
    <row r="15" spans="2:30" s="140" customFormat="1" ht="21" customHeight="1" x14ac:dyDescent="0.2">
      <c r="B15" s="1550"/>
      <c r="D15" s="141" t="s">
        <v>113</v>
      </c>
      <c r="E15" s="142">
        <f>'36perfresol'!E15</f>
        <v>586</v>
      </c>
      <c r="F15" s="141"/>
      <c r="G15" s="142">
        <f>'36perfresol'!H15</f>
        <v>11014</v>
      </c>
      <c r="H15" s="141"/>
      <c r="I15" s="142">
        <f>'36perfresol'!K15</f>
        <v>4944</v>
      </c>
      <c r="J15" s="141"/>
      <c r="K15" s="142">
        <f>'36perfresol'!N15</f>
        <v>5497</v>
      </c>
      <c r="L15" s="141"/>
      <c r="M15" s="142">
        <f>'36perfresol'!Q15</f>
        <v>8531</v>
      </c>
      <c r="N15" s="141"/>
      <c r="O15" s="142">
        <f>'36perfresol'!T15</f>
        <v>17135</v>
      </c>
      <c r="P15" s="141"/>
      <c r="Q15" s="142">
        <f>'36perfresol'!W15</f>
        <v>72820</v>
      </c>
      <c r="R15" s="141"/>
      <c r="S15" s="142">
        <f>'36perfresol'!Z15</f>
        <v>127048</v>
      </c>
      <c r="T15" s="143"/>
      <c r="V15" s="144">
        <f>E15/E$16</f>
        <v>0.2560069899519441</v>
      </c>
      <c r="W15" s="144">
        <f>G15/G$16</f>
        <v>0.25226174389042855</v>
      </c>
      <c r="X15" s="144">
        <f>I15/I$16</f>
        <v>0.18541158822426401</v>
      </c>
      <c r="Y15" s="144">
        <f>K15/K$16</f>
        <v>0.151947369875888</v>
      </c>
      <c r="Z15" s="144">
        <f>M15/M$16</f>
        <v>0.1940495416600323</v>
      </c>
      <c r="AA15" s="144">
        <f>O15/O$16</f>
        <v>0.2291418713810027</v>
      </c>
      <c r="AB15" s="144">
        <f>Q15/Q$16</f>
        <v>0.26938244020094554</v>
      </c>
      <c r="AC15" s="144">
        <f>S15/S$16</f>
        <v>0.1626060379560848</v>
      </c>
      <c r="AD15" s="144"/>
    </row>
    <row r="16" spans="2:30" s="140" customFormat="1" ht="21" customHeight="1" x14ac:dyDescent="0.2">
      <c r="B16" s="1550"/>
      <c r="D16" s="145" t="s">
        <v>68</v>
      </c>
      <c r="E16" s="142">
        <f>SUM(E12:E15)</f>
        <v>2289</v>
      </c>
      <c r="F16" s="141"/>
      <c r="G16" s="142">
        <f>SUM(G12:G15)</f>
        <v>43661</v>
      </c>
      <c r="H16" s="141"/>
      <c r="I16" s="142">
        <f>SUM(I12:I15)</f>
        <v>26665</v>
      </c>
      <c r="J16" s="141"/>
      <c r="K16" s="142">
        <f>SUM(K12:K15)</f>
        <v>36177</v>
      </c>
      <c r="L16" s="141"/>
      <c r="M16" s="142">
        <f>SUM(M12:M15)</f>
        <v>43963</v>
      </c>
      <c r="N16" s="141"/>
      <c r="O16" s="142">
        <f>SUM(O12:O15)</f>
        <v>74779</v>
      </c>
      <c r="P16" s="141"/>
      <c r="Q16" s="142">
        <f>SUM(Q12:Q15)</f>
        <v>270322</v>
      </c>
      <c r="R16" s="141"/>
      <c r="S16" s="142">
        <f>SUM(S12:S15)</f>
        <v>781324</v>
      </c>
      <c r="T16" s="143"/>
      <c r="V16" s="144"/>
    </row>
    <row r="17" spans="2:29" s="140" customFormat="1" ht="21" customHeight="1" x14ac:dyDescent="0.2">
      <c r="B17" s="1550" t="s">
        <v>23</v>
      </c>
      <c r="D17" s="141" t="s">
        <v>31</v>
      </c>
      <c r="E17" s="142">
        <f>'36perfresol'!E17</f>
        <v>733</v>
      </c>
      <c r="F17" s="141"/>
      <c r="G17" s="142">
        <f>'36perfresol'!H17</f>
        <v>22480</v>
      </c>
      <c r="H17" s="141"/>
      <c r="I17" s="142">
        <f>'36perfresol'!K17</f>
        <v>9742</v>
      </c>
      <c r="J17" s="141"/>
      <c r="K17" s="142">
        <f>'36perfresol'!N17</f>
        <v>11059</v>
      </c>
      <c r="L17" s="141"/>
      <c r="M17" s="142">
        <f>'36perfresol'!Q17</f>
        <v>9766</v>
      </c>
      <c r="N17" s="141"/>
      <c r="O17" s="142">
        <f>'36perfresol'!T17</f>
        <v>12969</v>
      </c>
      <c r="P17" s="141"/>
      <c r="Q17" s="142">
        <f>'36perfresol'!W17</f>
        <v>29946</v>
      </c>
      <c r="R17" s="141"/>
      <c r="S17" s="142">
        <f>'36perfresol'!Z17</f>
        <v>60534</v>
      </c>
      <c r="T17" s="143"/>
      <c r="V17" s="144">
        <f>E17/E$21</f>
        <v>0.2523235800344234</v>
      </c>
      <c r="W17" s="144">
        <f>G17/G$21</f>
        <v>0.24625901014394322</v>
      </c>
      <c r="X17" s="144">
        <f>I17/I$21</f>
        <v>0.22662665456998626</v>
      </c>
      <c r="Y17" s="144">
        <f>K17/K$21</f>
        <v>0.23438029840623939</v>
      </c>
      <c r="Z17" s="144">
        <f>M17/M$21</f>
        <v>0.19887995112514001</v>
      </c>
      <c r="AA17" s="144">
        <f>O17/O$21</f>
        <v>0.17295689747146059</v>
      </c>
      <c r="AB17" s="144">
        <f>Q17/Q$21</f>
        <v>0.18487239322887727</v>
      </c>
      <c r="AC17" s="144">
        <f>S17/S$21</f>
        <v>0.20389919227167697</v>
      </c>
    </row>
    <row r="18" spans="2:29" s="140" customFormat="1" ht="21" customHeight="1" x14ac:dyDescent="0.2">
      <c r="B18" s="1550"/>
      <c r="D18" s="141" t="s">
        <v>49</v>
      </c>
      <c r="E18" s="142">
        <f>'36perfresol'!E18</f>
        <v>1035</v>
      </c>
      <c r="F18" s="141"/>
      <c r="G18" s="142">
        <f>'36perfresol'!H18</f>
        <v>31390</v>
      </c>
      <c r="H18" s="141"/>
      <c r="I18" s="142">
        <f>'36perfresol'!K18</f>
        <v>12732</v>
      </c>
      <c r="J18" s="141"/>
      <c r="K18" s="142">
        <f>'36perfresol'!N18</f>
        <v>15420</v>
      </c>
      <c r="L18" s="141"/>
      <c r="M18" s="142">
        <f>'36perfresol'!Q18</f>
        <v>15778</v>
      </c>
      <c r="N18" s="141"/>
      <c r="O18" s="142">
        <f>'36perfresol'!T18</f>
        <v>23370</v>
      </c>
      <c r="P18" s="141"/>
      <c r="Q18" s="142">
        <f>'36perfresol'!W18</f>
        <v>47440</v>
      </c>
      <c r="R18" s="141"/>
      <c r="S18" s="142">
        <f>'36perfresol'!Z18</f>
        <v>85109</v>
      </c>
      <c r="T18" s="143"/>
      <c r="V18" s="144">
        <f>E18/E$21</f>
        <v>0.35628227194492257</v>
      </c>
      <c r="W18" s="144">
        <f>G18/G$21</f>
        <v>0.34386433845277481</v>
      </c>
      <c r="X18" s="144">
        <f>I18/I$21</f>
        <v>0.29618256682252775</v>
      </c>
      <c r="Y18" s="144">
        <f>K18/K$21</f>
        <v>0.3268056968463886</v>
      </c>
      <c r="Z18" s="144">
        <f>M18/M$21</f>
        <v>0.32131147540983607</v>
      </c>
      <c r="AA18" s="144">
        <f>O18/O$21</f>
        <v>0.31166648885095488</v>
      </c>
      <c r="AB18" s="144">
        <f>Q18/Q$21</f>
        <v>0.29287204751145191</v>
      </c>
      <c r="AC18" s="144">
        <f>S18/S$21</f>
        <v>0.28667618784567606</v>
      </c>
    </row>
    <row r="19" spans="2:29" s="140" customFormat="1" ht="21" customHeight="1" x14ac:dyDescent="0.2">
      <c r="B19" s="1550"/>
      <c r="D19" s="141" t="s">
        <v>50</v>
      </c>
      <c r="E19" s="142">
        <f>'36perfresol'!E19</f>
        <v>410</v>
      </c>
      <c r="F19" s="141"/>
      <c r="G19" s="142">
        <f>'36perfresol'!H19</f>
        <v>21780</v>
      </c>
      <c r="H19" s="141"/>
      <c r="I19" s="142">
        <f>'36perfresol'!K19</f>
        <v>12721</v>
      </c>
      <c r="J19" s="141"/>
      <c r="K19" s="142">
        <f>'36perfresol'!N19</f>
        <v>14047</v>
      </c>
      <c r="L19" s="141"/>
      <c r="M19" s="142">
        <f>'36perfresol'!Q19</f>
        <v>15630</v>
      </c>
      <c r="N19" s="141"/>
      <c r="O19" s="142">
        <f>'36perfresol'!T19</f>
        <v>23916</v>
      </c>
      <c r="P19" s="141"/>
      <c r="Q19" s="142">
        <f>'36perfresol'!W19</f>
        <v>47412</v>
      </c>
      <c r="R19" s="141"/>
      <c r="S19" s="142">
        <f>'36perfresol'!Z19</f>
        <v>87049</v>
      </c>
      <c r="T19" s="143"/>
      <c r="V19" s="144">
        <f>E19/E$21</f>
        <v>0.14113597246127366</v>
      </c>
      <c r="W19" s="144">
        <f>G19/G$21</f>
        <v>0.23859080253269943</v>
      </c>
      <c r="X19" s="144">
        <f>I19/I$21</f>
        <v>0.2959266755065485</v>
      </c>
      <c r="Y19" s="144">
        <f>K19/K$21</f>
        <v>0.29770684977958628</v>
      </c>
      <c r="Z19" s="144">
        <f>M19/M$21</f>
        <v>0.3182975257102128</v>
      </c>
      <c r="AA19" s="144">
        <f>O19/O$21</f>
        <v>0.31894804224901313</v>
      </c>
      <c r="AB19" s="144">
        <f>Q19/Q$21</f>
        <v>0.29269918879875539</v>
      </c>
      <c r="AC19" s="144">
        <f>S19/S$21</f>
        <v>0.29321077060919826</v>
      </c>
    </row>
    <row r="20" spans="2:29" s="140" customFormat="1" ht="21" customHeight="1" x14ac:dyDescent="0.2">
      <c r="B20" s="1550"/>
      <c r="D20" s="141" t="s">
        <v>113</v>
      </c>
      <c r="E20" s="142">
        <f>'36perfresol'!E20</f>
        <v>727</v>
      </c>
      <c r="F20" s="141"/>
      <c r="G20" s="142">
        <f>'36perfresol'!H20</f>
        <v>15636</v>
      </c>
      <c r="H20" s="141"/>
      <c r="I20" s="142">
        <f>'36perfresol'!K20</f>
        <v>7792</v>
      </c>
      <c r="J20" s="141"/>
      <c r="K20" s="142">
        <f>'36perfresol'!N20</f>
        <v>6658</v>
      </c>
      <c r="L20" s="141"/>
      <c r="M20" s="142">
        <f>'36perfresol'!Q20</f>
        <v>7931</v>
      </c>
      <c r="N20" s="141"/>
      <c r="O20" s="142">
        <f>'36perfresol'!T20</f>
        <v>14729</v>
      </c>
      <c r="P20" s="141"/>
      <c r="Q20" s="142">
        <f>'36perfresol'!W20</f>
        <v>37184</v>
      </c>
      <c r="R20" s="141"/>
      <c r="S20" s="142">
        <f>'36perfresol'!Z20</f>
        <v>64190</v>
      </c>
      <c r="T20" s="143"/>
      <c r="V20" s="144">
        <f>E20/E$21</f>
        <v>0.2502581755593804</v>
      </c>
      <c r="W20" s="144">
        <f>G20/G$21</f>
        <v>0.17128584887058257</v>
      </c>
      <c r="X20" s="144">
        <f>I20/I$21</f>
        <v>0.18126410310093749</v>
      </c>
      <c r="Y20" s="144">
        <f>K20/K$21</f>
        <v>0.1411071549677857</v>
      </c>
      <c r="Z20" s="144">
        <f>M20/M$21</f>
        <v>0.16151104775481112</v>
      </c>
      <c r="AA20" s="144">
        <f>O20/O$21</f>
        <v>0.19642857142857142</v>
      </c>
      <c r="AB20" s="144">
        <f>Q20/Q$21</f>
        <v>0.2295563704609154</v>
      </c>
      <c r="AC20" s="144">
        <f>S20/S$21</f>
        <v>0.21621384927344872</v>
      </c>
    </row>
    <row r="21" spans="2:29" s="140" customFormat="1" ht="21" customHeight="1" x14ac:dyDescent="0.2">
      <c r="B21" s="1550"/>
      <c r="D21" s="145" t="s">
        <v>68</v>
      </c>
      <c r="E21" s="142">
        <f>SUM(E17:E20)</f>
        <v>2905</v>
      </c>
      <c r="F21" s="141"/>
      <c r="G21" s="142">
        <f>SUM(G17:G20)</f>
        <v>91286</v>
      </c>
      <c r="H21" s="141"/>
      <c r="I21" s="142">
        <f>SUM(I17:I20)</f>
        <v>42987</v>
      </c>
      <c r="J21" s="141"/>
      <c r="K21" s="142">
        <f>SUM(K17:K20)</f>
        <v>47184</v>
      </c>
      <c r="L21" s="141"/>
      <c r="M21" s="142">
        <f>SUM(M17:M20)</f>
        <v>49105</v>
      </c>
      <c r="N21" s="141"/>
      <c r="O21" s="142">
        <f>SUM(O17:O20)</f>
        <v>74984</v>
      </c>
      <c r="P21" s="141"/>
      <c r="Q21" s="142">
        <f>SUM(Q17:Q20)</f>
        <v>161982</v>
      </c>
      <c r="R21" s="141"/>
      <c r="S21" s="142">
        <f>SUM(S17:S20)</f>
        <v>296882</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49" t="s">
        <v>0</v>
      </c>
      <c r="C23" s="1549"/>
      <c r="D23" s="1549"/>
      <c r="E23" s="147">
        <f>E16+E21</f>
        <v>5194</v>
      </c>
      <c r="F23" s="143"/>
      <c r="G23" s="147">
        <f>G16+G21</f>
        <v>134947</v>
      </c>
      <c r="H23" s="143"/>
      <c r="I23" s="147">
        <f>I16+I21</f>
        <v>69652</v>
      </c>
      <c r="J23" s="143"/>
      <c r="K23" s="147">
        <f>K16+K21</f>
        <v>83361</v>
      </c>
      <c r="L23" s="143"/>
      <c r="M23" s="147">
        <f>M16+M21</f>
        <v>93068</v>
      </c>
      <c r="N23" s="143"/>
      <c r="O23" s="147">
        <f>O16+O21</f>
        <v>149763</v>
      </c>
      <c r="P23" s="143"/>
      <c r="Q23" s="147">
        <f>Q16+Q21</f>
        <v>432304</v>
      </c>
      <c r="R23" s="143"/>
      <c r="S23" s="147">
        <f>S16+S21</f>
        <v>1078206</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51"/>
      <c r="D37" s="1551"/>
      <c r="E37" s="1551"/>
      <c r="F37" s="1551"/>
      <c r="G37" s="1551"/>
      <c r="H37" s="1551"/>
      <c r="I37" s="1551"/>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52"/>
      <c r="C46" s="1553"/>
      <c r="D46" s="1553"/>
      <c r="E46" s="1553"/>
      <c r="F46" s="1553"/>
      <c r="G46" s="1553"/>
      <c r="H46" s="1553"/>
      <c r="I46" s="1553"/>
      <c r="J46" s="1553"/>
      <c r="K46" s="1553"/>
      <c r="L46" s="107"/>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47"/>
      <c r="C3" s="1547"/>
      <c r="D3" s="1547"/>
      <c r="E3" s="1547"/>
      <c r="F3" s="1547"/>
      <c r="G3" s="1547"/>
      <c r="H3" s="1547"/>
      <c r="I3" s="1547"/>
      <c r="J3" s="12"/>
      <c r="Q3" s="16"/>
    </row>
    <row r="4" spans="2:30" s="4" customFormat="1" ht="2.25" customHeight="1" x14ac:dyDescent="0.2">
      <c r="B4" s="1548"/>
      <c r="C4" s="1548"/>
      <c r="D4" s="1548"/>
      <c r="E4" s="1548"/>
      <c r="F4" s="1548"/>
      <c r="G4" s="1548"/>
      <c r="H4" s="1548"/>
      <c r="I4" s="1548"/>
      <c r="J4" s="1548"/>
      <c r="K4" s="1548"/>
      <c r="L4" s="1548"/>
      <c r="M4" s="1548"/>
      <c r="N4" s="1548"/>
      <c r="O4" s="1548"/>
      <c r="P4" s="1548"/>
      <c r="Q4" s="1548"/>
      <c r="R4" s="1548"/>
      <c r="S4" s="1548"/>
      <c r="T4" s="1548"/>
    </row>
    <row r="5" spans="2:30" s="738" customFormat="1" ht="16.5" customHeight="1" x14ac:dyDescent="0.2">
      <c r="B5" s="1504" t="s">
        <v>412</v>
      </c>
      <c r="C5" s="1504"/>
      <c r="D5" s="1504"/>
      <c r="E5" s="1504"/>
      <c r="F5" s="1504"/>
      <c r="G5" s="1504"/>
      <c r="H5" s="1504"/>
      <c r="I5" s="1504"/>
      <c r="J5" s="1504"/>
      <c r="K5" s="1504"/>
      <c r="L5" s="1504"/>
      <c r="M5" s="1504"/>
      <c r="N5" s="1504"/>
      <c r="O5" s="1504"/>
      <c r="P5" s="1504"/>
      <c r="Q5" s="1504"/>
      <c r="R5" s="1504"/>
      <c r="S5" s="1504"/>
      <c r="T5" s="1504"/>
      <c r="U5" s="1504"/>
      <c r="V5" s="1504"/>
      <c r="W5" s="1504"/>
      <c r="X5" s="1504"/>
      <c r="Y5" s="1504"/>
      <c r="Z5" s="1504"/>
      <c r="AA5" s="1504"/>
      <c r="AB5" s="1504"/>
      <c r="AC5" s="712"/>
    </row>
    <row r="6" spans="2:30" s="738" customFormat="1" ht="14.25" customHeight="1" x14ac:dyDescent="0.2">
      <c r="B6" s="1439" t="str">
        <f>porsaad!$B$6</f>
        <v>Situación a 31 de enero de 2025</v>
      </c>
      <c r="C6" s="1439"/>
      <c r="D6" s="1439"/>
      <c r="E6" s="1439"/>
      <c r="F6" s="1439"/>
      <c r="G6" s="1439"/>
      <c r="H6" s="1439"/>
      <c r="I6" s="1439"/>
      <c r="J6" s="1439"/>
      <c r="K6" s="1439"/>
      <c r="L6" s="1439"/>
      <c r="M6" s="1439"/>
      <c r="N6" s="1439"/>
      <c r="O6" s="1439"/>
      <c r="P6" s="1439"/>
      <c r="Q6" s="1439"/>
      <c r="R6" s="1439"/>
      <c r="S6" s="1439"/>
      <c r="T6" s="1439"/>
      <c r="U6" s="1439"/>
      <c r="V6" s="1439"/>
      <c r="W6" s="1439"/>
      <c r="X6" s="1439"/>
      <c r="Y6" s="1439"/>
      <c r="Z6" s="1439"/>
      <c r="AA6" s="1439"/>
      <c r="AB6" s="1439"/>
      <c r="AC6" s="1439"/>
    </row>
    <row r="7" spans="2:30" s="133" customFormat="1" ht="5.25" customHeight="1" x14ac:dyDescent="0.2"/>
    <row r="8" spans="2:30" s="134" customFormat="1" ht="21.75" customHeight="1" x14ac:dyDescent="0.2">
      <c r="B8" s="1549" t="s">
        <v>27</v>
      </c>
      <c r="D8" s="1549" t="s">
        <v>112</v>
      </c>
      <c r="E8" s="1549" t="s">
        <v>26</v>
      </c>
      <c r="F8" s="1549"/>
      <c r="G8" s="1549"/>
      <c r="H8" s="1549"/>
      <c r="I8" s="1549"/>
      <c r="J8" s="1549"/>
      <c r="K8" s="1549"/>
      <c r="L8" s="1549"/>
      <c r="M8" s="1549"/>
      <c r="N8" s="1549"/>
      <c r="O8" s="1549"/>
      <c r="P8" s="1549"/>
      <c r="Q8" s="1549"/>
      <c r="R8" s="1549"/>
      <c r="S8" s="1549"/>
    </row>
    <row r="9" spans="2:30" s="134" customFormat="1" ht="21.75" customHeight="1" x14ac:dyDescent="0.2">
      <c r="B9" s="1549"/>
      <c r="D9" s="1549"/>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49"/>
      <c r="D10" s="1549"/>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50" t="s">
        <v>24</v>
      </c>
      <c r="D12" s="141" t="s">
        <v>31</v>
      </c>
      <c r="E12" s="142">
        <f>'36perfresol'!E12</f>
        <v>553</v>
      </c>
      <c r="F12" s="141"/>
      <c r="G12" s="142">
        <f>'36perfresol'!H12</f>
        <v>10531</v>
      </c>
      <c r="H12" s="141"/>
      <c r="I12" s="142">
        <f>'36perfresol'!K12</f>
        <v>6247</v>
      </c>
      <c r="J12" s="141"/>
      <c r="K12" s="142">
        <f>'36perfresol'!N12</f>
        <v>8936</v>
      </c>
      <c r="L12" s="141"/>
      <c r="M12" s="142">
        <f>'36perfresol'!Q12</f>
        <v>8591</v>
      </c>
      <c r="N12" s="141"/>
      <c r="O12" s="142">
        <f>'36perfresol'!T12</f>
        <v>11828</v>
      </c>
      <c r="P12" s="141"/>
      <c r="Q12" s="142">
        <f>'36perfresol'!W12</f>
        <v>39708</v>
      </c>
      <c r="R12" s="141"/>
      <c r="S12" s="142">
        <f>'36perfresol'!Z12</f>
        <v>188149</v>
      </c>
      <c r="T12" s="143"/>
      <c r="V12" s="144">
        <f>E12/E$16</f>
        <v>0.32472108044627129</v>
      </c>
      <c r="W12" s="144">
        <f>G12/G$16</f>
        <v>0.32257175238153585</v>
      </c>
      <c r="X12" s="144">
        <f>I12/I$16</f>
        <v>0.2876018599511993</v>
      </c>
      <c r="Y12" s="144">
        <f>K12/K$16</f>
        <v>0.29126466753585395</v>
      </c>
      <c r="Z12" s="144">
        <f>M12/M$16</f>
        <v>0.24246443892526529</v>
      </c>
      <c r="AA12" s="144">
        <f>O12/O$16</f>
        <v>0.20519047949483032</v>
      </c>
      <c r="AB12" s="144">
        <f>Q12/Q$16</f>
        <v>0.20105112859616611</v>
      </c>
      <c r="AC12" s="144">
        <f>S12/S$16</f>
        <v>0.28756824337129894</v>
      </c>
      <c r="AD12" s="144"/>
    </row>
    <row r="13" spans="2:30" s="140" customFormat="1" ht="21" customHeight="1" x14ac:dyDescent="0.2">
      <c r="B13" s="1550"/>
      <c r="D13" s="141" t="s">
        <v>49</v>
      </c>
      <c r="E13" s="142">
        <f>'36perfresol'!E13</f>
        <v>781</v>
      </c>
      <c r="F13" s="141"/>
      <c r="G13" s="142">
        <f>'36perfresol'!H13</f>
        <v>12589</v>
      </c>
      <c r="H13" s="141"/>
      <c r="I13" s="142">
        <f>'36perfresol'!K13</f>
        <v>8040</v>
      </c>
      <c r="J13" s="141"/>
      <c r="K13" s="142">
        <f>'36perfresol'!N13</f>
        <v>11692</v>
      </c>
      <c r="L13" s="141"/>
      <c r="M13" s="142">
        <f>'36perfresol'!Q13</f>
        <v>13144</v>
      </c>
      <c r="N13" s="141"/>
      <c r="O13" s="142">
        <f>'36perfresol'!T13</f>
        <v>21483</v>
      </c>
      <c r="P13" s="141"/>
      <c r="Q13" s="142">
        <f>'36perfresol'!W13</f>
        <v>69146</v>
      </c>
      <c r="R13" s="141"/>
      <c r="S13" s="142">
        <f>'36perfresol'!Z13</f>
        <v>245559</v>
      </c>
      <c r="T13" s="143"/>
      <c r="V13" s="144">
        <f>E13/E$16</f>
        <v>0.458602466236054</v>
      </c>
      <c r="W13" s="144">
        <f>G13/G$16</f>
        <v>0.38560970380126813</v>
      </c>
      <c r="X13" s="144">
        <f>I13/I$16</f>
        <v>0.37014870401915195</v>
      </c>
      <c r="Y13" s="144">
        <f>K13/K$16</f>
        <v>0.38109517601043025</v>
      </c>
      <c r="Z13" s="144">
        <f>M13/M$16</f>
        <v>0.37096410024836307</v>
      </c>
      <c r="AA13" s="144">
        <f>O13/O$16</f>
        <v>0.37268406078689892</v>
      </c>
      <c r="AB13" s="144">
        <f>Q13/Q$16</f>
        <v>0.35010278376927828</v>
      </c>
      <c r="AC13" s="144">
        <f>S13/S$16</f>
        <v>0.37531408763274215</v>
      </c>
      <c r="AD13" s="144"/>
    </row>
    <row r="14" spans="2:30" s="140" customFormat="1" ht="21" customHeight="1" x14ac:dyDescent="0.2">
      <c r="B14" s="1550"/>
      <c r="D14" s="141" t="s">
        <v>50</v>
      </c>
      <c r="E14" s="142">
        <f>'36perfresol'!E14</f>
        <v>369</v>
      </c>
      <c r="F14" s="141"/>
      <c r="G14" s="142">
        <f>'36perfresol'!H14</f>
        <v>9527</v>
      </c>
      <c r="H14" s="141"/>
      <c r="I14" s="142">
        <f>'36perfresol'!K14</f>
        <v>7434</v>
      </c>
      <c r="J14" s="141"/>
      <c r="K14" s="142">
        <f>'36perfresol'!N14</f>
        <v>10052</v>
      </c>
      <c r="L14" s="141"/>
      <c r="M14" s="142">
        <f>'36perfresol'!Q14</f>
        <v>13697</v>
      </c>
      <c r="N14" s="141"/>
      <c r="O14" s="142">
        <f>'36perfresol'!T14</f>
        <v>24333</v>
      </c>
      <c r="P14" s="141"/>
      <c r="Q14" s="142">
        <f>'36perfresol'!W14</f>
        <v>88648</v>
      </c>
      <c r="R14" s="141"/>
      <c r="S14" s="142">
        <f>'36perfresol'!Z14</f>
        <v>220568</v>
      </c>
      <c r="T14" s="143"/>
      <c r="V14" s="144">
        <f>E14/E$16</f>
        <v>0.21667645331767468</v>
      </c>
      <c r="W14" s="144">
        <f>G14/G$16</f>
        <v>0.29181854381719607</v>
      </c>
      <c r="X14" s="144">
        <f>I14/I$16</f>
        <v>0.34224943602964875</v>
      </c>
      <c r="Y14" s="144">
        <f>K14/K$16</f>
        <v>0.3276401564537158</v>
      </c>
      <c r="Z14" s="144">
        <f>M14/M$16</f>
        <v>0.38657146082637162</v>
      </c>
      <c r="AA14" s="144">
        <f>O14/O$16</f>
        <v>0.42212545971827076</v>
      </c>
      <c r="AB14" s="144">
        <f>Q14/Q$16</f>
        <v>0.44884608763455558</v>
      </c>
      <c r="AC14" s="144">
        <f>S14/S$16</f>
        <v>0.33711766899595891</v>
      </c>
      <c r="AD14" s="144"/>
    </row>
    <row r="15" spans="2:30" s="140" customFormat="1" ht="21" customHeight="1" x14ac:dyDescent="0.2">
      <c r="B15" s="1550"/>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
      <c r="B16" s="1550"/>
      <c r="D16" s="145" t="s">
        <v>68</v>
      </c>
      <c r="E16" s="142">
        <f>SUM(E12:E15)</f>
        <v>1703</v>
      </c>
      <c r="F16" s="141"/>
      <c r="G16" s="142">
        <f>SUM(G12:G15)</f>
        <v>32647</v>
      </c>
      <c r="H16" s="141"/>
      <c r="I16" s="142">
        <f>SUM(I12:I15)</f>
        <v>21721</v>
      </c>
      <c r="J16" s="141"/>
      <c r="K16" s="142">
        <f>SUM(K12:K15)</f>
        <v>30680</v>
      </c>
      <c r="L16" s="141"/>
      <c r="M16" s="142">
        <f>SUM(M12:M15)</f>
        <v>35432</v>
      </c>
      <c r="N16" s="141"/>
      <c r="O16" s="142">
        <f>SUM(O12:O15)</f>
        <v>57644</v>
      </c>
      <c r="P16" s="141"/>
      <c r="Q16" s="142">
        <f>SUM(Q12:Q15)</f>
        <v>197502</v>
      </c>
      <c r="R16" s="141"/>
      <c r="S16" s="142">
        <f>SUM(S12:S15)</f>
        <v>654276</v>
      </c>
      <c r="T16" s="143"/>
      <c r="V16" s="144"/>
    </row>
    <row r="17" spans="2:29" s="140" customFormat="1" ht="21" customHeight="1" x14ac:dyDescent="0.2">
      <c r="B17" s="1550" t="s">
        <v>23</v>
      </c>
      <c r="D17" s="141" t="s">
        <v>31</v>
      </c>
      <c r="E17" s="142">
        <f>'36perfresol'!E17</f>
        <v>733</v>
      </c>
      <c r="F17" s="141"/>
      <c r="G17" s="142">
        <f>'36perfresol'!H17</f>
        <v>22480</v>
      </c>
      <c r="H17" s="141"/>
      <c r="I17" s="142">
        <f>'36perfresol'!K17</f>
        <v>9742</v>
      </c>
      <c r="J17" s="141"/>
      <c r="K17" s="142">
        <f>'36perfresol'!N17</f>
        <v>11059</v>
      </c>
      <c r="L17" s="141"/>
      <c r="M17" s="142">
        <f>'36perfresol'!Q17</f>
        <v>9766</v>
      </c>
      <c r="N17" s="141"/>
      <c r="O17" s="142">
        <f>'36perfresol'!T17</f>
        <v>12969</v>
      </c>
      <c r="P17" s="141"/>
      <c r="Q17" s="142">
        <f>'36perfresol'!W17</f>
        <v>29946</v>
      </c>
      <c r="R17" s="141"/>
      <c r="S17" s="142">
        <f>'36perfresol'!Z17</f>
        <v>60534</v>
      </c>
      <c r="T17" s="143"/>
      <c r="V17" s="144">
        <f>E17/E$21</f>
        <v>0.33654729109274562</v>
      </c>
      <c r="W17" s="144">
        <f>G17/G$21</f>
        <v>0.29715796430931923</v>
      </c>
      <c r="X17" s="144">
        <f>I17/I$21</f>
        <v>0.27680068191504476</v>
      </c>
      <c r="Y17" s="144">
        <f>K17/K$21</f>
        <v>0.27288654197305434</v>
      </c>
      <c r="Z17" s="144">
        <f>M17/M$21</f>
        <v>0.23718851702530724</v>
      </c>
      <c r="AA17" s="144">
        <f>O17/O$21</f>
        <v>0.2152352501867065</v>
      </c>
      <c r="AB17" s="144">
        <f>Q17/Q$21</f>
        <v>0.23995576852193143</v>
      </c>
      <c r="AC17" s="144">
        <f>S17/S$21</f>
        <v>0.26014645969779793</v>
      </c>
    </row>
    <row r="18" spans="2:29" s="140" customFormat="1" ht="21" customHeight="1" x14ac:dyDescent="0.2">
      <c r="B18" s="1550"/>
      <c r="D18" s="141" t="s">
        <v>49</v>
      </c>
      <c r="E18" s="142">
        <f>'36perfresol'!E18</f>
        <v>1035</v>
      </c>
      <c r="F18" s="141"/>
      <c r="G18" s="142">
        <f>'36perfresol'!H18</f>
        <v>31390</v>
      </c>
      <c r="H18" s="141"/>
      <c r="I18" s="142">
        <f>'36perfresol'!K18</f>
        <v>12732</v>
      </c>
      <c r="J18" s="141"/>
      <c r="K18" s="142">
        <f>'36perfresol'!N18</f>
        <v>15420</v>
      </c>
      <c r="L18" s="141"/>
      <c r="M18" s="142">
        <f>'36perfresol'!Q18</f>
        <v>15778</v>
      </c>
      <c r="N18" s="141"/>
      <c r="O18" s="142">
        <f>'36perfresol'!T18</f>
        <v>23370</v>
      </c>
      <c r="P18" s="141"/>
      <c r="Q18" s="142">
        <f>'36perfresol'!W18</f>
        <v>47440</v>
      </c>
      <c r="R18" s="141"/>
      <c r="S18" s="142">
        <f>'36perfresol'!Z18</f>
        <v>85109</v>
      </c>
      <c r="T18" s="143"/>
      <c r="V18" s="144">
        <f>E18/E$21</f>
        <v>0.47520661157024796</v>
      </c>
      <c r="W18" s="144">
        <f>G18/G$21</f>
        <v>0.41493721083939195</v>
      </c>
      <c r="X18" s="144">
        <f>I18/I$21</f>
        <v>0.36175593124023298</v>
      </c>
      <c r="Y18" s="144">
        <f>K18/K$21</f>
        <v>0.38049647140107584</v>
      </c>
      <c r="Z18" s="144">
        <f>M18/M$21</f>
        <v>0.3832029921795308</v>
      </c>
      <c r="AA18" s="144">
        <f>O18/O$21</f>
        <v>0.38785163057007715</v>
      </c>
      <c r="AB18" s="144">
        <f>Q18/Q$21</f>
        <v>0.38013429702399076</v>
      </c>
      <c r="AC18" s="144">
        <f>S18/S$21</f>
        <v>0.36575816959757962</v>
      </c>
    </row>
    <row r="19" spans="2:29" s="140" customFormat="1" ht="21" customHeight="1" x14ac:dyDescent="0.2">
      <c r="B19" s="1550"/>
      <c r="D19" s="141" t="s">
        <v>50</v>
      </c>
      <c r="E19" s="142">
        <f>'36perfresol'!E19</f>
        <v>410</v>
      </c>
      <c r="F19" s="141"/>
      <c r="G19" s="142">
        <f>'36perfresol'!H19</f>
        <v>21780</v>
      </c>
      <c r="H19" s="141"/>
      <c r="I19" s="142">
        <f>'36perfresol'!K19</f>
        <v>12721</v>
      </c>
      <c r="J19" s="141"/>
      <c r="K19" s="142">
        <f>'36perfresol'!N19</f>
        <v>14047</v>
      </c>
      <c r="L19" s="141"/>
      <c r="M19" s="142">
        <f>'36perfresol'!Q19</f>
        <v>15630</v>
      </c>
      <c r="N19" s="141"/>
      <c r="O19" s="142">
        <f>'36perfresol'!T19</f>
        <v>23916</v>
      </c>
      <c r="P19" s="141"/>
      <c r="Q19" s="142">
        <f>'36perfresol'!W19</f>
        <v>47412</v>
      </c>
      <c r="R19" s="141"/>
      <c r="S19" s="142">
        <f>'36perfresol'!Z19</f>
        <v>87049</v>
      </c>
      <c r="T19" s="143"/>
      <c r="V19" s="144">
        <f>E19/E$21</f>
        <v>0.18824609733700642</v>
      </c>
      <c r="W19" s="144">
        <f>G19/G$21</f>
        <v>0.28790482485128882</v>
      </c>
      <c r="X19" s="144">
        <f>I19/I$21</f>
        <v>0.36144338684472227</v>
      </c>
      <c r="Y19" s="144">
        <f>K19/K$21</f>
        <v>0.34661698662586982</v>
      </c>
      <c r="Z19" s="144">
        <f>M19/M$21</f>
        <v>0.37960849079516201</v>
      </c>
      <c r="AA19" s="144">
        <f>O19/O$21</f>
        <v>0.39691311924321632</v>
      </c>
      <c r="AB19" s="144">
        <f>Q19/Q$21</f>
        <v>0.37990993445407778</v>
      </c>
      <c r="AC19" s="144">
        <f>S19/S$21</f>
        <v>0.3740953707046224</v>
      </c>
    </row>
    <row r="20" spans="2:29" s="140" customFormat="1" ht="21" customHeight="1" x14ac:dyDescent="0.2">
      <c r="B20" s="1550"/>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
      <c r="B21" s="1550"/>
      <c r="D21" s="145" t="s">
        <v>68</v>
      </c>
      <c r="E21" s="142">
        <f>SUM(E17:E20)</f>
        <v>2178</v>
      </c>
      <c r="F21" s="141"/>
      <c r="G21" s="142">
        <f>SUM(G17:G20)</f>
        <v>75650</v>
      </c>
      <c r="H21" s="141"/>
      <c r="I21" s="142">
        <f>SUM(I17:I20)</f>
        <v>35195</v>
      </c>
      <c r="J21" s="141"/>
      <c r="K21" s="142">
        <f>SUM(K17:K20)</f>
        <v>40526</v>
      </c>
      <c r="L21" s="141"/>
      <c r="M21" s="142">
        <f>SUM(M17:M20)</f>
        <v>41174</v>
      </c>
      <c r="N21" s="141"/>
      <c r="O21" s="142">
        <f>SUM(O17:O20)</f>
        <v>60255</v>
      </c>
      <c r="P21" s="141"/>
      <c r="Q21" s="142">
        <f>SUM(Q17:Q20)</f>
        <v>124798</v>
      </c>
      <c r="R21" s="141"/>
      <c r="S21" s="142">
        <f>SUM(S17:S20)</f>
        <v>232692</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49" t="s">
        <v>0</v>
      </c>
      <c r="C23" s="1549"/>
      <c r="D23" s="1549"/>
      <c r="E23" s="147">
        <f>E16+E21</f>
        <v>3881</v>
      </c>
      <c r="F23" s="143"/>
      <c r="G23" s="147">
        <f>G16+G21</f>
        <v>108297</v>
      </c>
      <c r="H23" s="143"/>
      <c r="I23" s="147">
        <f>I16+I21</f>
        <v>56916</v>
      </c>
      <c r="J23" s="143"/>
      <c r="K23" s="147">
        <f>K16+K21</f>
        <v>71206</v>
      </c>
      <c r="L23" s="143"/>
      <c r="M23" s="147">
        <f>M16+M21</f>
        <v>76606</v>
      </c>
      <c r="N23" s="143"/>
      <c r="O23" s="147">
        <f>O16+O21</f>
        <v>117899</v>
      </c>
      <c r="P23" s="143"/>
      <c r="Q23" s="147">
        <f>Q16+Q21</f>
        <v>322300</v>
      </c>
      <c r="R23" s="143"/>
      <c r="S23" s="147">
        <f>S16+S21</f>
        <v>886968</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51"/>
      <c r="D37" s="1551"/>
      <c r="E37" s="1551"/>
      <c r="F37" s="1551"/>
      <c r="G37" s="1551"/>
      <c r="H37" s="1551"/>
      <c r="I37" s="1551"/>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52"/>
      <c r="C46" s="1553"/>
      <c r="D46" s="1553"/>
      <c r="E46" s="1553"/>
      <c r="F46" s="1553"/>
      <c r="G46" s="1553"/>
      <c r="H46" s="1553"/>
      <c r="I46" s="1553"/>
      <c r="J46" s="1553"/>
      <c r="K46" s="1553"/>
      <c r="L46" s="107"/>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8.57031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9.28515625" style="615" customWidth="1"/>
    <col min="23" max="23" width="6.7109375" style="615" customWidth="1"/>
    <col min="24" max="24" width="0.5703125" style="732" customWidth="1"/>
    <col min="25" max="25" width="10.42578125" style="732" customWidth="1"/>
    <col min="26" max="26" width="1.42578125" style="615" customWidth="1"/>
    <col min="27" max="16384" width="11.42578125" style="615"/>
  </cols>
  <sheetData>
    <row r="1" spans="2:30" s="613" customFormat="1" ht="9" customHeight="1" x14ac:dyDescent="0.2">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04" t="s">
        <v>413</v>
      </c>
      <c r="C3" s="1504"/>
      <c r="D3" s="1504"/>
      <c r="E3" s="1504"/>
      <c r="F3" s="1504"/>
      <c r="G3" s="1504"/>
      <c r="H3" s="1504"/>
      <c r="I3" s="1504"/>
      <c r="J3" s="1504"/>
      <c r="K3" s="1504"/>
      <c r="L3" s="1504"/>
      <c r="M3" s="1504"/>
      <c r="N3" s="1504"/>
      <c r="O3" s="1504"/>
      <c r="P3" s="1504"/>
      <c r="Q3" s="1504"/>
      <c r="R3" s="1504"/>
      <c r="S3" s="1504"/>
      <c r="T3" s="1504"/>
      <c r="U3" s="1504"/>
      <c r="V3" s="1504"/>
      <c r="W3" s="1504"/>
      <c r="X3" s="1504"/>
      <c r="Y3" s="821"/>
    </row>
    <row r="4" spans="2:30" s="621" customFormat="1" ht="14.25" customHeight="1" x14ac:dyDescent="0.2">
      <c r="B4" s="1439" t="str">
        <f>porsaad!$B$6</f>
        <v>Situación a 31 de enero de 2025</v>
      </c>
      <c r="C4" s="1439"/>
      <c r="D4" s="1439"/>
      <c r="E4" s="1439"/>
      <c r="F4" s="1439"/>
      <c r="G4" s="1439"/>
      <c r="H4" s="1439"/>
      <c r="I4" s="1439"/>
      <c r="J4" s="1439"/>
      <c r="K4" s="1439"/>
      <c r="L4" s="1439"/>
      <c r="M4" s="1439"/>
      <c r="N4" s="1439"/>
      <c r="O4" s="1439"/>
      <c r="P4" s="1439"/>
      <c r="Q4" s="1439"/>
      <c r="R4" s="1439"/>
      <c r="S4" s="1439"/>
      <c r="T4" s="1439"/>
      <c r="U4" s="1439"/>
      <c r="V4" s="1439"/>
      <c r="W4" s="1439"/>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54" t="s">
        <v>52</v>
      </c>
      <c r="G6" s="1555"/>
      <c r="H6" s="1555"/>
      <c r="I6" s="1555"/>
      <c r="J6" s="1555"/>
      <c r="K6" s="1555"/>
      <c r="L6" s="1555"/>
      <c r="M6" s="1555"/>
      <c r="N6" s="1555"/>
      <c r="O6" s="1555"/>
      <c r="P6" s="1555"/>
      <c r="Q6" s="1555"/>
      <c r="R6" s="1555"/>
      <c r="S6" s="1555"/>
      <c r="T6" s="1555"/>
      <c r="U6" s="1555"/>
      <c r="V6" s="1555"/>
      <c r="W6" s="1556"/>
      <c r="X6" s="825"/>
      <c r="Y6" s="826"/>
    </row>
    <row r="7" spans="2:30" s="621" customFormat="1" ht="64.5" customHeight="1" x14ac:dyDescent="0.2">
      <c r="B7" s="1512" t="s">
        <v>12</v>
      </c>
      <c r="C7" s="625"/>
      <c r="D7" s="871" t="s">
        <v>245</v>
      </c>
      <c r="E7" s="625"/>
      <c r="F7" s="1557" t="s">
        <v>54</v>
      </c>
      <c r="G7" s="1558"/>
      <c r="H7" s="1559" t="s">
        <v>55</v>
      </c>
      <c r="I7" s="1560"/>
      <c r="J7" s="1561" t="s">
        <v>56</v>
      </c>
      <c r="K7" s="1562"/>
      <c r="L7" s="1561" t="s">
        <v>57</v>
      </c>
      <c r="M7" s="1563"/>
      <c r="N7" s="1562" t="s">
        <v>58</v>
      </c>
      <c r="O7" s="1562"/>
      <c r="P7" s="1561" t="s">
        <v>59</v>
      </c>
      <c r="Q7" s="1563"/>
      <c r="R7" s="1559" t="s">
        <v>60</v>
      </c>
      <c r="S7" s="1560"/>
      <c r="T7" s="1561" t="s">
        <v>61</v>
      </c>
      <c r="U7" s="1563"/>
      <c r="V7" s="1561" t="s">
        <v>0</v>
      </c>
      <c r="W7" s="1564"/>
      <c r="X7" s="627"/>
      <c r="Y7" s="855" t="s">
        <v>480</v>
      </c>
      <c r="AD7" s="827"/>
    </row>
    <row r="8" spans="2:30" s="626" customFormat="1" ht="20.25" customHeight="1" x14ac:dyDescent="0.2">
      <c r="B8" s="151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830">
        <v>297499</v>
      </c>
      <c r="E10" s="633"/>
      <c r="F10" s="675">
        <v>597</v>
      </c>
      <c r="G10" s="676">
        <v>0.13435385248982218</v>
      </c>
      <c r="H10" s="675">
        <v>144258</v>
      </c>
      <c r="I10" s="676">
        <v>32.465021863445173</v>
      </c>
      <c r="J10" s="675">
        <v>165159</v>
      </c>
      <c r="K10" s="676">
        <v>37.168756990563722</v>
      </c>
      <c r="L10" s="675">
        <v>14805</v>
      </c>
      <c r="M10" s="676">
        <v>3.3318405127501132</v>
      </c>
      <c r="N10" s="675">
        <v>27974</v>
      </c>
      <c r="O10" s="676">
        <v>6.2955019590457049</v>
      </c>
      <c r="P10" s="675">
        <v>4887</v>
      </c>
      <c r="Q10" s="676">
        <v>1.099811184451861</v>
      </c>
      <c r="R10" s="675">
        <v>86657</v>
      </c>
      <c r="S10" s="676">
        <v>19.502013057304055</v>
      </c>
      <c r="T10" s="675">
        <v>12</v>
      </c>
      <c r="U10" s="676">
        <f t="shared" ref="U10:U27" si="0">T10*100/$V10</f>
        <v>2.7005799495441645E-3</v>
      </c>
      <c r="V10" s="831">
        <f>F10+H10+J10+L10+N10+P10+R10+T10</f>
        <v>444349</v>
      </c>
      <c r="W10" s="676">
        <f t="shared" ref="V10:W27" si="1">G10+I10+K10+M10+O10+Q10+S10+U10</f>
        <v>100.00000000000001</v>
      </c>
      <c r="X10" s="678"/>
      <c r="Y10" s="832">
        <f t="shared" ref="Y10:Y27" si="2">V10/D10</f>
        <v>1.4936151045885868</v>
      </c>
    </row>
    <row r="11" spans="2:30" s="633" customFormat="1" ht="18" customHeight="1" x14ac:dyDescent="0.2">
      <c r="B11" s="682" t="s">
        <v>7</v>
      </c>
      <c r="D11" s="833">
        <v>45476</v>
      </c>
      <c r="F11" s="683">
        <v>4539</v>
      </c>
      <c r="G11" s="684">
        <v>7.5466365178066708</v>
      </c>
      <c r="H11" s="683">
        <v>10534</v>
      </c>
      <c r="I11" s="684">
        <v>17.51404914707545</v>
      </c>
      <c r="J11" s="683">
        <v>5608</v>
      </c>
      <c r="K11" s="684">
        <v>9.3239783194227375</v>
      </c>
      <c r="L11" s="683">
        <v>1792</v>
      </c>
      <c r="M11" s="684">
        <v>2.9794167525687492</v>
      </c>
      <c r="N11" s="683">
        <v>4093</v>
      </c>
      <c r="O11" s="684">
        <v>6.8051075715758325</v>
      </c>
      <c r="P11" s="683">
        <v>9919</v>
      </c>
      <c r="Q11" s="684">
        <v>16.491537259335615</v>
      </c>
      <c r="R11" s="683">
        <v>23661</v>
      </c>
      <c r="S11" s="684">
        <v>39.339274432214943</v>
      </c>
      <c r="T11" s="683">
        <v>0</v>
      </c>
      <c r="U11" s="684">
        <f t="shared" si="0"/>
        <v>0</v>
      </c>
      <c r="V11" s="834">
        <f t="shared" si="1"/>
        <v>60146</v>
      </c>
      <c r="W11" s="684">
        <f t="shared" si="1"/>
        <v>100</v>
      </c>
      <c r="X11" s="678"/>
      <c r="Y11" s="835">
        <f t="shared" si="2"/>
        <v>1.3225877385873868</v>
      </c>
    </row>
    <row r="12" spans="2:30" s="633" customFormat="1" ht="22.5" customHeight="1" x14ac:dyDescent="0.2">
      <c r="B12" s="682" t="s">
        <v>37</v>
      </c>
      <c r="D12" s="833">
        <v>33572</v>
      </c>
      <c r="F12" s="685">
        <v>7682</v>
      </c>
      <c r="G12" s="684">
        <v>16.564959568733155</v>
      </c>
      <c r="H12" s="685">
        <v>6931</v>
      </c>
      <c r="I12" s="684">
        <v>14.945552560646901</v>
      </c>
      <c r="J12" s="685">
        <v>7886</v>
      </c>
      <c r="K12" s="684">
        <v>17.004851752021562</v>
      </c>
      <c r="L12" s="685">
        <v>2239</v>
      </c>
      <c r="M12" s="684">
        <v>4.8280323450134768</v>
      </c>
      <c r="N12" s="685">
        <v>3822</v>
      </c>
      <c r="O12" s="684">
        <v>8.2415094339622641</v>
      </c>
      <c r="P12" s="685">
        <v>5126</v>
      </c>
      <c r="Q12" s="684">
        <v>11.053369272237196</v>
      </c>
      <c r="R12" s="685">
        <v>12663</v>
      </c>
      <c r="S12" s="684">
        <v>27.305660377358489</v>
      </c>
      <c r="T12" s="685">
        <v>26</v>
      </c>
      <c r="U12" s="684">
        <f t="shared" si="0"/>
        <v>5.6064690026954175E-2</v>
      </c>
      <c r="V12" s="834">
        <f t="shared" si="1"/>
        <v>46375</v>
      </c>
      <c r="W12" s="684">
        <f t="shared" si="1"/>
        <v>100</v>
      </c>
      <c r="X12" s="678"/>
      <c r="Y12" s="835">
        <f t="shared" si="2"/>
        <v>1.3813594662218516</v>
      </c>
    </row>
    <row r="13" spans="2:30" s="633" customFormat="1" ht="18" customHeight="1" x14ac:dyDescent="0.2">
      <c r="B13" s="682" t="s">
        <v>38</v>
      </c>
      <c r="D13" s="833">
        <v>31871</v>
      </c>
      <c r="F13" s="683">
        <v>4135</v>
      </c>
      <c r="G13" s="684">
        <v>7.7773807060770777</v>
      </c>
      <c r="H13" s="683">
        <v>16836</v>
      </c>
      <c r="I13" s="684">
        <v>31.666259145710686</v>
      </c>
      <c r="J13" s="683">
        <v>2345</v>
      </c>
      <c r="K13" s="684">
        <v>4.4106306543532643</v>
      </c>
      <c r="L13" s="683">
        <v>1752</v>
      </c>
      <c r="M13" s="684">
        <v>3.2952771455978334</v>
      </c>
      <c r="N13" s="683">
        <v>2975</v>
      </c>
      <c r="O13" s="684">
        <v>5.5955762032839917</v>
      </c>
      <c r="P13" s="683">
        <v>799</v>
      </c>
      <c r="Q13" s="684">
        <v>1.5028118945962721</v>
      </c>
      <c r="R13" s="683">
        <v>24325</v>
      </c>
      <c r="S13" s="684">
        <v>45.752064250380876</v>
      </c>
      <c r="T13" s="683">
        <v>0</v>
      </c>
      <c r="U13" s="684">
        <f t="shared" si="0"/>
        <v>0</v>
      </c>
      <c r="V13" s="834">
        <f t="shared" si="1"/>
        <v>53167</v>
      </c>
      <c r="W13" s="684">
        <f t="shared" si="1"/>
        <v>100</v>
      </c>
      <c r="X13" s="678"/>
      <c r="Y13" s="835">
        <f t="shared" si="2"/>
        <v>1.6681936556744377</v>
      </c>
    </row>
    <row r="14" spans="2:30" s="633" customFormat="1" ht="18" customHeight="1" x14ac:dyDescent="0.2">
      <c r="B14" s="682" t="s">
        <v>6</v>
      </c>
      <c r="D14" s="833">
        <v>45615</v>
      </c>
      <c r="F14" s="683">
        <v>6178</v>
      </c>
      <c r="G14" s="684">
        <v>9.4932235163957106</v>
      </c>
      <c r="H14" s="683">
        <v>4746</v>
      </c>
      <c r="I14" s="684">
        <v>7.2927871169980643</v>
      </c>
      <c r="J14" s="683">
        <v>3884</v>
      </c>
      <c r="K14" s="684">
        <v>5.9682227480869114</v>
      </c>
      <c r="L14" s="683">
        <v>7196</v>
      </c>
      <c r="M14" s="684">
        <v>11.057500230492639</v>
      </c>
      <c r="N14" s="683">
        <v>6653</v>
      </c>
      <c r="O14" s="684">
        <v>10.223116875134455</v>
      </c>
      <c r="P14" s="683">
        <v>15554</v>
      </c>
      <c r="Q14" s="684">
        <v>23.90055010909985</v>
      </c>
      <c r="R14" s="683">
        <v>20867</v>
      </c>
      <c r="S14" s="684">
        <v>32.064599403792371</v>
      </c>
      <c r="T14" s="683">
        <v>0</v>
      </c>
      <c r="U14" s="684">
        <f t="shared" si="0"/>
        <v>0</v>
      </c>
      <c r="V14" s="834">
        <f t="shared" si="1"/>
        <v>65078</v>
      </c>
      <c r="W14" s="684">
        <f t="shared" si="1"/>
        <v>100</v>
      </c>
      <c r="X14" s="678"/>
      <c r="Y14" s="835">
        <f t="shared" si="2"/>
        <v>1.4266798202345721</v>
      </c>
    </row>
    <row r="15" spans="2:30" s="633" customFormat="1" ht="18" customHeight="1" x14ac:dyDescent="0.2">
      <c r="B15" s="682" t="s">
        <v>5</v>
      </c>
      <c r="D15" s="833">
        <v>18175</v>
      </c>
      <c r="F15" s="685">
        <v>6627</v>
      </c>
      <c r="G15" s="684">
        <v>23.135735232509425</v>
      </c>
      <c r="H15" s="685">
        <v>3969</v>
      </c>
      <c r="I15" s="684">
        <v>13.856304985337243</v>
      </c>
      <c r="J15" s="685">
        <v>1432</v>
      </c>
      <c r="K15" s="684">
        <v>4.999301773495322</v>
      </c>
      <c r="L15" s="685">
        <v>2299</v>
      </c>
      <c r="M15" s="684">
        <v>8.0261136712749614</v>
      </c>
      <c r="N15" s="685">
        <v>4549</v>
      </c>
      <c r="O15" s="684">
        <v>15.881161848903785</v>
      </c>
      <c r="P15" s="685">
        <v>311</v>
      </c>
      <c r="Q15" s="684">
        <v>1.0857422147744729</v>
      </c>
      <c r="R15" s="685">
        <v>9457</v>
      </c>
      <c r="S15" s="684">
        <v>33.01564027370479</v>
      </c>
      <c r="T15" s="685">
        <v>0</v>
      </c>
      <c r="U15" s="684">
        <f t="shared" si="0"/>
        <v>0</v>
      </c>
      <c r="V15" s="834">
        <f t="shared" si="1"/>
        <v>28644</v>
      </c>
      <c r="W15" s="684">
        <f t="shared" si="1"/>
        <v>99.999999999999986</v>
      </c>
      <c r="X15" s="678"/>
      <c r="Y15" s="835">
        <f t="shared" si="2"/>
        <v>1.5760110041265474</v>
      </c>
    </row>
    <row r="16" spans="2:30" s="742" customFormat="1" ht="18" customHeight="1" x14ac:dyDescent="0.2">
      <c r="B16" s="836" t="s">
        <v>4</v>
      </c>
      <c r="D16" s="837">
        <v>126076</v>
      </c>
      <c r="E16" s="820"/>
      <c r="F16" s="838">
        <v>14257</v>
      </c>
      <c r="G16" s="839">
        <v>8.0131970166199231</v>
      </c>
      <c r="H16" s="838">
        <v>32927</v>
      </c>
      <c r="I16" s="839">
        <v>18.506736211422051</v>
      </c>
      <c r="J16" s="838">
        <v>24568</v>
      </c>
      <c r="K16" s="839">
        <v>13.808530848307376</v>
      </c>
      <c r="L16" s="838">
        <v>8188</v>
      </c>
      <c r="M16" s="839">
        <v>4.6020942114108108</v>
      </c>
      <c r="N16" s="838">
        <v>9091</v>
      </c>
      <c r="O16" s="839">
        <v>5.1096285388294671</v>
      </c>
      <c r="P16" s="838">
        <v>49099</v>
      </c>
      <c r="Q16" s="839">
        <v>27.596265716421517</v>
      </c>
      <c r="R16" s="838">
        <v>37049</v>
      </c>
      <c r="S16" s="839">
        <v>20.823520815652067</v>
      </c>
      <c r="T16" s="838">
        <v>2740</v>
      </c>
      <c r="U16" s="839">
        <f t="shared" si="0"/>
        <v>1.540026641336788</v>
      </c>
      <c r="V16" s="840">
        <f t="shared" si="1"/>
        <v>177919</v>
      </c>
      <c r="W16" s="839">
        <f t="shared" si="1"/>
        <v>100</v>
      </c>
      <c r="X16" s="841"/>
      <c r="Y16" s="835">
        <f t="shared" si="2"/>
        <v>1.4112043529299787</v>
      </c>
    </row>
    <row r="17" spans="2:25" s="742" customFormat="1" ht="18" customHeight="1" x14ac:dyDescent="0.2">
      <c r="B17" s="836" t="s">
        <v>40</v>
      </c>
      <c r="D17" s="837">
        <v>77526</v>
      </c>
      <c r="E17" s="820"/>
      <c r="F17" s="838">
        <v>10650</v>
      </c>
      <c r="G17" s="839">
        <v>10.032972209138013</v>
      </c>
      <c r="H17" s="838">
        <v>31628</v>
      </c>
      <c r="I17" s="839">
        <v>29.795572303344326</v>
      </c>
      <c r="J17" s="838">
        <v>15539</v>
      </c>
      <c r="K17" s="839">
        <v>14.638718794159209</v>
      </c>
      <c r="L17" s="838">
        <v>4268</v>
      </c>
      <c r="M17" s="839">
        <v>4.0207253886010363</v>
      </c>
      <c r="N17" s="838">
        <v>12417</v>
      </c>
      <c r="O17" s="839">
        <v>11.697597739048517</v>
      </c>
      <c r="P17" s="838">
        <v>11890</v>
      </c>
      <c r="Q17" s="839">
        <v>11.201130475741875</v>
      </c>
      <c r="R17" s="838">
        <v>19738</v>
      </c>
      <c r="S17" s="839">
        <v>18.594441827602449</v>
      </c>
      <c r="T17" s="838">
        <v>20</v>
      </c>
      <c r="U17" s="839">
        <f t="shared" si="0"/>
        <v>1.8841262364578427E-2</v>
      </c>
      <c r="V17" s="840">
        <f t="shared" si="1"/>
        <v>106150</v>
      </c>
      <c r="W17" s="839">
        <f t="shared" si="1"/>
        <v>100</v>
      </c>
      <c r="X17" s="841"/>
      <c r="Y17" s="835">
        <f t="shared" si="2"/>
        <v>1.3692180687769264</v>
      </c>
    </row>
    <row r="18" spans="2:25" s="742" customFormat="1" ht="18" customHeight="1" x14ac:dyDescent="0.2">
      <c r="B18" s="836" t="s">
        <v>41</v>
      </c>
      <c r="D18" s="837">
        <v>231314</v>
      </c>
      <c r="E18" s="820"/>
      <c r="F18" s="838">
        <v>17</v>
      </c>
      <c r="G18" s="839">
        <v>5.9501309028798634E-3</v>
      </c>
      <c r="H18" s="838">
        <v>36914</v>
      </c>
      <c r="I18" s="839">
        <v>12.920184244053369</v>
      </c>
      <c r="J18" s="838">
        <v>33837</v>
      </c>
      <c r="K18" s="839">
        <v>11.843210550632113</v>
      </c>
      <c r="L18" s="838">
        <v>14265</v>
      </c>
      <c r="M18" s="839">
        <v>4.9928598429165438</v>
      </c>
      <c r="N18" s="838">
        <v>38779</v>
      </c>
      <c r="O18" s="839">
        <v>13.572948604869307</v>
      </c>
      <c r="P18" s="838">
        <v>23876</v>
      </c>
      <c r="Q18" s="839">
        <v>8.3567838492446835</v>
      </c>
      <c r="R18" s="838">
        <v>137934</v>
      </c>
      <c r="S18" s="839">
        <v>48.277962115166531</v>
      </c>
      <c r="T18" s="838">
        <v>86</v>
      </c>
      <c r="U18" s="839">
        <f t="shared" si="0"/>
        <v>3.0100662214568721E-2</v>
      </c>
      <c r="V18" s="840">
        <f t="shared" si="1"/>
        <v>285708</v>
      </c>
      <c r="W18" s="839">
        <f t="shared" si="1"/>
        <v>99.999999999999986</v>
      </c>
      <c r="X18" s="841"/>
      <c r="Y18" s="835">
        <f t="shared" si="2"/>
        <v>1.2351522173322842</v>
      </c>
    </row>
    <row r="19" spans="2:25" s="742" customFormat="1" ht="18" customHeight="1" x14ac:dyDescent="0.2">
      <c r="B19" s="836" t="s">
        <v>3</v>
      </c>
      <c r="D19" s="837">
        <v>164582</v>
      </c>
      <c r="E19" s="820"/>
      <c r="F19" s="838">
        <v>1628</v>
      </c>
      <c r="G19" s="839">
        <v>0.65482511181903014</v>
      </c>
      <c r="H19" s="838">
        <v>80642</v>
      </c>
      <c r="I19" s="839">
        <v>32.436367731763042</v>
      </c>
      <c r="J19" s="838">
        <v>6153</v>
      </c>
      <c r="K19" s="839">
        <v>2.4749010522251185</v>
      </c>
      <c r="L19" s="838">
        <v>9377</v>
      </c>
      <c r="M19" s="839">
        <v>3.7716800205940086</v>
      </c>
      <c r="N19" s="838">
        <v>13646</v>
      </c>
      <c r="O19" s="839">
        <v>5.4887859188467356</v>
      </c>
      <c r="P19" s="838">
        <v>25186</v>
      </c>
      <c r="Q19" s="839">
        <v>10.130482350291212</v>
      </c>
      <c r="R19" s="838">
        <v>111206</v>
      </c>
      <c r="S19" s="839">
        <v>44.730025420729156</v>
      </c>
      <c r="T19" s="838">
        <v>778</v>
      </c>
      <c r="U19" s="839">
        <f t="shared" si="0"/>
        <v>0.31293239373169868</v>
      </c>
      <c r="V19" s="840">
        <f t="shared" si="1"/>
        <v>248616</v>
      </c>
      <c r="W19" s="839">
        <f t="shared" si="1"/>
        <v>100</v>
      </c>
      <c r="X19" s="841"/>
      <c r="Y19" s="835">
        <f t="shared" si="2"/>
        <v>1.510590465543012</v>
      </c>
    </row>
    <row r="20" spans="2:25" s="633" customFormat="1" ht="18" customHeight="1" x14ac:dyDescent="0.2">
      <c r="B20" s="836" t="s">
        <v>2</v>
      </c>
      <c r="D20" s="833">
        <v>36678</v>
      </c>
      <c r="F20" s="683">
        <v>1704</v>
      </c>
      <c r="G20" s="684">
        <v>3.8745765024216103</v>
      </c>
      <c r="H20" s="683">
        <v>6789</v>
      </c>
      <c r="I20" s="684">
        <v>15.436913072148071</v>
      </c>
      <c r="J20" s="683">
        <v>926</v>
      </c>
      <c r="K20" s="684">
        <v>2.1055503763159691</v>
      </c>
      <c r="L20" s="683">
        <v>2429</v>
      </c>
      <c r="M20" s="684">
        <v>5.5230905659519314</v>
      </c>
      <c r="N20" s="683">
        <v>5341</v>
      </c>
      <c r="O20" s="684">
        <v>12.14443257009027</v>
      </c>
      <c r="P20" s="683">
        <v>19933</v>
      </c>
      <c r="Q20" s="684">
        <v>45.323904590827439</v>
      </c>
      <c r="R20" s="683">
        <v>6857</v>
      </c>
      <c r="S20" s="684">
        <v>15.591532322244708</v>
      </c>
      <c r="T20" s="683">
        <v>0</v>
      </c>
      <c r="U20" s="684">
        <f t="shared" si="0"/>
        <v>0</v>
      </c>
      <c r="V20" s="834">
        <f t="shared" si="1"/>
        <v>43979</v>
      </c>
      <c r="W20" s="684">
        <f t="shared" si="1"/>
        <v>99.999999999999986</v>
      </c>
      <c r="X20" s="678"/>
      <c r="Y20" s="835">
        <f t="shared" si="2"/>
        <v>1.1990566552156605</v>
      </c>
    </row>
    <row r="21" spans="2:25" s="633" customFormat="1" ht="18" customHeight="1" x14ac:dyDescent="0.2">
      <c r="B21" s="682" t="s">
        <v>35</v>
      </c>
      <c r="D21" s="833">
        <v>77734</v>
      </c>
      <c r="F21" s="683">
        <v>6222</v>
      </c>
      <c r="G21" s="684">
        <v>5.8119115229412648</v>
      </c>
      <c r="H21" s="683">
        <v>22320</v>
      </c>
      <c r="I21" s="684">
        <v>20.848901509490361</v>
      </c>
      <c r="J21" s="683">
        <v>24513</v>
      </c>
      <c r="K21" s="684">
        <v>22.897362128231954</v>
      </c>
      <c r="L21" s="683">
        <v>9041</v>
      </c>
      <c r="M21" s="684">
        <v>8.4451128381407869</v>
      </c>
      <c r="N21" s="683">
        <v>6793</v>
      </c>
      <c r="O21" s="684">
        <v>6.3452772380810041</v>
      </c>
      <c r="P21" s="683">
        <v>16464</v>
      </c>
      <c r="Q21" s="684">
        <v>15.378867134957405</v>
      </c>
      <c r="R21" s="683">
        <v>21567</v>
      </c>
      <c r="S21" s="684">
        <v>20.145531310715889</v>
      </c>
      <c r="T21" s="683">
        <v>136</v>
      </c>
      <c r="U21" s="684">
        <f t="shared" si="0"/>
        <v>0.12703631744133911</v>
      </c>
      <c r="V21" s="834">
        <f t="shared" si="1"/>
        <v>107056</v>
      </c>
      <c r="W21" s="684">
        <f t="shared" si="1"/>
        <v>100</v>
      </c>
      <c r="X21" s="678"/>
      <c r="Y21" s="835">
        <f t="shared" si="2"/>
        <v>1.3772094578948721</v>
      </c>
    </row>
    <row r="22" spans="2:25" s="633" customFormat="1" ht="21" customHeight="1" x14ac:dyDescent="0.2">
      <c r="B22" s="682" t="s">
        <v>42</v>
      </c>
      <c r="D22" s="833">
        <v>190266</v>
      </c>
      <c r="F22" s="683">
        <v>5961</v>
      </c>
      <c r="G22" s="684">
        <v>2.2551185630192334</v>
      </c>
      <c r="H22" s="683">
        <v>81531</v>
      </c>
      <c r="I22" s="684">
        <v>30.844165670444745</v>
      </c>
      <c r="J22" s="683">
        <v>53640</v>
      </c>
      <c r="K22" s="684">
        <v>20.292662258069399</v>
      </c>
      <c r="L22" s="683">
        <v>18348</v>
      </c>
      <c r="M22" s="684">
        <v>6.9412708260823512</v>
      </c>
      <c r="N22" s="683">
        <v>24681</v>
      </c>
      <c r="O22" s="684">
        <v>9.3371214987213058</v>
      </c>
      <c r="P22" s="683">
        <v>28695</v>
      </c>
      <c r="Q22" s="684">
        <v>10.855666358972806</v>
      </c>
      <c r="R22" s="683">
        <v>51394</v>
      </c>
      <c r="S22" s="684">
        <v>19.442973230634202</v>
      </c>
      <c r="T22" s="683">
        <v>82</v>
      </c>
      <c r="U22" s="684">
        <f t="shared" si="0"/>
        <v>3.1021594055959931E-2</v>
      </c>
      <c r="V22" s="834">
        <f t="shared" si="1"/>
        <v>264332</v>
      </c>
      <c r="W22" s="684">
        <f t="shared" si="1"/>
        <v>100.00000000000001</v>
      </c>
      <c r="X22" s="678"/>
      <c r="Y22" s="835">
        <f t="shared" si="2"/>
        <v>1.3892760661389845</v>
      </c>
    </row>
    <row r="23" spans="2:25" s="633" customFormat="1" ht="18" customHeight="1" x14ac:dyDescent="0.2">
      <c r="B23" s="682" t="s">
        <v>43</v>
      </c>
      <c r="D23" s="833">
        <v>44845</v>
      </c>
      <c r="F23" s="683">
        <v>3528</v>
      </c>
      <c r="G23" s="684">
        <v>6.046272493573265</v>
      </c>
      <c r="H23" s="683">
        <v>13127</v>
      </c>
      <c r="I23" s="684">
        <v>22.49700085689803</v>
      </c>
      <c r="J23" s="683">
        <v>3914</v>
      </c>
      <c r="K23" s="684">
        <v>6.7077977720651241</v>
      </c>
      <c r="L23" s="683">
        <v>4171</v>
      </c>
      <c r="M23" s="684">
        <v>7.1482433590402739</v>
      </c>
      <c r="N23" s="683">
        <v>5263</v>
      </c>
      <c r="O23" s="684">
        <v>9.0197086546700938</v>
      </c>
      <c r="P23" s="683">
        <v>1350</v>
      </c>
      <c r="Q23" s="684">
        <v>2.3136246786632393</v>
      </c>
      <c r="R23" s="683">
        <v>26994</v>
      </c>
      <c r="S23" s="684">
        <v>46.26221079691517</v>
      </c>
      <c r="T23" s="683">
        <v>3</v>
      </c>
      <c r="U23" s="684">
        <f t="shared" si="0"/>
        <v>5.1413881748071976E-3</v>
      </c>
      <c r="V23" s="834">
        <f>F23+H23+J23+L23+N23+P23+R23+T23</f>
        <v>58350</v>
      </c>
      <c r="W23" s="684">
        <f t="shared" si="1"/>
        <v>99.999999999999986</v>
      </c>
      <c r="X23" s="678"/>
      <c r="Y23" s="835">
        <f t="shared" si="2"/>
        <v>1.3011484000445981</v>
      </c>
    </row>
    <row r="24" spans="2:25" s="633" customFormat="1" ht="22.5" customHeight="1" x14ac:dyDescent="0.2">
      <c r="B24" s="682" t="s">
        <v>44</v>
      </c>
      <c r="D24" s="833">
        <v>16322</v>
      </c>
      <c r="F24" s="685">
        <v>2265</v>
      </c>
      <c r="G24" s="686">
        <v>9.8809056406229558</v>
      </c>
      <c r="H24" s="685">
        <v>3487</v>
      </c>
      <c r="I24" s="684">
        <v>15.211796012738297</v>
      </c>
      <c r="J24" s="685">
        <v>1123</v>
      </c>
      <c r="K24" s="684">
        <v>4.8990097282205642</v>
      </c>
      <c r="L24" s="685">
        <v>816</v>
      </c>
      <c r="M24" s="684">
        <v>3.5597434890721109</v>
      </c>
      <c r="N24" s="685">
        <v>2613</v>
      </c>
      <c r="O24" s="684">
        <v>11.399031540374297</v>
      </c>
      <c r="P24" s="685">
        <v>2923</v>
      </c>
      <c r="Q24" s="684">
        <v>12.751385071761986</v>
      </c>
      <c r="R24" s="685">
        <v>9656</v>
      </c>
      <c r="S24" s="684">
        <v>42.123631287353312</v>
      </c>
      <c r="T24" s="685">
        <v>40</v>
      </c>
      <c r="U24" s="684">
        <f t="shared" si="0"/>
        <v>0.17449722985647603</v>
      </c>
      <c r="V24" s="842">
        <f t="shared" si="1"/>
        <v>22923</v>
      </c>
      <c r="W24" s="684">
        <f t="shared" si="1"/>
        <v>99.999999999999986</v>
      </c>
      <c r="X24" s="678"/>
      <c r="Y24" s="835">
        <f t="shared" si="2"/>
        <v>1.4044234775150104</v>
      </c>
    </row>
    <row r="25" spans="2:25" s="633" customFormat="1" ht="18" customHeight="1" x14ac:dyDescent="0.2">
      <c r="B25" s="682" t="s">
        <v>45</v>
      </c>
      <c r="D25" s="833">
        <v>70900</v>
      </c>
      <c r="F25" s="685">
        <v>1158</v>
      </c>
      <c r="G25" s="686">
        <v>1.1417190858359789</v>
      </c>
      <c r="H25" s="685">
        <v>26417</v>
      </c>
      <c r="I25" s="684">
        <v>26.04558988819435</v>
      </c>
      <c r="J25" s="685">
        <v>6060</v>
      </c>
      <c r="K25" s="684">
        <v>5.9747993611105636</v>
      </c>
      <c r="L25" s="685">
        <v>7728</v>
      </c>
      <c r="M25" s="684">
        <v>7.6193480961489168</v>
      </c>
      <c r="N25" s="685">
        <v>13398</v>
      </c>
      <c r="O25" s="684">
        <v>13.209630666692959</v>
      </c>
      <c r="P25" s="685">
        <v>1389</v>
      </c>
      <c r="Q25" s="684">
        <v>1.3694713387099955</v>
      </c>
      <c r="R25" s="685">
        <v>38076</v>
      </c>
      <c r="S25" s="684">
        <v>37.540670045156077</v>
      </c>
      <c r="T25" s="685">
        <v>7200</v>
      </c>
      <c r="U25" s="684">
        <f t="shared" si="0"/>
        <v>7.0987715181511648</v>
      </c>
      <c r="V25" s="842">
        <f t="shared" si="1"/>
        <v>101426</v>
      </c>
      <c r="W25" s="684">
        <f t="shared" si="1"/>
        <v>100.00000000000001</v>
      </c>
      <c r="X25" s="678"/>
      <c r="Y25" s="835">
        <f t="shared" si="2"/>
        <v>1.4305500705218617</v>
      </c>
    </row>
    <row r="26" spans="2:25" s="633" customFormat="1" ht="18" customHeight="1" x14ac:dyDescent="0.2">
      <c r="B26" s="682" t="s">
        <v>46</v>
      </c>
      <c r="D26" s="833">
        <v>9344</v>
      </c>
      <c r="F26" s="685">
        <v>1156</v>
      </c>
      <c r="G26" s="686">
        <v>8.098640885526132</v>
      </c>
      <c r="H26" s="685">
        <v>3724</v>
      </c>
      <c r="I26" s="684">
        <v>26.089393302508057</v>
      </c>
      <c r="J26" s="685">
        <v>3708</v>
      </c>
      <c r="K26" s="684">
        <v>25.977301387137452</v>
      </c>
      <c r="L26" s="685">
        <v>1409</v>
      </c>
      <c r="M26" s="684">
        <v>9.8710942973238058</v>
      </c>
      <c r="N26" s="685">
        <v>2023</v>
      </c>
      <c r="O26" s="684">
        <v>14.17262154967073</v>
      </c>
      <c r="P26" s="685">
        <v>1045</v>
      </c>
      <c r="Q26" s="684">
        <v>7.3210032226425668</v>
      </c>
      <c r="R26" s="685">
        <v>1209</v>
      </c>
      <c r="S26" s="684">
        <v>8.4699453551912569</v>
      </c>
      <c r="T26" s="685">
        <v>0</v>
      </c>
      <c r="U26" s="684">
        <f t="shared" si="0"/>
        <v>0</v>
      </c>
      <c r="V26" s="842">
        <f t="shared" si="1"/>
        <v>14274</v>
      </c>
      <c r="W26" s="684">
        <f t="shared" si="1"/>
        <v>99.999999999999986</v>
      </c>
      <c r="X26" s="678"/>
      <c r="Y26" s="835">
        <f t="shared" si="2"/>
        <v>1.5276113013698631</v>
      </c>
    </row>
    <row r="27" spans="2:25" s="633" customFormat="1" ht="18" customHeight="1" x14ac:dyDescent="0.2">
      <c r="B27" s="682" t="s">
        <v>1</v>
      </c>
      <c r="D27" s="833">
        <v>3693</v>
      </c>
      <c r="F27" s="685">
        <v>685</v>
      </c>
      <c r="G27" s="686">
        <v>13.919934972566551</v>
      </c>
      <c r="H27" s="685">
        <v>786</v>
      </c>
      <c r="I27" s="684">
        <v>15.972363340784394</v>
      </c>
      <c r="J27" s="685">
        <v>1277</v>
      </c>
      <c r="K27" s="684">
        <v>25.950010160536475</v>
      </c>
      <c r="L27" s="685">
        <v>67</v>
      </c>
      <c r="M27" s="684">
        <v>1.3615118878276773</v>
      </c>
      <c r="N27" s="685">
        <v>221</v>
      </c>
      <c r="O27" s="684">
        <v>4.49095712253607</v>
      </c>
      <c r="P27" s="685">
        <v>5</v>
      </c>
      <c r="Q27" s="684">
        <v>0.1016053647632595</v>
      </c>
      <c r="R27" s="685">
        <v>1880</v>
      </c>
      <c r="S27" s="684">
        <v>38.203617150985572</v>
      </c>
      <c r="T27" s="685">
        <v>0</v>
      </c>
      <c r="U27" s="684">
        <f t="shared" si="0"/>
        <v>0</v>
      </c>
      <c r="V27" s="834">
        <f t="shared" si="1"/>
        <v>4921</v>
      </c>
      <c r="W27" s="684">
        <f t="shared" si="1"/>
        <v>100</v>
      </c>
      <c r="X27" s="678"/>
      <c r="Y27" s="835">
        <f t="shared" si="2"/>
        <v>1.3325209856485243</v>
      </c>
    </row>
    <row r="28" spans="2:25" s="633" customFormat="1" ht="8.25" customHeight="1" x14ac:dyDescent="0.2">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1225" customFormat="1" ht="20.25" customHeight="1" x14ac:dyDescent="0.2">
      <c r="B30" s="1249" t="s">
        <v>0</v>
      </c>
      <c r="D30" s="1266">
        <f>SUM(D10:D29)</f>
        <v>1521488</v>
      </c>
      <c r="F30" s="1250">
        <f>SUM(F10:F27)</f>
        <v>78989</v>
      </c>
      <c r="G30" s="1251">
        <f>F30*100/$V30</f>
        <v>3.7024711108444546</v>
      </c>
      <c r="H30" s="1250">
        <f>SUM(H10:H27)</f>
        <v>527566</v>
      </c>
      <c r="I30" s="1251">
        <f>H30*100/$V30</f>
        <v>24.728732786385009</v>
      </c>
      <c r="J30" s="1250">
        <f>SUM(J10:J27)</f>
        <v>361572</v>
      </c>
      <c r="K30" s="1251">
        <f>J30*100/$V30</f>
        <v>16.948054596086177</v>
      </c>
      <c r="L30" s="1250">
        <f>SUM(L10:L27)</f>
        <v>110190</v>
      </c>
      <c r="M30" s="1251">
        <f>L30*100/$V30</f>
        <v>5.1649633708991178</v>
      </c>
      <c r="N30" s="1250">
        <f>SUM(N10:N27)</f>
        <v>184332</v>
      </c>
      <c r="O30" s="1251">
        <f>N30*100/$V30</f>
        <v>8.6402398410434369</v>
      </c>
      <c r="P30" s="1250">
        <f>SUM(P10:P27)</f>
        <v>218451</v>
      </c>
      <c r="Q30" s="1251">
        <f>P30*100/$V30</f>
        <v>10.239508243364037</v>
      </c>
      <c r="R30" s="1250">
        <f>SUM(R10:R27)</f>
        <v>641190</v>
      </c>
      <c r="S30" s="1251">
        <f>R30*100/$V30</f>
        <v>30.054658896331841</v>
      </c>
      <c r="T30" s="1250">
        <f>SUM(T10:T28)</f>
        <v>11123</v>
      </c>
      <c r="U30" s="1251">
        <f>T30*100/$V30</f>
        <v>0.52137115504592879</v>
      </c>
      <c r="V30" s="1250">
        <f>SUM(V10:V27)</f>
        <v>2133413</v>
      </c>
      <c r="W30" s="1251">
        <f>G30+I30+K30+M30+O30+Q30+S30+U30</f>
        <v>100.00000000000001</v>
      </c>
      <c r="X30" s="1267"/>
      <c r="Y30" s="1268">
        <f>(V30/D30)</f>
        <v>1.4021885154532931</v>
      </c>
    </row>
    <row r="31" spans="2:25" s="631" customFormat="1" ht="5.25" customHeight="1" x14ac:dyDescent="0.2">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25">
      <c r="B33" s="698" t="s">
        <v>47</v>
      </c>
      <c r="X33" s="697"/>
      <c r="Y33" s="697"/>
    </row>
    <row r="34" spans="2:25" s="852" customFormat="1" x14ac:dyDescent="0.2">
      <c r="X34" s="697"/>
      <c r="Y34" s="697"/>
    </row>
    <row r="35" spans="2:25" s="852" customFormat="1" x14ac:dyDescent="0.2">
      <c r="X35" s="697"/>
      <c r="Y35" s="697"/>
    </row>
    <row r="36" spans="2:25" s="852" customFormat="1" x14ac:dyDescent="0.2">
      <c r="D36" s="853"/>
      <c r="T36" s="697"/>
      <c r="U36" s="697"/>
    </row>
    <row r="37" spans="2:25" s="852" customFormat="1" x14ac:dyDescent="0.2">
      <c r="T37" s="697"/>
      <c r="U37" s="697"/>
    </row>
    <row r="38" spans="2:25" s="852" customFormat="1" x14ac:dyDescent="0.2">
      <c r="T38" s="697"/>
      <c r="U38" s="697"/>
    </row>
    <row r="39" spans="2:25" s="852" customFormat="1" x14ac:dyDescent="0.2">
      <c r="T39" s="697"/>
      <c r="U39" s="697"/>
    </row>
    <row r="40" spans="2:25" s="852" customFormat="1" x14ac:dyDescent="0.2">
      <c r="T40" s="697"/>
      <c r="U40" s="697"/>
    </row>
    <row r="41" spans="2:25" s="852" customFormat="1" x14ac:dyDescent="0.2">
      <c r="T41" s="697"/>
      <c r="U41" s="697"/>
    </row>
    <row r="42" spans="2:25" x14ac:dyDescent="0.2">
      <c r="T42" s="732"/>
      <c r="U42" s="732"/>
      <c r="X42" s="615"/>
      <c r="Y42" s="615"/>
    </row>
    <row r="43" spans="2:25" x14ac:dyDescent="0.2">
      <c r="T43" s="732"/>
      <c r="U43" s="732"/>
      <c r="X43" s="615"/>
      <c r="Y43" s="615"/>
    </row>
    <row r="44" spans="2:25" x14ac:dyDescent="0.2">
      <c r="T44" s="732"/>
      <c r="U44" s="732"/>
      <c r="X44" s="615"/>
      <c r="Y44" s="615"/>
    </row>
    <row r="45" spans="2:25" x14ac:dyDescent="0.2">
      <c r="T45" s="732"/>
      <c r="U45" s="732"/>
      <c r="X45" s="615"/>
      <c r="Y45" s="615"/>
    </row>
    <row r="46" spans="2:25" x14ac:dyDescent="0.2">
      <c r="T46" s="732"/>
      <c r="U46" s="732"/>
      <c r="X46" s="615"/>
      <c r="Y46" s="615"/>
    </row>
    <row r="47" spans="2:25" x14ac:dyDescent="0.2">
      <c r="T47" s="732"/>
      <c r="U47" s="732"/>
      <c r="X47" s="615"/>
      <c r="Y47" s="615"/>
    </row>
    <row r="48" spans="2:25" x14ac:dyDescent="0.2">
      <c r="T48" s="732"/>
      <c r="U48" s="732"/>
      <c r="X48" s="615"/>
      <c r="Y48" s="615"/>
    </row>
    <row r="49" spans="20:25" x14ac:dyDescent="0.2">
      <c r="T49" s="732"/>
      <c r="U49" s="732"/>
      <c r="X49" s="615"/>
      <c r="Y49" s="615"/>
    </row>
    <row r="50" spans="20:25" x14ac:dyDescent="0.2">
      <c r="T50" s="732"/>
      <c r="U50" s="732"/>
      <c r="X50" s="615"/>
      <c r="Y50" s="615"/>
    </row>
    <row r="51" spans="20:25" x14ac:dyDescent="0.2">
      <c r="T51" s="732"/>
      <c r="U51" s="732"/>
      <c r="X51" s="615"/>
      <c r="Y51" s="615"/>
    </row>
    <row r="52" spans="20:25" x14ac:dyDescent="0.2">
      <c r="T52" s="732"/>
      <c r="U52" s="732"/>
      <c r="X52" s="615"/>
      <c r="Y52" s="615"/>
    </row>
    <row r="53" spans="20:25" x14ac:dyDescent="0.2">
      <c r="T53" s="732"/>
      <c r="U53" s="732"/>
      <c r="X53" s="615"/>
      <c r="Y53" s="615"/>
    </row>
    <row r="54" spans="20:25" x14ac:dyDescent="0.2">
      <c r="T54" s="732"/>
      <c r="U54" s="732"/>
      <c r="X54" s="615"/>
      <c r="Y54" s="615"/>
    </row>
    <row r="55" spans="20:25" x14ac:dyDescent="0.2">
      <c r="T55" s="732"/>
      <c r="U55" s="732"/>
      <c r="X55" s="615"/>
      <c r="Y55" s="615"/>
    </row>
    <row r="56" spans="20:25" x14ac:dyDescent="0.2">
      <c r="T56" s="732"/>
      <c r="U56" s="732"/>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217" customFormat="1" ht="21" x14ac:dyDescent="0.2">
      <c r="B3" s="1518" t="s">
        <v>414</v>
      </c>
      <c r="C3" s="1518"/>
      <c r="D3" s="1518"/>
      <c r="E3" s="1518"/>
      <c r="F3" s="1518"/>
      <c r="G3" s="1518"/>
      <c r="H3" s="1518"/>
      <c r="I3" s="1518"/>
      <c r="J3" s="1518"/>
      <c r="K3" s="1518"/>
      <c r="L3" s="1518"/>
      <c r="M3" s="1518"/>
      <c r="N3" s="1518"/>
      <c r="O3" s="1518"/>
      <c r="P3" s="1518"/>
      <c r="Q3" s="1518"/>
      <c r="R3" s="1518"/>
      <c r="S3" s="1518"/>
      <c r="T3" s="1518"/>
      <c r="U3" s="1518"/>
      <c r="V3" s="1518"/>
      <c r="W3" s="1518"/>
      <c r="X3" s="1518"/>
      <c r="Y3" s="218"/>
    </row>
    <row r="4" spans="2:25" s="217" customFormat="1" ht="14.25" customHeight="1" x14ac:dyDescent="0.2">
      <c r="B4" s="1439" t="str">
        <f>porsaad!$B$6</f>
        <v>Situación a 31 de enero de 2025</v>
      </c>
      <c r="C4" s="1439"/>
      <c r="D4" s="1439"/>
      <c r="E4" s="1439"/>
      <c r="F4" s="1439"/>
      <c r="G4" s="1439"/>
      <c r="H4" s="1439"/>
      <c r="I4" s="1439"/>
      <c r="J4" s="1439"/>
      <c r="K4" s="1439"/>
      <c r="L4" s="1439"/>
      <c r="M4" s="1439"/>
      <c r="N4" s="1439"/>
      <c r="O4" s="1439"/>
      <c r="P4" s="1439"/>
      <c r="Q4" s="1439"/>
      <c r="R4" s="1439"/>
      <c r="S4" s="1439"/>
      <c r="T4" s="1439"/>
      <c r="U4" s="1439"/>
      <c r="V4" s="1439"/>
      <c r="W4" s="1439"/>
      <c r="X4" s="216"/>
      <c r="Y4" s="216"/>
    </row>
    <row r="5" spans="2: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
      <c r="B6" s="133"/>
      <c r="C6" s="133"/>
      <c r="D6" s="133"/>
      <c r="E6" s="133"/>
      <c r="F6" s="1521" t="s">
        <v>52</v>
      </c>
      <c r="G6" s="1521"/>
      <c r="H6" s="1521"/>
      <c r="I6" s="1521"/>
      <c r="J6" s="1521"/>
      <c r="K6" s="1521"/>
      <c r="L6" s="1521"/>
      <c r="M6" s="1521"/>
      <c r="N6" s="1521"/>
      <c r="O6" s="1521"/>
      <c r="P6" s="1521"/>
      <c r="Q6" s="1521"/>
      <c r="R6" s="1521"/>
      <c r="S6" s="1521"/>
      <c r="T6" s="1521"/>
      <c r="U6" s="1521"/>
      <c r="V6" s="1521"/>
      <c r="W6" s="1521"/>
      <c r="X6" s="192"/>
      <c r="Y6" s="192"/>
    </row>
    <row r="7" spans="2:25" s="132" customFormat="1" ht="64.5" customHeight="1" x14ac:dyDescent="0.2">
      <c r="B7" s="1522" t="s">
        <v>12</v>
      </c>
      <c r="C7" s="155"/>
      <c r="D7" s="156" t="s">
        <v>53</v>
      </c>
      <c r="E7" s="155"/>
      <c r="F7" s="1523" t="s">
        <v>168</v>
      </c>
      <c r="G7" s="1523"/>
      <c r="H7" s="1523" t="s">
        <v>59</v>
      </c>
      <c r="I7" s="1523"/>
      <c r="J7" s="1523" t="s">
        <v>60</v>
      </c>
      <c r="K7" s="1523"/>
      <c r="L7" s="1523" t="s">
        <v>152</v>
      </c>
      <c r="M7" s="1523"/>
      <c r="N7" s="1523" t="s">
        <v>0</v>
      </c>
      <c r="O7" s="1523"/>
      <c r="P7" s="156"/>
      <c r="Q7" s="156" t="s">
        <v>62</v>
      </c>
      <c r="R7" s="133"/>
      <c r="S7" s="133"/>
      <c r="T7" s="133"/>
      <c r="U7" s="133"/>
      <c r="V7" s="133"/>
      <c r="W7" s="133"/>
    </row>
    <row r="8" spans="2:25" s="189" customFormat="1" ht="20.25" customHeight="1" x14ac:dyDescent="0.2">
      <c r="B8" s="1522"/>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
      <c r="B10" s="146" t="s">
        <v>8</v>
      </c>
      <c r="C10" s="159"/>
      <c r="D10" s="163">
        <f>'41benpresaad'!D10</f>
        <v>297499</v>
      </c>
      <c r="E10" s="162"/>
      <c r="F10" s="164">
        <f>'41benpresaad'!F10+'41benpresaad'!H10+'41benpresaad'!J10+'41benpresaad'!L10+'41benpresaad'!N10</f>
        <v>352793</v>
      </c>
      <c r="G10" s="165">
        <f t="shared" ref="G10:G27" si="0">F10*100/$N10</f>
        <v>79.395475178294532</v>
      </c>
      <c r="H10" s="164">
        <f>'41benpresaad'!P10</f>
        <v>4887</v>
      </c>
      <c r="I10" s="165">
        <f t="shared" ref="I10:I27" si="1">H10*100/$N10</f>
        <v>1.099811184451861</v>
      </c>
      <c r="J10" s="164">
        <f>'41benpresaad'!R10</f>
        <v>86657</v>
      </c>
      <c r="K10" s="165">
        <f t="shared" ref="K10:K27" si="2">J10*100/$N10</f>
        <v>19.502013057304055</v>
      </c>
      <c r="L10" s="164">
        <f>'41benpresaad'!T10</f>
        <v>12</v>
      </c>
      <c r="M10" s="165">
        <f t="shared" ref="M10:M27" si="3">L10*100/$N10</f>
        <v>2.7005799495441645E-3</v>
      </c>
      <c r="N10" s="164">
        <f>F10+H10+J10+L10</f>
        <v>444349</v>
      </c>
      <c r="O10" s="165">
        <f>G10+I10+K10+M10</f>
        <v>100</v>
      </c>
      <c r="P10" s="166"/>
      <c r="Q10" s="166">
        <f t="shared" ref="Q10:Q27" si="4">N10/D10</f>
        <v>1.4936151045885868</v>
      </c>
      <c r="R10" s="162"/>
      <c r="S10" s="162"/>
      <c r="T10" s="162"/>
      <c r="U10" s="162"/>
      <c r="V10" s="162"/>
      <c r="W10" s="162"/>
    </row>
    <row r="11" spans="2:25" s="191" customFormat="1" ht="18" customHeight="1" x14ac:dyDescent="0.2">
      <c r="B11" s="146" t="s">
        <v>7</v>
      </c>
      <c r="C11" s="159"/>
      <c r="D11" s="163">
        <f>'41benpresaad'!D11</f>
        <v>45476</v>
      </c>
      <c r="E11" s="162"/>
      <c r="F11" s="164">
        <f>'41benpresaad'!F11+'41benpresaad'!H11+'41benpresaad'!J11+'41benpresaad'!L11+'41benpresaad'!N11</f>
        <v>26566</v>
      </c>
      <c r="G11" s="165">
        <f t="shared" si="0"/>
        <v>44.169188308449442</v>
      </c>
      <c r="H11" s="164">
        <f>'41benpresaad'!P11</f>
        <v>9919</v>
      </c>
      <c r="I11" s="165">
        <f t="shared" si="1"/>
        <v>16.491537259335615</v>
      </c>
      <c r="J11" s="164">
        <f>'41benpresaad'!R11</f>
        <v>23661</v>
      </c>
      <c r="K11" s="165">
        <f t="shared" si="2"/>
        <v>39.339274432214943</v>
      </c>
      <c r="L11" s="164">
        <f>'41benpresaad'!T11</f>
        <v>0</v>
      </c>
      <c r="M11" s="165">
        <f t="shared" si="3"/>
        <v>0</v>
      </c>
      <c r="N11" s="164">
        <f t="shared" ref="N11:N27" si="5">F11+H11+J11+L11</f>
        <v>60146</v>
      </c>
      <c r="O11" s="165">
        <f t="shared" ref="O11:O27" si="6">G11+I11+K11+M11</f>
        <v>100</v>
      </c>
      <c r="P11" s="166"/>
      <c r="Q11" s="166">
        <f t="shared" si="4"/>
        <v>1.3225877385873868</v>
      </c>
      <c r="R11" s="162"/>
      <c r="S11" s="162"/>
      <c r="T11" s="162"/>
      <c r="U11" s="162"/>
      <c r="V11" s="162"/>
      <c r="W11" s="162"/>
    </row>
    <row r="12" spans="2:25" s="191" customFormat="1" ht="22.5" customHeight="1" x14ac:dyDescent="0.2">
      <c r="B12" s="146" t="s">
        <v>37</v>
      </c>
      <c r="C12" s="159"/>
      <c r="D12" s="163">
        <f>'41benpresaad'!D12</f>
        <v>33572</v>
      </c>
      <c r="E12" s="162"/>
      <c r="F12" s="163">
        <f>'41benpresaad'!F12+'41benpresaad'!H12+'41benpresaad'!J12+'41benpresaad'!L12+'41benpresaad'!N12</f>
        <v>28560</v>
      </c>
      <c r="G12" s="165">
        <f t="shared" si="0"/>
        <v>61.584905660377359</v>
      </c>
      <c r="H12" s="164">
        <f>'41benpresaad'!P12</f>
        <v>5126</v>
      </c>
      <c r="I12" s="165">
        <f t="shared" si="1"/>
        <v>11.053369272237196</v>
      </c>
      <c r="J12" s="164">
        <f>'41benpresaad'!R12</f>
        <v>12663</v>
      </c>
      <c r="K12" s="165">
        <f t="shared" si="2"/>
        <v>27.305660377358489</v>
      </c>
      <c r="L12" s="164">
        <f>'41benpresaad'!T12</f>
        <v>26</v>
      </c>
      <c r="M12" s="165">
        <f t="shared" si="3"/>
        <v>5.6064690026954175E-2</v>
      </c>
      <c r="N12" s="164">
        <f t="shared" si="5"/>
        <v>46375</v>
      </c>
      <c r="O12" s="165">
        <f t="shared" si="6"/>
        <v>100</v>
      </c>
      <c r="P12" s="166"/>
      <c r="Q12" s="166">
        <f t="shared" si="4"/>
        <v>1.3813594662218516</v>
      </c>
      <c r="R12" s="162"/>
      <c r="S12" s="162"/>
      <c r="T12" s="162"/>
      <c r="U12" s="162"/>
      <c r="V12" s="162"/>
      <c r="W12" s="162"/>
    </row>
    <row r="13" spans="2:25" s="191" customFormat="1" ht="18" customHeight="1" x14ac:dyDescent="0.2">
      <c r="B13" s="146" t="s">
        <v>38</v>
      </c>
      <c r="C13" s="159"/>
      <c r="D13" s="163">
        <f>'41benpresaad'!D13</f>
        <v>31871</v>
      </c>
      <c r="E13" s="162"/>
      <c r="F13" s="164">
        <f>'41benpresaad'!F13+'41benpresaad'!H13+'41benpresaad'!J13+'41benpresaad'!L13+'41benpresaad'!N13</f>
        <v>28043</v>
      </c>
      <c r="G13" s="165">
        <f t="shared" si="0"/>
        <v>52.745123855022854</v>
      </c>
      <c r="H13" s="164">
        <f>'41benpresaad'!P13</f>
        <v>799</v>
      </c>
      <c r="I13" s="165">
        <f t="shared" si="1"/>
        <v>1.5028118945962721</v>
      </c>
      <c r="J13" s="164">
        <f>'41benpresaad'!R13</f>
        <v>24325</v>
      </c>
      <c r="K13" s="165">
        <f t="shared" si="2"/>
        <v>45.752064250380876</v>
      </c>
      <c r="L13" s="164">
        <f>'41benpresaad'!T13</f>
        <v>0</v>
      </c>
      <c r="M13" s="165">
        <f t="shared" si="3"/>
        <v>0</v>
      </c>
      <c r="N13" s="164">
        <f t="shared" si="5"/>
        <v>53167</v>
      </c>
      <c r="O13" s="165">
        <f t="shared" si="6"/>
        <v>100</v>
      </c>
      <c r="P13" s="166"/>
      <c r="Q13" s="166">
        <f t="shared" si="4"/>
        <v>1.6681936556744377</v>
      </c>
      <c r="R13" s="162"/>
      <c r="S13" s="162"/>
      <c r="T13" s="162"/>
      <c r="U13" s="162"/>
      <c r="V13" s="162"/>
      <c r="W13" s="162"/>
    </row>
    <row r="14" spans="2:25" s="191" customFormat="1" ht="18" customHeight="1" x14ac:dyDescent="0.2">
      <c r="B14" s="146" t="s">
        <v>6</v>
      </c>
      <c r="C14" s="159"/>
      <c r="D14" s="163">
        <f>'41benpresaad'!D14</f>
        <v>45615</v>
      </c>
      <c r="E14" s="162"/>
      <c r="F14" s="164">
        <f>'41benpresaad'!F14+'41benpresaad'!H14+'41benpresaad'!J14+'41benpresaad'!L14+'41benpresaad'!N14</f>
        <v>28657</v>
      </c>
      <c r="G14" s="165">
        <f t="shared" si="0"/>
        <v>44.034850487107775</v>
      </c>
      <c r="H14" s="164">
        <f>'41benpresaad'!P14</f>
        <v>15554</v>
      </c>
      <c r="I14" s="165">
        <f t="shared" si="1"/>
        <v>23.90055010909985</v>
      </c>
      <c r="J14" s="164">
        <f>'41benpresaad'!R14</f>
        <v>20867</v>
      </c>
      <c r="K14" s="165">
        <f t="shared" si="2"/>
        <v>32.064599403792371</v>
      </c>
      <c r="L14" s="164">
        <f>'41benpresaad'!T14</f>
        <v>0</v>
      </c>
      <c r="M14" s="165">
        <f t="shared" si="3"/>
        <v>0</v>
      </c>
      <c r="N14" s="164">
        <f t="shared" si="5"/>
        <v>65078</v>
      </c>
      <c r="O14" s="165">
        <f t="shared" si="6"/>
        <v>100</v>
      </c>
      <c r="P14" s="166"/>
      <c r="Q14" s="166">
        <f t="shared" si="4"/>
        <v>1.4266798202345721</v>
      </c>
      <c r="R14" s="162"/>
      <c r="S14" s="162"/>
      <c r="T14" s="162"/>
      <c r="U14" s="162"/>
      <c r="V14" s="162"/>
      <c r="W14" s="162"/>
    </row>
    <row r="15" spans="2:25" s="191" customFormat="1" ht="18" customHeight="1" x14ac:dyDescent="0.2">
      <c r="B15" s="146" t="s">
        <v>5</v>
      </c>
      <c r="C15" s="159"/>
      <c r="D15" s="163">
        <f>'41benpresaad'!D15</f>
        <v>18175</v>
      </c>
      <c r="E15" s="162"/>
      <c r="F15" s="163">
        <f>'41benpresaad'!F15+'41benpresaad'!H15+'41benpresaad'!J15+'41benpresaad'!L15+'41benpresaad'!N15</f>
        <v>18876</v>
      </c>
      <c r="G15" s="165">
        <f t="shared" si="0"/>
        <v>65.89861751152074</v>
      </c>
      <c r="H15" s="164">
        <f>'41benpresaad'!P15</f>
        <v>311</v>
      </c>
      <c r="I15" s="165">
        <f t="shared" si="1"/>
        <v>1.0857422147744729</v>
      </c>
      <c r="J15" s="164">
        <f>'41benpresaad'!R15</f>
        <v>9457</v>
      </c>
      <c r="K15" s="165">
        <f t="shared" si="2"/>
        <v>33.01564027370479</v>
      </c>
      <c r="L15" s="164">
        <f>'41benpresaad'!T15</f>
        <v>0</v>
      </c>
      <c r="M15" s="165">
        <f t="shared" si="3"/>
        <v>0</v>
      </c>
      <c r="N15" s="164">
        <f t="shared" si="5"/>
        <v>28644</v>
      </c>
      <c r="O15" s="165">
        <f t="shared" si="6"/>
        <v>100</v>
      </c>
      <c r="P15" s="166"/>
      <c r="Q15" s="166">
        <f t="shared" si="4"/>
        <v>1.5760110041265474</v>
      </c>
      <c r="R15" s="162"/>
      <c r="S15" s="162"/>
      <c r="T15" s="162"/>
      <c r="U15" s="162"/>
      <c r="V15" s="162"/>
      <c r="W15" s="162"/>
    </row>
    <row r="16" spans="2:25" s="191" customFormat="1" ht="18" customHeight="1" x14ac:dyDescent="0.2">
      <c r="B16" s="146" t="s">
        <v>4</v>
      </c>
      <c r="C16" s="159"/>
      <c r="D16" s="163">
        <f>'41benpresaad'!D16</f>
        <v>126076</v>
      </c>
      <c r="E16" s="162"/>
      <c r="F16" s="164">
        <f>'41benpresaad'!F16+'41benpresaad'!H16+'41benpresaad'!J16+'41benpresaad'!L16+'41benpresaad'!N16</f>
        <v>89031</v>
      </c>
      <c r="G16" s="165">
        <f t="shared" si="0"/>
        <v>50.040186826589625</v>
      </c>
      <c r="H16" s="164">
        <f>'41benpresaad'!P16</f>
        <v>49099</v>
      </c>
      <c r="I16" s="165">
        <f t="shared" si="1"/>
        <v>27.596265716421517</v>
      </c>
      <c r="J16" s="164">
        <f>'41benpresaad'!R16</f>
        <v>37049</v>
      </c>
      <c r="K16" s="165">
        <f t="shared" si="2"/>
        <v>20.823520815652067</v>
      </c>
      <c r="L16" s="164">
        <f>'41benpresaad'!T16</f>
        <v>2740</v>
      </c>
      <c r="M16" s="165">
        <f t="shared" si="3"/>
        <v>1.540026641336788</v>
      </c>
      <c r="N16" s="164">
        <f t="shared" si="5"/>
        <v>177919</v>
      </c>
      <c r="O16" s="165">
        <f t="shared" si="6"/>
        <v>100</v>
      </c>
      <c r="P16" s="166"/>
      <c r="Q16" s="166">
        <f t="shared" si="4"/>
        <v>1.4112043529299787</v>
      </c>
      <c r="R16" s="162"/>
      <c r="S16" s="162"/>
      <c r="T16" s="162"/>
      <c r="U16" s="162"/>
      <c r="V16" s="162"/>
      <c r="W16" s="162"/>
    </row>
    <row r="17" spans="2:25" s="191" customFormat="1" ht="18" customHeight="1" x14ac:dyDescent="0.2">
      <c r="B17" s="146" t="s">
        <v>40</v>
      </c>
      <c r="C17" s="159"/>
      <c r="D17" s="163">
        <f>'41benpresaad'!D17</f>
        <v>77526</v>
      </c>
      <c r="E17" s="162"/>
      <c r="F17" s="164">
        <f>'41benpresaad'!F17+'41benpresaad'!H17+'41benpresaad'!J17+'41benpresaad'!L17+'41benpresaad'!N17</f>
        <v>74502</v>
      </c>
      <c r="G17" s="165">
        <f t="shared" si="0"/>
        <v>70.185586434291096</v>
      </c>
      <c r="H17" s="164">
        <f>'41benpresaad'!P17</f>
        <v>11890</v>
      </c>
      <c r="I17" s="165">
        <f t="shared" si="1"/>
        <v>11.201130475741875</v>
      </c>
      <c r="J17" s="164">
        <f>'41benpresaad'!R17</f>
        <v>19738</v>
      </c>
      <c r="K17" s="165">
        <f t="shared" si="2"/>
        <v>18.594441827602449</v>
      </c>
      <c r="L17" s="164">
        <f>'41benpresaad'!T17</f>
        <v>20</v>
      </c>
      <c r="M17" s="165">
        <f t="shared" si="3"/>
        <v>1.8841262364578427E-2</v>
      </c>
      <c r="N17" s="164">
        <f t="shared" si="5"/>
        <v>106150</v>
      </c>
      <c r="O17" s="165">
        <f t="shared" si="6"/>
        <v>100</v>
      </c>
      <c r="P17" s="166"/>
      <c r="Q17" s="166">
        <f t="shared" si="4"/>
        <v>1.3692180687769264</v>
      </c>
      <c r="R17" s="162"/>
      <c r="S17" s="162"/>
      <c r="T17" s="162"/>
      <c r="U17" s="162"/>
      <c r="V17" s="162"/>
      <c r="W17" s="162"/>
    </row>
    <row r="18" spans="2:25" s="191" customFormat="1" ht="18" customHeight="1" x14ac:dyDescent="0.2">
      <c r="B18" s="146" t="s">
        <v>41</v>
      </c>
      <c r="C18" s="159"/>
      <c r="D18" s="163">
        <f>'41benpresaad'!D18</f>
        <v>231314</v>
      </c>
      <c r="E18" s="162"/>
      <c r="F18" s="164">
        <f>'41benpresaad'!F18+'41benpresaad'!H18+'41benpresaad'!J18+'41benpresaad'!L18+'41benpresaad'!N18</f>
        <v>123812</v>
      </c>
      <c r="G18" s="165">
        <f t="shared" si="0"/>
        <v>43.335153373374212</v>
      </c>
      <c r="H18" s="164">
        <f>'41benpresaad'!P18</f>
        <v>23876</v>
      </c>
      <c r="I18" s="165">
        <f t="shared" si="1"/>
        <v>8.3567838492446835</v>
      </c>
      <c r="J18" s="164">
        <f>'41benpresaad'!R18</f>
        <v>137934</v>
      </c>
      <c r="K18" s="165">
        <f t="shared" si="2"/>
        <v>48.277962115166531</v>
      </c>
      <c r="L18" s="164">
        <f>'41benpresaad'!T18</f>
        <v>86</v>
      </c>
      <c r="M18" s="165">
        <f t="shared" si="3"/>
        <v>3.0100662214568721E-2</v>
      </c>
      <c r="N18" s="164">
        <f t="shared" si="5"/>
        <v>285708</v>
      </c>
      <c r="O18" s="165">
        <f t="shared" si="6"/>
        <v>99.999999999999986</v>
      </c>
      <c r="P18" s="166"/>
      <c r="Q18" s="166">
        <f t="shared" si="4"/>
        <v>1.2351522173322842</v>
      </c>
      <c r="R18" s="162"/>
      <c r="S18" s="162"/>
      <c r="T18" s="162"/>
      <c r="U18" s="162"/>
      <c r="V18" s="162"/>
      <c r="W18" s="162"/>
    </row>
    <row r="19" spans="2:25" s="191" customFormat="1" ht="18" customHeight="1" x14ac:dyDescent="0.2">
      <c r="B19" s="146" t="s">
        <v>3</v>
      </c>
      <c r="C19" s="159"/>
      <c r="D19" s="163">
        <f>'41benpresaad'!D19</f>
        <v>164582</v>
      </c>
      <c r="E19" s="162"/>
      <c r="F19" s="164">
        <f>'41benpresaad'!F19+'41benpresaad'!H19+'41benpresaad'!J19+'41benpresaad'!L19+'41benpresaad'!N19</f>
        <v>111446</v>
      </c>
      <c r="G19" s="165">
        <f t="shared" si="0"/>
        <v>44.826559835247934</v>
      </c>
      <c r="H19" s="164">
        <f>'41benpresaad'!P19</f>
        <v>25186</v>
      </c>
      <c r="I19" s="165">
        <f>H19*100/$N19</f>
        <v>10.130482350291212</v>
      </c>
      <c r="J19" s="164">
        <f>'41benpresaad'!R19</f>
        <v>111206</v>
      </c>
      <c r="K19" s="165">
        <f>J19*100/$N19</f>
        <v>44.730025420729156</v>
      </c>
      <c r="L19" s="164">
        <f>'41benpresaad'!T19</f>
        <v>778</v>
      </c>
      <c r="M19" s="165">
        <f t="shared" si="3"/>
        <v>0.31293239373169868</v>
      </c>
      <c r="N19" s="164">
        <f t="shared" si="5"/>
        <v>248616</v>
      </c>
      <c r="O19" s="165">
        <f t="shared" si="6"/>
        <v>100</v>
      </c>
      <c r="P19" s="166"/>
      <c r="Q19" s="166">
        <f t="shared" si="4"/>
        <v>1.510590465543012</v>
      </c>
      <c r="R19" s="162"/>
      <c r="S19" s="162"/>
      <c r="T19" s="162"/>
      <c r="U19" s="162"/>
      <c r="V19" s="162"/>
      <c r="W19" s="162"/>
    </row>
    <row r="20" spans="2:25" s="191" customFormat="1" ht="18" customHeight="1" x14ac:dyDescent="0.2">
      <c r="B20" s="146" t="s">
        <v>2</v>
      </c>
      <c r="C20" s="159"/>
      <c r="D20" s="163">
        <f>'41benpresaad'!D20</f>
        <v>36678</v>
      </c>
      <c r="E20" s="162"/>
      <c r="F20" s="164">
        <f>'41benpresaad'!F20+'41benpresaad'!H20+'41benpresaad'!J20+'41benpresaad'!L20+'41benpresaad'!N20</f>
        <v>17189</v>
      </c>
      <c r="G20" s="165">
        <f t="shared" si="0"/>
        <v>39.084563086927851</v>
      </c>
      <c r="H20" s="164">
        <f>'41benpresaad'!P20</f>
        <v>19933</v>
      </c>
      <c r="I20" s="165">
        <f>H20*100/$N20</f>
        <v>45.323904590827439</v>
      </c>
      <c r="J20" s="164">
        <f>'41benpresaad'!R20</f>
        <v>6857</v>
      </c>
      <c r="K20" s="165">
        <f>J20*100/$N20</f>
        <v>15.591532322244708</v>
      </c>
      <c r="L20" s="164">
        <f>'41benpresaad'!T20</f>
        <v>0</v>
      </c>
      <c r="M20" s="165">
        <f t="shared" si="3"/>
        <v>0</v>
      </c>
      <c r="N20" s="164">
        <f t="shared" si="5"/>
        <v>43979</v>
      </c>
      <c r="O20" s="165">
        <f t="shared" si="6"/>
        <v>99.999999999999986</v>
      </c>
      <c r="P20" s="166"/>
      <c r="Q20" s="166">
        <f t="shared" si="4"/>
        <v>1.1990566552156605</v>
      </c>
      <c r="R20" s="162"/>
      <c r="S20" s="162"/>
      <c r="T20" s="162"/>
      <c r="U20" s="162"/>
      <c r="V20" s="162"/>
      <c r="W20" s="162"/>
    </row>
    <row r="21" spans="2:25" s="191" customFormat="1" ht="18" customHeight="1" x14ac:dyDescent="0.2">
      <c r="B21" s="146" t="s">
        <v>35</v>
      </c>
      <c r="C21" s="159"/>
      <c r="D21" s="163">
        <f>'41benpresaad'!D21</f>
        <v>77734</v>
      </c>
      <c r="E21" s="162"/>
      <c r="F21" s="164">
        <f>'41benpresaad'!F21+'41benpresaad'!H21+'41benpresaad'!J21+'41benpresaad'!L21+'41benpresaad'!N21</f>
        <v>68889</v>
      </c>
      <c r="G21" s="165">
        <f t="shared" si="0"/>
        <v>64.348565236885364</v>
      </c>
      <c r="H21" s="164">
        <f>'41benpresaad'!P21</f>
        <v>16464</v>
      </c>
      <c r="I21" s="165">
        <f>H21*100/$N21</f>
        <v>15.378867134957405</v>
      </c>
      <c r="J21" s="164">
        <f>'41benpresaad'!R21</f>
        <v>21567</v>
      </c>
      <c r="K21" s="165">
        <f>J21*100/$N21</f>
        <v>20.145531310715889</v>
      </c>
      <c r="L21" s="164">
        <f>'41benpresaad'!T21</f>
        <v>136</v>
      </c>
      <c r="M21" s="165">
        <f t="shared" si="3"/>
        <v>0.12703631744133911</v>
      </c>
      <c r="N21" s="164">
        <f t="shared" si="5"/>
        <v>107056</v>
      </c>
      <c r="O21" s="165">
        <f t="shared" si="6"/>
        <v>100</v>
      </c>
      <c r="P21" s="166"/>
      <c r="Q21" s="166">
        <f t="shared" si="4"/>
        <v>1.3772094578948721</v>
      </c>
      <c r="R21" s="162"/>
      <c r="S21" s="162"/>
      <c r="T21" s="162"/>
      <c r="U21" s="162"/>
      <c r="V21" s="162"/>
      <c r="W21" s="162"/>
    </row>
    <row r="22" spans="2:25" s="191" customFormat="1" ht="21" customHeight="1" x14ac:dyDescent="0.2">
      <c r="B22" s="146" t="s">
        <v>42</v>
      </c>
      <c r="C22" s="159"/>
      <c r="D22" s="163">
        <f>'41benpresaad'!D22</f>
        <v>190266</v>
      </c>
      <c r="E22" s="162"/>
      <c r="F22" s="164">
        <f>'41benpresaad'!F22+'41benpresaad'!H22+'41benpresaad'!J22+'41benpresaad'!L22+'41benpresaad'!N22</f>
        <v>184161</v>
      </c>
      <c r="G22" s="165">
        <f t="shared" si="0"/>
        <v>69.670338816337036</v>
      </c>
      <c r="H22" s="164">
        <f>'41benpresaad'!P22</f>
        <v>28695</v>
      </c>
      <c r="I22" s="165">
        <f>H22*100/$N22</f>
        <v>10.855666358972806</v>
      </c>
      <c r="J22" s="164">
        <f>'41benpresaad'!R22</f>
        <v>51394</v>
      </c>
      <c r="K22" s="165">
        <f>J22*100/$N22</f>
        <v>19.442973230634202</v>
      </c>
      <c r="L22" s="164">
        <f>'41benpresaad'!T22</f>
        <v>82</v>
      </c>
      <c r="M22" s="165">
        <f t="shared" si="3"/>
        <v>3.1021594055959931E-2</v>
      </c>
      <c r="N22" s="164">
        <f t="shared" si="5"/>
        <v>264332</v>
      </c>
      <c r="O22" s="165">
        <f t="shared" si="6"/>
        <v>100.00000000000001</v>
      </c>
      <c r="P22" s="166"/>
      <c r="Q22" s="166">
        <f t="shared" si="4"/>
        <v>1.3892760661389845</v>
      </c>
      <c r="R22" s="162"/>
      <c r="S22" s="162"/>
      <c r="T22" s="162"/>
      <c r="U22" s="162"/>
      <c r="V22" s="162"/>
      <c r="W22" s="162"/>
    </row>
    <row r="23" spans="2:25" s="191" customFormat="1" ht="18" customHeight="1" x14ac:dyDescent="0.2">
      <c r="B23" s="146" t="s">
        <v>43</v>
      </c>
      <c r="C23" s="159"/>
      <c r="D23" s="163">
        <f>'41benpresaad'!D23</f>
        <v>44845</v>
      </c>
      <c r="E23" s="162"/>
      <c r="F23" s="164">
        <f>'41benpresaad'!F23+'41benpresaad'!H23+'41benpresaad'!J23+'41benpresaad'!L23+'41benpresaad'!N23</f>
        <v>30003</v>
      </c>
      <c r="G23" s="165">
        <f t="shared" si="0"/>
        <v>51.419023136246786</v>
      </c>
      <c r="H23" s="164">
        <f>'41benpresaad'!P23</f>
        <v>1350</v>
      </c>
      <c r="I23" s="165">
        <f>H23*100/$N23</f>
        <v>2.3136246786632393</v>
      </c>
      <c r="J23" s="164">
        <f>'41benpresaad'!R23</f>
        <v>26994</v>
      </c>
      <c r="K23" s="165">
        <f>J23*100/$N23</f>
        <v>46.26221079691517</v>
      </c>
      <c r="L23" s="164">
        <f>'41benpresaad'!T23</f>
        <v>3</v>
      </c>
      <c r="M23" s="165">
        <f t="shared" si="3"/>
        <v>5.1413881748071976E-3</v>
      </c>
      <c r="N23" s="164">
        <f t="shared" si="5"/>
        <v>58350</v>
      </c>
      <c r="O23" s="165">
        <f t="shared" si="6"/>
        <v>100</v>
      </c>
      <c r="P23" s="166"/>
      <c r="Q23" s="166">
        <f t="shared" si="4"/>
        <v>1.3011484000445981</v>
      </c>
      <c r="R23" s="162"/>
      <c r="S23" s="162"/>
      <c r="T23" s="162"/>
      <c r="U23" s="162"/>
      <c r="V23" s="162"/>
      <c r="W23" s="162"/>
    </row>
    <row r="24" spans="2:25" s="191" customFormat="1" ht="22.5" customHeight="1" x14ac:dyDescent="0.2">
      <c r="B24" s="146" t="s">
        <v>44</v>
      </c>
      <c r="C24" s="159"/>
      <c r="D24" s="163">
        <f>'41benpresaad'!D24</f>
        <v>16322</v>
      </c>
      <c r="E24" s="162"/>
      <c r="F24" s="163">
        <f>'41benpresaad'!F24+'41benpresaad'!H24+'41benpresaad'!J24+'41benpresaad'!L24+'41benpresaad'!N24</f>
        <v>10304</v>
      </c>
      <c r="G24" s="167">
        <f t="shared" si="0"/>
        <v>44.950486411028223</v>
      </c>
      <c r="H24" s="164">
        <f>'41benpresaad'!P24</f>
        <v>2923</v>
      </c>
      <c r="I24" s="165">
        <f t="shared" si="1"/>
        <v>12.751385071761986</v>
      </c>
      <c r="J24" s="164">
        <f>'41benpresaad'!R24</f>
        <v>9656</v>
      </c>
      <c r="K24" s="165">
        <f t="shared" si="2"/>
        <v>42.123631287353312</v>
      </c>
      <c r="L24" s="164">
        <f>'41benpresaad'!T24</f>
        <v>40</v>
      </c>
      <c r="M24" s="165">
        <f t="shared" si="3"/>
        <v>0.17449722985647603</v>
      </c>
      <c r="N24" s="163">
        <f t="shared" si="5"/>
        <v>22923</v>
      </c>
      <c r="O24" s="165">
        <f t="shared" si="6"/>
        <v>99.999999999999986</v>
      </c>
      <c r="P24" s="166"/>
      <c r="Q24" s="166">
        <f t="shared" si="4"/>
        <v>1.4044234775150104</v>
      </c>
      <c r="R24" s="162"/>
      <c r="S24" s="162"/>
      <c r="T24" s="162"/>
      <c r="U24" s="162"/>
      <c r="V24" s="162"/>
      <c r="W24" s="162"/>
    </row>
    <row r="25" spans="2:25" s="191" customFormat="1" ht="18" customHeight="1" x14ac:dyDescent="0.2">
      <c r="B25" s="146" t="s">
        <v>45</v>
      </c>
      <c r="C25" s="159"/>
      <c r="D25" s="163">
        <f>'41benpresaad'!D25</f>
        <v>70900</v>
      </c>
      <c r="E25" s="162"/>
      <c r="F25" s="163">
        <f>'41benpresaad'!F25+'41benpresaad'!H25+'41benpresaad'!J25+'41benpresaad'!L25+'41benpresaad'!N25</f>
        <v>54761</v>
      </c>
      <c r="G25" s="167">
        <f t="shared" si="0"/>
        <v>53.991087097982764</v>
      </c>
      <c r="H25" s="164">
        <f>'41benpresaad'!P25</f>
        <v>1389</v>
      </c>
      <c r="I25" s="165">
        <f t="shared" si="1"/>
        <v>1.3694713387099955</v>
      </c>
      <c r="J25" s="164">
        <f>'41benpresaad'!R25</f>
        <v>38076</v>
      </c>
      <c r="K25" s="165">
        <f t="shared" si="2"/>
        <v>37.540670045156077</v>
      </c>
      <c r="L25" s="164">
        <f>'41benpresaad'!T25</f>
        <v>7200</v>
      </c>
      <c r="M25" s="165">
        <f t="shared" si="3"/>
        <v>7.0987715181511648</v>
      </c>
      <c r="N25" s="163">
        <f t="shared" si="5"/>
        <v>101426</v>
      </c>
      <c r="O25" s="165">
        <f t="shared" si="6"/>
        <v>100</v>
      </c>
      <c r="P25" s="166"/>
      <c r="Q25" s="166">
        <f t="shared" si="4"/>
        <v>1.4305500705218617</v>
      </c>
      <c r="R25" s="162"/>
      <c r="S25" s="162"/>
      <c r="T25" s="162"/>
      <c r="U25" s="162"/>
      <c r="V25" s="162"/>
      <c r="W25" s="162"/>
    </row>
    <row r="26" spans="2:25" s="191" customFormat="1" ht="18" customHeight="1" x14ac:dyDescent="0.2">
      <c r="B26" s="146" t="s">
        <v>46</v>
      </c>
      <c r="C26" s="159"/>
      <c r="D26" s="163">
        <f>'41benpresaad'!D26</f>
        <v>9344</v>
      </c>
      <c r="E26" s="162"/>
      <c r="F26" s="163">
        <f>'41benpresaad'!F26+'41benpresaad'!H26+'41benpresaad'!J26+'41benpresaad'!L26+'41benpresaad'!N26</f>
        <v>12020</v>
      </c>
      <c r="G26" s="167">
        <f t="shared" si="0"/>
        <v>84.209051422166169</v>
      </c>
      <c r="H26" s="164">
        <f>'41benpresaad'!P26</f>
        <v>1045</v>
      </c>
      <c r="I26" s="165">
        <f t="shared" si="1"/>
        <v>7.3210032226425668</v>
      </c>
      <c r="J26" s="164">
        <f>'41benpresaad'!R26</f>
        <v>1209</v>
      </c>
      <c r="K26" s="165">
        <f t="shared" si="2"/>
        <v>8.4699453551912569</v>
      </c>
      <c r="L26" s="164">
        <f>'41benpresaad'!T26</f>
        <v>0</v>
      </c>
      <c r="M26" s="165">
        <f t="shared" si="3"/>
        <v>0</v>
      </c>
      <c r="N26" s="163">
        <f t="shared" si="5"/>
        <v>14274</v>
      </c>
      <c r="O26" s="165">
        <f t="shared" si="6"/>
        <v>99.999999999999986</v>
      </c>
      <c r="P26" s="166"/>
      <c r="Q26" s="166">
        <f t="shared" si="4"/>
        <v>1.5276113013698631</v>
      </c>
      <c r="R26" s="162"/>
      <c r="S26" s="162"/>
      <c r="T26" s="162"/>
      <c r="U26" s="162"/>
      <c r="V26" s="162"/>
      <c r="W26" s="162"/>
    </row>
    <row r="27" spans="2:25" s="191" customFormat="1" ht="18" customHeight="1" x14ac:dyDescent="0.2">
      <c r="B27" s="146" t="s">
        <v>1</v>
      </c>
      <c r="C27" s="159"/>
      <c r="D27" s="163">
        <f>'41benpresaad'!D27</f>
        <v>3693</v>
      </c>
      <c r="E27" s="162"/>
      <c r="F27" s="163">
        <f>'41benpresaad'!F27+'41benpresaad'!H27+'41benpresaad'!J27+'41benpresaad'!L27+'41benpresaad'!N27</f>
        <v>3036</v>
      </c>
      <c r="G27" s="167">
        <f t="shared" si="0"/>
        <v>61.694777484251169</v>
      </c>
      <c r="H27" s="164">
        <f>'41benpresaad'!P27</f>
        <v>5</v>
      </c>
      <c r="I27" s="165">
        <f t="shared" si="1"/>
        <v>0.1016053647632595</v>
      </c>
      <c r="J27" s="164">
        <f>'41benpresaad'!R27</f>
        <v>1880</v>
      </c>
      <c r="K27" s="165">
        <f t="shared" si="2"/>
        <v>38.203617150985572</v>
      </c>
      <c r="L27" s="164">
        <f>'41benpresaad'!T27</f>
        <v>0</v>
      </c>
      <c r="M27" s="165">
        <f t="shared" si="3"/>
        <v>0</v>
      </c>
      <c r="N27" s="164">
        <f t="shared" si="5"/>
        <v>4921</v>
      </c>
      <c r="O27" s="165">
        <f t="shared" si="6"/>
        <v>100</v>
      </c>
      <c r="P27" s="166"/>
      <c r="Q27" s="166">
        <f t="shared" si="4"/>
        <v>1.3325209856485243</v>
      </c>
      <c r="R27" s="162"/>
      <c r="S27" s="162"/>
      <c r="T27" s="162"/>
      <c r="U27" s="162"/>
      <c r="V27" s="162"/>
      <c r="W27" s="162"/>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1521488</v>
      </c>
      <c r="E30" s="174"/>
      <c r="F30" s="147">
        <f>SUM(F10:F27)</f>
        <v>1262649</v>
      </c>
      <c r="G30" s="175">
        <f>F30*100/$N30</f>
        <v>59.184461705258194</v>
      </c>
      <c r="H30" s="147">
        <f>SUM(H10:H27)</f>
        <v>218451</v>
      </c>
      <c r="I30" s="175">
        <f>H30*100/$N30</f>
        <v>10.239508243364037</v>
      </c>
      <c r="J30" s="147">
        <f>SUM(J10:J27)</f>
        <v>641190</v>
      </c>
      <c r="K30" s="175">
        <f>J30*100/$N30</f>
        <v>30.054658896331841</v>
      </c>
      <c r="L30" s="147">
        <f>SUM(L10:L28)</f>
        <v>11123</v>
      </c>
      <c r="M30" s="175">
        <f>L30*100/$N30</f>
        <v>0.52137115504592879</v>
      </c>
      <c r="N30" s="147">
        <f>F30+H30+J30+L30</f>
        <v>2133413</v>
      </c>
      <c r="O30" s="175">
        <f>G30+I30+K30+M30</f>
        <v>100</v>
      </c>
      <c r="P30" s="176"/>
      <c r="Q30" s="176">
        <f>(N30/D30)</f>
        <v>1.4021885154532931</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7"/>
  <sheetViews>
    <sheetView showGridLines="0"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2" customWidth="1"/>
    <col min="25" max="25" width="10.42578125" style="732" customWidth="1"/>
    <col min="26" max="26" width="1.42578125" style="615" customWidth="1"/>
    <col min="27" max="16384" width="11.42578125" style="615"/>
  </cols>
  <sheetData>
    <row r="1" spans="2:30" s="613" customFormat="1" ht="9" customHeight="1" x14ac:dyDescent="0.2">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04" t="s">
        <v>415</v>
      </c>
      <c r="C3" s="1504"/>
      <c r="D3" s="1504"/>
      <c r="E3" s="1504"/>
      <c r="F3" s="1504"/>
      <c r="G3" s="1504"/>
      <c r="H3" s="1504"/>
      <c r="I3" s="1504"/>
      <c r="J3" s="1504"/>
      <c r="K3" s="1504"/>
      <c r="L3" s="1504"/>
      <c r="M3" s="1504"/>
      <c r="N3" s="1504"/>
      <c r="O3" s="1504"/>
      <c r="P3" s="1504"/>
      <c r="Q3" s="1504"/>
      <c r="R3" s="1504"/>
      <c r="S3" s="1504"/>
      <c r="T3" s="1504"/>
      <c r="U3" s="1504"/>
      <c r="V3" s="1504"/>
      <c r="W3" s="1504"/>
      <c r="X3" s="1504"/>
      <c r="Y3" s="821"/>
    </row>
    <row r="4" spans="2:30" s="621" customFormat="1" ht="14.25" customHeight="1" x14ac:dyDescent="0.2">
      <c r="B4" s="1439" t="str">
        <f>porsaad!$B$6</f>
        <v>Situación a 31 de enero de 2025</v>
      </c>
      <c r="C4" s="1439"/>
      <c r="D4" s="1439"/>
      <c r="E4" s="1439"/>
      <c r="F4" s="1439"/>
      <c r="G4" s="1439"/>
      <c r="H4" s="1439"/>
      <c r="I4" s="1439"/>
      <c r="J4" s="1439"/>
      <c r="K4" s="1439"/>
      <c r="L4" s="1439"/>
      <c r="M4" s="1439"/>
      <c r="N4" s="1439"/>
      <c r="O4" s="1439"/>
      <c r="P4" s="1439"/>
      <c r="Q4" s="1439"/>
      <c r="R4" s="1439"/>
      <c r="S4" s="1439"/>
      <c r="T4" s="1439"/>
      <c r="U4" s="1439"/>
      <c r="V4" s="1439"/>
      <c r="W4" s="1439"/>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54" t="s">
        <v>52</v>
      </c>
      <c r="G6" s="1555"/>
      <c r="H6" s="1555"/>
      <c r="I6" s="1555"/>
      <c r="J6" s="1555"/>
      <c r="K6" s="1555"/>
      <c r="L6" s="1555"/>
      <c r="M6" s="1555"/>
      <c r="N6" s="1555"/>
      <c r="O6" s="1555"/>
      <c r="P6" s="1555"/>
      <c r="Q6" s="1555"/>
      <c r="R6" s="1555"/>
      <c r="S6" s="1555"/>
      <c r="T6" s="1555"/>
      <c r="U6" s="1555"/>
      <c r="V6" s="1555"/>
      <c r="W6" s="1556"/>
      <c r="X6" s="825"/>
      <c r="Y6" s="826"/>
    </row>
    <row r="7" spans="2:30" s="621" customFormat="1" ht="64.5" customHeight="1" x14ac:dyDescent="0.2">
      <c r="B7" s="1512" t="s">
        <v>12</v>
      </c>
      <c r="C7" s="625"/>
      <c r="D7" s="871" t="s">
        <v>246</v>
      </c>
      <c r="E7" s="625"/>
      <c r="F7" s="1557" t="s">
        <v>54</v>
      </c>
      <c r="G7" s="1558"/>
      <c r="H7" s="1559" t="s">
        <v>55</v>
      </c>
      <c r="I7" s="1560"/>
      <c r="J7" s="1561" t="s">
        <v>56</v>
      </c>
      <c r="K7" s="1562"/>
      <c r="L7" s="1561" t="s">
        <v>57</v>
      </c>
      <c r="M7" s="1563"/>
      <c r="N7" s="1562" t="s">
        <v>58</v>
      </c>
      <c r="O7" s="1562"/>
      <c r="P7" s="1561" t="s">
        <v>59</v>
      </c>
      <c r="Q7" s="1563"/>
      <c r="R7" s="1559" t="s">
        <v>60</v>
      </c>
      <c r="S7" s="1560"/>
      <c r="T7" s="1561" t="s">
        <v>61</v>
      </c>
      <c r="U7" s="1563"/>
      <c r="V7" s="1561" t="s">
        <v>0</v>
      </c>
      <c r="W7" s="1564"/>
      <c r="X7" s="627"/>
      <c r="Y7" s="855" t="s">
        <v>247</v>
      </c>
      <c r="AD7" s="827"/>
    </row>
    <row r="8" spans="2:30" s="626" customFormat="1" ht="20.25" customHeight="1" x14ac:dyDescent="0.2">
      <c r="B8" s="151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830">
        <v>74076</v>
      </c>
      <c r="E10" s="633"/>
      <c r="F10" s="675">
        <v>4</v>
      </c>
      <c r="G10" s="676">
        <v>4.1448354287779113E-2</v>
      </c>
      <c r="H10" s="675">
        <v>26117</v>
      </c>
      <c r="I10" s="676">
        <v>22.496891373428415</v>
      </c>
      <c r="J10" s="675">
        <v>30173</v>
      </c>
      <c r="K10" s="676">
        <v>25.898844759971517</v>
      </c>
      <c r="L10" s="675">
        <v>5932</v>
      </c>
      <c r="M10" s="676">
        <v>6.7656467537436367</v>
      </c>
      <c r="N10" s="675">
        <v>12408</v>
      </c>
      <c r="O10" s="676">
        <v>12.528030778060005</v>
      </c>
      <c r="P10" s="675">
        <v>2442</v>
      </c>
      <c r="Q10" s="676">
        <v>2.7451563878290628</v>
      </c>
      <c r="R10" s="675">
        <v>26613</v>
      </c>
      <c r="S10" s="676">
        <v>29.514416587843943</v>
      </c>
      <c r="T10" s="675">
        <v>8</v>
      </c>
      <c r="U10" s="676">
        <v>9.5650048356413341E-3</v>
      </c>
      <c r="V10" s="831">
        <f>F10+H10+J10+L10+N10+P10+R10+T10</f>
        <v>103697</v>
      </c>
      <c r="W10" s="676">
        <f t="shared" ref="V10:W27" si="0">G10+I10+K10+M10+O10+Q10+S10+U10</f>
        <v>100</v>
      </c>
      <c r="X10" s="678"/>
      <c r="Y10" s="832">
        <f t="shared" ref="Y10:Y27" si="1">V10/D10</f>
        <v>1.3998731032993141</v>
      </c>
    </row>
    <row r="11" spans="2:30" s="633" customFormat="1" ht="18" customHeight="1" x14ac:dyDescent="0.2">
      <c r="B11" s="682" t="s">
        <v>7</v>
      </c>
      <c r="D11" s="833">
        <v>13369</v>
      </c>
      <c r="F11" s="683">
        <v>2141</v>
      </c>
      <c r="G11" s="684">
        <v>14.391281630215721</v>
      </c>
      <c r="H11" s="683">
        <v>1834</v>
      </c>
      <c r="I11" s="684">
        <v>3.2171381652608795</v>
      </c>
      <c r="J11" s="683">
        <v>724</v>
      </c>
      <c r="K11" s="684">
        <v>5.0160483690378443</v>
      </c>
      <c r="L11" s="683">
        <v>509</v>
      </c>
      <c r="M11" s="684">
        <v>3.4634619690975592</v>
      </c>
      <c r="N11" s="683">
        <v>2810</v>
      </c>
      <c r="O11" s="684">
        <v>20.243338060759871</v>
      </c>
      <c r="P11" s="683">
        <v>4136</v>
      </c>
      <c r="Q11" s="684">
        <v>22.057176979920879</v>
      </c>
      <c r="R11" s="683">
        <v>5200</v>
      </c>
      <c r="S11" s="684">
        <v>31.611554825707248</v>
      </c>
      <c r="T11" s="683">
        <v>0</v>
      </c>
      <c r="U11" s="684">
        <v>0</v>
      </c>
      <c r="V11" s="834">
        <f t="shared" si="0"/>
        <v>17354</v>
      </c>
      <c r="W11" s="684">
        <f t="shared" si="0"/>
        <v>100</v>
      </c>
      <c r="X11" s="678"/>
      <c r="Y11" s="835">
        <f t="shared" si="1"/>
        <v>1.2980776423068292</v>
      </c>
    </row>
    <row r="12" spans="2:30" s="633" customFormat="1" ht="22.5" customHeight="1" x14ac:dyDescent="0.2">
      <c r="B12" s="682" t="s">
        <v>37</v>
      </c>
      <c r="D12" s="833">
        <v>7897</v>
      </c>
      <c r="F12" s="685">
        <v>2359</v>
      </c>
      <c r="G12" s="684">
        <v>26.047201285061163</v>
      </c>
      <c r="H12" s="685">
        <v>732</v>
      </c>
      <c r="I12" s="684">
        <v>1.4456938094649698</v>
      </c>
      <c r="J12" s="685">
        <v>938</v>
      </c>
      <c r="K12" s="684">
        <v>7.7350796985048804</v>
      </c>
      <c r="L12" s="685">
        <v>574</v>
      </c>
      <c r="M12" s="684">
        <v>6.5735821079945636</v>
      </c>
      <c r="N12" s="685">
        <v>1821</v>
      </c>
      <c r="O12" s="684">
        <v>20.560978623501793</v>
      </c>
      <c r="P12" s="685">
        <v>1734</v>
      </c>
      <c r="Q12" s="684">
        <v>11.083652539231435</v>
      </c>
      <c r="R12" s="685">
        <v>2808</v>
      </c>
      <c r="S12" s="684">
        <v>26.553811936241196</v>
      </c>
      <c r="T12" s="685">
        <v>11</v>
      </c>
      <c r="U12" s="684">
        <v>0</v>
      </c>
      <c r="V12" s="834">
        <f t="shared" si="0"/>
        <v>10977</v>
      </c>
      <c r="W12" s="684">
        <f t="shared" si="0"/>
        <v>100</v>
      </c>
      <c r="X12" s="678"/>
      <c r="Y12" s="835">
        <f t="shared" si="1"/>
        <v>1.3900215271622134</v>
      </c>
    </row>
    <row r="13" spans="2:30" s="633" customFormat="1" ht="18" customHeight="1" x14ac:dyDescent="0.2">
      <c r="B13" s="682" t="s">
        <v>38</v>
      </c>
      <c r="D13" s="833">
        <v>7891</v>
      </c>
      <c r="F13" s="683">
        <v>355</v>
      </c>
      <c r="G13" s="684">
        <v>2.2477064220183487</v>
      </c>
      <c r="H13" s="683">
        <v>2635</v>
      </c>
      <c r="I13" s="684">
        <v>9.8776758409785934</v>
      </c>
      <c r="J13" s="683">
        <v>589</v>
      </c>
      <c r="K13" s="684">
        <v>2.6758409785932722</v>
      </c>
      <c r="L13" s="683">
        <v>614</v>
      </c>
      <c r="M13" s="684">
        <v>7.477064220183486</v>
      </c>
      <c r="N13" s="683">
        <v>2122</v>
      </c>
      <c r="O13" s="684">
        <v>19.602446483180429</v>
      </c>
      <c r="P13" s="683">
        <v>374</v>
      </c>
      <c r="Q13" s="684">
        <v>6.666666666666667</v>
      </c>
      <c r="R13" s="683">
        <v>4617</v>
      </c>
      <c r="S13" s="684">
        <v>51.452599388379205</v>
      </c>
      <c r="T13" s="683">
        <v>0</v>
      </c>
      <c r="U13" s="684">
        <v>0</v>
      </c>
      <c r="V13" s="834">
        <f t="shared" si="0"/>
        <v>11306</v>
      </c>
      <c r="W13" s="684">
        <f t="shared" si="0"/>
        <v>100</v>
      </c>
      <c r="X13" s="678"/>
      <c r="Y13" s="835">
        <f t="shared" si="1"/>
        <v>1.4327715118489419</v>
      </c>
    </row>
    <row r="14" spans="2:30" s="633" customFormat="1" ht="18" customHeight="1" x14ac:dyDescent="0.2">
      <c r="B14" s="682" t="s">
        <v>6</v>
      </c>
      <c r="D14" s="833">
        <v>15428</v>
      </c>
      <c r="F14" s="683">
        <v>1847</v>
      </c>
      <c r="G14" s="684">
        <v>0.16137708445400753</v>
      </c>
      <c r="H14" s="683">
        <v>1024</v>
      </c>
      <c r="I14" s="684">
        <v>3.0984400215169448</v>
      </c>
      <c r="J14" s="683">
        <v>1142</v>
      </c>
      <c r="K14" s="684">
        <v>0</v>
      </c>
      <c r="L14" s="683">
        <v>1923</v>
      </c>
      <c r="M14" s="684">
        <v>14.922001075847231</v>
      </c>
      <c r="N14" s="683">
        <v>3933</v>
      </c>
      <c r="O14" s="684">
        <v>24.314147391070467</v>
      </c>
      <c r="P14" s="683">
        <v>4439</v>
      </c>
      <c r="Q14" s="684">
        <v>21.79666487358795</v>
      </c>
      <c r="R14" s="683">
        <v>7141</v>
      </c>
      <c r="S14" s="684">
        <v>35.707369553523399</v>
      </c>
      <c r="T14" s="683">
        <v>0</v>
      </c>
      <c r="U14" s="684">
        <v>0</v>
      </c>
      <c r="V14" s="834">
        <f t="shared" si="0"/>
        <v>21449</v>
      </c>
      <c r="W14" s="684">
        <f t="shared" si="0"/>
        <v>100</v>
      </c>
      <c r="X14" s="678"/>
      <c r="Y14" s="835">
        <f t="shared" si="1"/>
        <v>1.3902644542390459</v>
      </c>
    </row>
    <row r="15" spans="2:30" s="633" customFormat="1" ht="18" customHeight="1" x14ac:dyDescent="0.2">
      <c r="B15" s="682" t="s">
        <v>5</v>
      </c>
      <c r="D15" s="833">
        <v>5218</v>
      </c>
      <c r="F15" s="685">
        <v>2516</v>
      </c>
      <c r="G15" s="684">
        <v>0</v>
      </c>
      <c r="H15" s="685">
        <v>588</v>
      </c>
      <c r="I15" s="684">
        <v>5.5706304868316039</v>
      </c>
      <c r="J15" s="685">
        <v>411</v>
      </c>
      <c r="K15" s="684">
        <v>8.0925778132482051</v>
      </c>
      <c r="L15" s="685">
        <v>770</v>
      </c>
      <c r="M15" s="684">
        <v>12.721468475658419</v>
      </c>
      <c r="N15" s="685">
        <v>1884</v>
      </c>
      <c r="O15" s="684">
        <v>33.998403830806069</v>
      </c>
      <c r="P15" s="685">
        <v>158</v>
      </c>
      <c r="Q15" s="684">
        <v>0</v>
      </c>
      <c r="R15" s="685">
        <v>2261</v>
      </c>
      <c r="S15" s="684">
        <v>39.616919393455703</v>
      </c>
      <c r="T15" s="685">
        <v>0</v>
      </c>
      <c r="U15" s="684">
        <v>0</v>
      </c>
      <c r="V15" s="834">
        <f t="shared" si="0"/>
        <v>8588</v>
      </c>
      <c r="W15" s="684">
        <f t="shared" si="0"/>
        <v>100</v>
      </c>
      <c r="X15" s="678"/>
      <c r="Y15" s="835">
        <f t="shared" si="1"/>
        <v>1.6458413185128402</v>
      </c>
    </row>
    <row r="16" spans="2:30" s="742" customFormat="1" ht="18" customHeight="1" x14ac:dyDescent="0.2">
      <c r="B16" s="836" t="s">
        <v>4</v>
      </c>
      <c r="D16" s="837">
        <v>34845</v>
      </c>
      <c r="E16" s="820"/>
      <c r="F16" s="838">
        <v>5883</v>
      </c>
      <c r="G16" s="839">
        <v>14.10823965697068</v>
      </c>
      <c r="H16" s="838">
        <v>4421</v>
      </c>
      <c r="I16" s="839">
        <v>4.2299223548499247</v>
      </c>
      <c r="J16" s="838">
        <v>3667</v>
      </c>
      <c r="K16" s="839">
        <v>9.7183914706223202</v>
      </c>
      <c r="L16" s="838">
        <v>2058</v>
      </c>
      <c r="M16" s="839">
        <v>5.5742264457063389</v>
      </c>
      <c r="N16" s="838">
        <v>5564</v>
      </c>
      <c r="O16" s="839">
        <v>12.858963958743772</v>
      </c>
      <c r="P16" s="838">
        <v>16051</v>
      </c>
      <c r="Q16" s="839">
        <v>32.65036504809364</v>
      </c>
      <c r="R16" s="838">
        <v>9644</v>
      </c>
      <c r="S16" s="839">
        <v>20.020859891065012</v>
      </c>
      <c r="T16" s="838">
        <v>594</v>
      </c>
      <c r="U16" s="839">
        <v>0.83903117394831384</v>
      </c>
      <c r="V16" s="840">
        <f t="shared" si="0"/>
        <v>47882</v>
      </c>
      <c r="W16" s="839">
        <f t="shared" si="0"/>
        <v>100</v>
      </c>
      <c r="X16" s="841"/>
      <c r="Y16" s="835">
        <f t="shared" si="1"/>
        <v>1.3741426316544698</v>
      </c>
    </row>
    <row r="17" spans="2:25" s="742" customFormat="1" ht="18" customHeight="1" x14ac:dyDescent="0.2">
      <c r="B17" s="836" t="s">
        <v>40</v>
      </c>
      <c r="D17" s="837">
        <v>23455</v>
      </c>
      <c r="E17" s="820"/>
      <c r="F17" s="838">
        <v>3295</v>
      </c>
      <c r="G17" s="839">
        <v>6.9774527726995732</v>
      </c>
      <c r="H17" s="838">
        <v>5426</v>
      </c>
      <c r="I17" s="839">
        <v>8.4573866109515112</v>
      </c>
      <c r="J17" s="838">
        <v>2947</v>
      </c>
      <c r="K17" s="839">
        <v>12.122399233916601</v>
      </c>
      <c r="L17" s="838">
        <v>1440</v>
      </c>
      <c r="M17" s="839">
        <v>4.8359014538173586</v>
      </c>
      <c r="N17" s="838">
        <v>6972</v>
      </c>
      <c r="O17" s="839">
        <v>28.332027509358404</v>
      </c>
      <c r="P17" s="838">
        <v>4178</v>
      </c>
      <c r="Q17" s="839">
        <v>12.823191433794724</v>
      </c>
      <c r="R17" s="838">
        <v>8123</v>
      </c>
      <c r="S17" s="839">
        <v>26.412466266213983</v>
      </c>
      <c r="T17" s="838">
        <v>15</v>
      </c>
      <c r="U17" s="839">
        <v>3.9174719247845394E-2</v>
      </c>
      <c r="V17" s="840">
        <f t="shared" si="0"/>
        <v>32396</v>
      </c>
      <c r="W17" s="839">
        <f t="shared" si="0"/>
        <v>99.999999999999986</v>
      </c>
      <c r="X17" s="841"/>
      <c r="Y17" s="835">
        <f t="shared" si="1"/>
        <v>1.3811980387976976</v>
      </c>
    </row>
    <row r="18" spans="2:25" s="742" customFormat="1" ht="18" customHeight="1" x14ac:dyDescent="0.2">
      <c r="B18" s="836" t="s">
        <v>41</v>
      </c>
      <c r="D18" s="837">
        <v>45813</v>
      </c>
      <c r="E18" s="820"/>
      <c r="F18" s="838">
        <v>11</v>
      </c>
      <c r="G18" s="839">
        <v>0.38917682645664642</v>
      </c>
      <c r="H18" s="838">
        <v>4125</v>
      </c>
      <c r="I18" s="839">
        <v>5.0131877455410665</v>
      </c>
      <c r="J18" s="838">
        <v>5873</v>
      </c>
      <c r="K18" s="839">
        <v>10.515152074072708</v>
      </c>
      <c r="L18" s="838">
        <v>3593</v>
      </c>
      <c r="M18" s="839">
        <v>6.5237840529723146</v>
      </c>
      <c r="N18" s="838">
        <v>14969</v>
      </c>
      <c r="O18" s="839">
        <v>32.416031871922094</v>
      </c>
      <c r="P18" s="838">
        <v>6560</v>
      </c>
      <c r="Q18" s="839">
        <v>11.359905564675286</v>
      </c>
      <c r="R18" s="838">
        <v>21435</v>
      </c>
      <c r="S18" s="839">
        <v>33.677628788018517</v>
      </c>
      <c r="T18" s="838">
        <v>63</v>
      </c>
      <c r="U18" s="839">
        <v>0.10513307634136894</v>
      </c>
      <c r="V18" s="840">
        <f t="shared" si="0"/>
        <v>56629</v>
      </c>
      <c r="W18" s="839">
        <f t="shared" si="0"/>
        <v>100.00000000000001</v>
      </c>
      <c r="X18" s="841"/>
      <c r="Y18" s="835">
        <f t="shared" si="1"/>
        <v>1.2360901927400521</v>
      </c>
    </row>
    <row r="19" spans="2:25" s="742" customFormat="1" ht="18" customHeight="1" x14ac:dyDescent="0.2">
      <c r="B19" s="836" t="s">
        <v>3</v>
      </c>
      <c r="D19" s="837">
        <v>46143</v>
      </c>
      <c r="E19" s="820"/>
      <c r="F19" s="838">
        <v>20</v>
      </c>
      <c r="G19" s="839">
        <v>7.0628950806935764E-3</v>
      </c>
      <c r="H19" s="838">
        <v>19307</v>
      </c>
      <c r="I19" s="839">
        <v>5.0323127449941731</v>
      </c>
      <c r="J19" s="838">
        <v>1079</v>
      </c>
      <c r="K19" s="839">
        <v>8.1223293427976129E-2</v>
      </c>
      <c r="L19" s="838">
        <v>2987</v>
      </c>
      <c r="M19" s="839">
        <v>7.5113889183176186</v>
      </c>
      <c r="N19" s="838">
        <v>6331</v>
      </c>
      <c r="O19" s="839">
        <v>19.811420701345483</v>
      </c>
      <c r="P19" s="838">
        <v>7726</v>
      </c>
      <c r="Q19" s="839">
        <v>16.121058021683087</v>
      </c>
      <c r="R19" s="838">
        <v>30394</v>
      </c>
      <c r="S19" s="839">
        <v>51.403750397287851</v>
      </c>
      <c r="T19" s="838">
        <v>291</v>
      </c>
      <c r="U19" s="839">
        <v>3.1783027863121094E-2</v>
      </c>
      <c r="V19" s="840">
        <f t="shared" si="0"/>
        <v>68135</v>
      </c>
      <c r="W19" s="839">
        <f t="shared" si="0"/>
        <v>100.00000000000001</v>
      </c>
      <c r="X19" s="841"/>
      <c r="Y19" s="835">
        <f t="shared" si="1"/>
        <v>1.4766053355871964</v>
      </c>
    </row>
    <row r="20" spans="2:25" s="633" customFormat="1" ht="18" customHeight="1" x14ac:dyDescent="0.2">
      <c r="B20" s="836" t="s">
        <v>2</v>
      </c>
      <c r="D20" s="833">
        <v>12396</v>
      </c>
      <c r="F20" s="683">
        <v>384</v>
      </c>
      <c r="G20" s="684">
        <v>2.6190698107931776</v>
      </c>
      <c r="H20" s="683">
        <v>989</v>
      </c>
      <c r="I20" s="684">
        <v>3.3647124615528008</v>
      </c>
      <c r="J20" s="683">
        <v>210</v>
      </c>
      <c r="K20" s="684">
        <v>1.8175039612265822</v>
      </c>
      <c r="L20" s="683">
        <v>754</v>
      </c>
      <c r="M20" s="684">
        <v>6.0117438717494638</v>
      </c>
      <c r="N20" s="683">
        <v>3472</v>
      </c>
      <c r="O20" s="684">
        <v>28.250535930655232</v>
      </c>
      <c r="P20" s="683">
        <v>6093</v>
      </c>
      <c r="Q20" s="684">
        <v>37.794761860378415</v>
      </c>
      <c r="R20" s="683">
        <v>2007</v>
      </c>
      <c r="S20" s="684">
        <v>20.141672103644328</v>
      </c>
      <c r="T20" s="683">
        <v>0</v>
      </c>
      <c r="U20" s="684">
        <v>0</v>
      </c>
      <c r="V20" s="834">
        <f t="shared" si="0"/>
        <v>13909</v>
      </c>
      <c r="W20" s="684">
        <f t="shared" si="0"/>
        <v>100</v>
      </c>
      <c r="X20" s="678"/>
      <c r="Y20" s="835">
        <f t="shared" si="1"/>
        <v>1.122055501774766</v>
      </c>
    </row>
    <row r="21" spans="2:25" s="633" customFormat="1" ht="18" customHeight="1" x14ac:dyDescent="0.2">
      <c r="B21" s="682" t="s">
        <v>35</v>
      </c>
      <c r="D21" s="833">
        <v>26051</v>
      </c>
      <c r="F21" s="683">
        <v>1550</v>
      </c>
      <c r="G21" s="684">
        <v>5.3052431721922009</v>
      </c>
      <c r="H21" s="683">
        <v>6643</v>
      </c>
      <c r="I21" s="684">
        <v>3.6950489265371695</v>
      </c>
      <c r="J21" s="683">
        <v>8714</v>
      </c>
      <c r="K21" s="684">
        <v>30.798159778004965</v>
      </c>
      <c r="L21" s="683">
        <v>1948</v>
      </c>
      <c r="M21" s="684">
        <v>7.5471009201109975</v>
      </c>
      <c r="N21" s="683">
        <v>4029</v>
      </c>
      <c r="O21" s="684">
        <v>17.328757119906527</v>
      </c>
      <c r="P21" s="683">
        <v>6047</v>
      </c>
      <c r="Q21" s="684">
        <v>16.445158463560684</v>
      </c>
      <c r="R21" s="683">
        <v>5804</v>
      </c>
      <c r="S21" s="684">
        <v>18.613991529136847</v>
      </c>
      <c r="T21" s="683">
        <v>85</v>
      </c>
      <c r="U21" s="684">
        <v>0.26654009055060612</v>
      </c>
      <c r="V21" s="834">
        <f t="shared" si="0"/>
        <v>34820</v>
      </c>
      <c r="W21" s="684">
        <f t="shared" si="0"/>
        <v>100.00000000000001</v>
      </c>
      <c r="X21" s="678"/>
      <c r="Y21" s="835">
        <f t="shared" si="1"/>
        <v>1.3366089593489694</v>
      </c>
    </row>
    <row r="22" spans="2:25" s="633" customFormat="1" ht="21" customHeight="1" x14ac:dyDescent="0.2">
      <c r="B22" s="682" t="s">
        <v>42</v>
      </c>
      <c r="D22" s="833">
        <v>63000</v>
      </c>
      <c r="F22" s="683">
        <v>2352</v>
      </c>
      <c r="G22" s="684">
        <v>2.2532814395789673</v>
      </c>
      <c r="H22" s="683">
        <v>17649</v>
      </c>
      <c r="I22" s="684">
        <v>13.798591305169941</v>
      </c>
      <c r="J22" s="683">
        <v>14753</v>
      </c>
      <c r="K22" s="684">
        <v>14.416274049446134</v>
      </c>
      <c r="L22" s="683">
        <v>6708</v>
      </c>
      <c r="M22" s="684">
        <v>8.5530151426815628</v>
      </c>
      <c r="N22" s="683">
        <v>15284</v>
      </c>
      <c r="O22" s="684">
        <v>24.417377054346627</v>
      </c>
      <c r="P22" s="683">
        <v>13416</v>
      </c>
      <c r="Q22" s="684">
        <v>16.926398058711374</v>
      </c>
      <c r="R22" s="683">
        <v>16158</v>
      </c>
      <c r="S22" s="684">
        <v>19.521611017443234</v>
      </c>
      <c r="T22" s="683">
        <v>65</v>
      </c>
      <c r="U22" s="684">
        <v>0.11345193262215779</v>
      </c>
      <c r="V22" s="834">
        <f t="shared" si="0"/>
        <v>86385</v>
      </c>
      <c r="W22" s="684">
        <f t="shared" si="0"/>
        <v>100</v>
      </c>
      <c r="X22" s="678"/>
      <c r="Y22" s="835">
        <f t="shared" si="1"/>
        <v>1.3711904761904763</v>
      </c>
    </row>
    <row r="23" spans="2:25" s="633" customFormat="1" ht="18" customHeight="1" x14ac:dyDescent="0.2">
      <c r="B23" s="682" t="s">
        <v>43</v>
      </c>
      <c r="D23" s="833">
        <v>13544</v>
      </c>
      <c r="F23" s="683">
        <v>1254</v>
      </c>
      <c r="G23" s="684">
        <v>8.3258093641171165</v>
      </c>
      <c r="H23" s="683">
        <v>2261</v>
      </c>
      <c r="I23" s="684">
        <v>9.538243260673287</v>
      </c>
      <c r="J23" s="683">
        <v>540</v>
      </c>
      <c r="K23" s="684">
        <v>0.88352895653295493</v>
      </c>
      <c r="L23" s="683">
        <v>1457</v>
      </c>
      <c r="M23" s="684">
        <v>8.2742164323487675</v>
      </c>
      <c r="N23" s="683">
        <v>2747</v>
      </c>
      <c r="O23" s="684">
        <v>15.62620920933832</v>
      </c>
      <c r="P23" s="683">
        <v>745</v>
      </c>
      <c r="Q23" s="684">
        <v>3.5147684767186895</v>
      </c>
      <c r="R23" s="683">
        <v>7725</v>
      </c>
      <c r="S23" s="684">
        <v>53.81787695085773</v>
      </c>
      <c r="T23" s="683">
        <v>2</v>
      </c>
      <c r="U23" s="684">
        <v>1.9347349413130401E-2</v>
      </c>
      <c r="V23" s="834">
        <f>F23+H23+J23+L23+N23+P23+R23+T23</f>
        <v>16731</v>
      </c>
      <c r="W23" s="684">
        <f t="shared" si="0"/>
        <v>100</v>
      </c>
      <c r="X23" s="678"/>
      <c r="Y23" s="835">
        <f t="shared" si="1"/>
        <v>1.235307147076196</v>
      </c>
    </row>
    <row r="24" spans="2:25" s="633" customFormat="1" ht="22.5" customHeight="1" x14ac:dyDescent="0.2">
      <c r="B24" s="682" t="s">
        <v>44</v>
      </c>
      <c r="D24" s="833">
        <v>3364</v>
      </c>
      <c r="F24" s="685">
        <v>357</v>
      </c>
      <c r="G24" s="686">
        <v>3.2579185520361991</v>
      </c>
      <c r="H24" s="685">
        <v>387</v>
      </c>
      <c r="I24" s="684">
        <v>6.4253393665158374</v>
      </c>
      <c r="J24" s="685">
        <v>196</v>
      </c>
      <c r="K24" s="684">
        <v>5.2187028657616894</v>
      </c>
      <c r="L24" s="685">
        <v>210</v>
      </c>
      <c r="M24" s="684">
        <v>3.4690799396681751</v>
      </c>
      <c r="N24" s="685">
        <v>972</v>
      </c>
      <c r="O24" s="684">
        <v>17.134238310708898</v>
      </c>
      <c r="P24" s="685">
        <v>795</v>
      </c>
      <c r="Q24" s="684">
        <v>12.428355957767723</v>
      </c>
      <c r="R24" s="685">
        <v>1418</v>
      </c>
      <c r="S24" s="684">
        <v>51.945701357466064</v>
      </c>
      <c r="T24" s="685">
        <v>11</v>
      </c>
      <c r="U24" s="684">
        <v>0.12066365007541478</v>
      </c>
      <c r="V24" s="842">
        <f t="shared" si="0"/>
        <v>4346</v>
      </c>
      <c r="W24" s="684">
        <f t="shared" si="0"/>
        <v>100</v>
      </c>
      <c r="X24" s="678"/>
      <c r="Y24" s="835">
        <f t="shared" si="1"/>
        <v>1.2919143876337693</v>
      </c>
    </row>
    <row r="25" spans="2:25" s="633" customFormat="1" ht="18" customHeight="1" x14ac:dyDescent="0.2">
      <c r="B25" s="682" t="s">
        <v>45</v>
      </c>
      <c r="D25" s="833">
        <v>17253</v>
      </c>
      <c r="F25" s="685">
        <v>270</v>
      </c>
      <c r="G25" s="686">
        <v>0.41635124905374715</v>
      </c>
      <c r="H25" s="685">
        <v>4523</v>
      </c>
      <c r="I25" s="684">
        <v>12.162503154176129</v>
      </c>
      <c r="J25" s="685">
        <v>1379</v>
      </c>
      <c r="K25" s="684">
        <v>6.594330894103793</v>
      </c>
      <c r="L25" s="685">
        <v>1969</v>
      </c>
      <c r="M25" s="684">
        <v>8.2555303221465213</v>
      </c>
      <c r="N25" s="685">
        <v>6077</v>
      </c>
      <c r="O25" s="684">
        <v>27.294137437967869</v>
      </c>
      <c r="P25" s="685">
        <v>688</v>
      </c>
      <c r="Q25" s="684">
        <v>2.5864244259399447</v>
      </c>
      <c r="R25" s="685">
        <v>7400</v>
      </c>
      <c r="S25" s="684">
        <v>35.057616283959966</v>
      </c>
      <c r="T25" s="685">
        <v>1995</v>
      </c>
      <c r="U25" s="684">
        <v>7.6331062326520316</v>
      </c>
      <c r="V25" s="842">
        <f t="shared" si="0"/>
        <v>24301</v>
      </c>
      <c r="W25" s="684">
        <f t="shared" si="0"/>
        <v>99.999999999999986</v>
      </c>
      <c r="X25" s="678"/>
      <c r="Y25" s="835">
        <f t="shared" si="1"/>
        <v>1.4085086651596823</v>
      </c>
    </row>
    <row r="26" spans="2:25" s="633" customFormat="1" ht="18" customHeight="1" x14ac:dyDescent="0.2">
      <c r="B26" s="682" t="s">
        <v>46</v>
      </c>
      <c r="D26" s="833">
        <v>2301</v>
      </c>
      <c r="F26" s="685">
        <v>396</v>
      </c>
      <c r="G26" s="686">
        <v>8.1975827640567527</v>
      </c>
      <c r="H26" s="685">
        <v>479</v>
      </c>
      <c r="I26" s="684">
        <v>11.008933263268524</v>
      </c>
      <c r="J26" s="685">
        <v>649</v>
      </c>
      <c r="K26" s="684">
        <v>20.546505517603784</v>
      </c>
      <c r="L26" s="685">
        <v>432</v>
      </c>
      <c r="M26" s="684">
        <v>9.1697320021019451</v>
      </c>
      <c r="N26" s="685">
        <v>710</v>
      </c>
      <c r="O26" s="684">
        <v>17.892800840777721</v>
      </c>
      <c r="P26" s="685">
        <v>468</v>
      </c>
      <c r="Q26" s="684">
        <v>13.110877561744614</v>
      </c>
      <c r="R26" s="685">
        <v>483</v>
      </c>
      <c r="S26" s="684">
        <v>20.073568050446664</v>
      </c>
      <c r="T26" s="685">
        <v>0</v>
      </c>
      <c r="U26" s="684">
        <v>0</v>
      </c>
      <c r="V26" s="842">
        <f t="shared" si="0"/>
        <v>3617</v>
      </c>
      <c r="W26" s="684">
        <f t="shared" si="0"/>
        <v>100.00000000000001</v>
      </c>
      <c r="X26" s="678"/>
      <c r="Y26" s="835">
        <f t="shared" si="1"/>
        <v>1.5719252498913516</v>
      </c>
    </row>
    <row r="27" spans="2:25" s="633" customFormat="1" ht="18" customHeight="1" x14ac:dyDescent="0.2">
      <c r="B27" s="682" t="s">
        <v>1</v>
      </c>
      <c r="D27" s="833">
        <v>1165</v>
      </c>
      <c r="F27" s="685">
        <v>178</v>
      </c>
      <c r="G27" s="686">
        <v>9.2670598146588041</v>
      </c>
      <c r="H27" s="685">
        <v>190</v>
      </c>
      <c r="I27" s="684">
        <v>12.973883740522325</v>
      </c>
      <c r="J27" s="685">
        <v>350</v>
      </c>
      <c r="K27" s="684">
        <v>20.387531592249367</v>
      </c>
      <c r="L27" s="685">
        <v>22</v>
      </c>
      <c r="M27" s="684">
        <v>1.5164279696714407</v>
      </c>
      <c r="N27" s="685">
        <v>102</v>
      </c>
      <c r="O27" s="684">
        <v>7.5821398483572029</v>
      </c>
      <c r="P27" s="685">
        <v>0</v>
      </c>
      <c r="Q27" s="684">
        <v>0.42122999157540014</v>
      </c>
      <c r="R27" s="685">
        <v>665</v>
      </c>
      <c r="S27" s="684">
        <v>47.851727042965457</v>
      </c>
      <c r="T27" s="685">
        <v>0</v>
      </c>
      <c r="U27" s="684">
        <v>0</v>
      </c>
      <c r="V27" s="834">
        <f t="shared" si="0"/>
        <v>1507</v>
      </c>
      <c r="W27" s="684">
        <f t="shared" si="0"/>
        <v>100</v>
      </c>
      <c r="X27" s="678"/>
      <c r="Y27" s="835">
        <f t="shared" si="1"/>
        <v>1.2935622317596567</v>
      </c>
    </row>
    <row r="28" spans="2:25" s="633" customFormat="1" ht="8.25" customHeight="1" x14ac:dyDescent="0.2">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
      <c r="B30" s="1249" t="s">
        <v>0</v>
      </c>
      <c r="C30" s="1225"/>
      <c r="D30" s="1266">
        <f>SUM(D10:D29)</f>
        <v>413209</v>
      </c>
      <c r="E30" s="1225"/>
      <c r="F30" s="1250">
        <f>SUM(F10:F27)</f>
        <v>25172</v>
      </c>
      <c r="G30" s="1251">
        <f>F30*100/$V30</f>
        <v>4.4628910924792873</v>
      </c>
      <c r="H30" s="1250">
        <f>SUM(H10:H27)</f>
        <v>99330</v>
      </c>
      <c r="I30" s="1251">
        <f>H30*100/$V30</f>
        <v>17.610796607975832</v>
      </c>
      <c r="J30" s="1250">
        <f>SUM(J10:J27)</f>
        <v>74334</v>
      </c>
      <c r="K30" s="1251">
        <f>J30*100/$V30</f>
        <v>13.179109584790853</v>
      </c>
      <c r="L30" s="1250">
        <f>SUM(L10:L27)</f>
        <v>33900</v>
      </c>
      <c r="M30" s="1251">
        <f>L30*100/$V30</f>
        <v>6.0103292561198094</v>
      </c>
      <c r="N30" s="1250">
        <f>SUM(N10:N27)</f>
        <v>92207</v>
      </c>
      <c r="O30" s="1251">
        <f>N30*100/$V30</f>
        <v>16.347918280797618</v>
      </c>
      <c r="P30" s="1250">
        <f>SUM(P10:P27)</f>
        <v>76050</v>
      </c>
      <c r="Q30" s="1251">
        <f>P30*100/$V30</f>
        <v>13.483349260410369</v>
      </c>
      <c r="R30" s="1250">
        <f>SUM(R10:R27)</f>
        <v>159896</v>
      </c>
      <c r="S30" s="1251">
        <f>R30*100/$V30</f>
        <v>28.348896953880033</v>
      </c>
      <c r="T30" s="1250">
        <f>SUM(T10:T28)</f>
        <v>3140</v>
      </c>
      <c r="U30" s="1251">
        <f>T30*100/$V30</f>
        <v>0.55670896354620059</v>
      </c>
      <c r="V30" s="1250">
        <f>SUM(V10:V27)</f>
        <v>564029</v>
      </c>
      <c r="W30" s="1251">
        <f>G30+I30+K30+M30+O30+Q30+S30+U30</f>
        <v>99.999999999999986</v>
      </c>
      <c r="X30" s="1267"/>
      <c r="Y30" s="1268">
        <f>(V30/D30)</f>
        <v>1.3649968901935825</v>
      </c>
    </row>
    <row r="31" spans="2:25" s="631" customFormat="1" ht="5.25" customHeight="1" x14ac:dyDescent="0.2">
      <c r="B31" s="644"/>
      <c r="C31" s="645"/>
      <c r="D31" s="1346"/>
      <c r="E31" s="1346"/>
      <c r="F31" s="1346"/>
      <c r="G31" s="1346"/>
      <c r="H31" s="1346"/>
      <c r="I31" s="1346"/>
      <c r="J31" s="1346"/>
      <c r="K31" s="1346"/>
      <c r="L31" s="1346"/>
      <c r="M31" s="1341"/>
      <c r="N31" s="1346"/>
      <c r="O31" s="1346"/>
      <c r="P31" s="1346"/>
      <c r="Q31" s="1346"/>
      <c r="R31" s="1346"/>
      <c r="S31" s="1346"/>
      <c r="T31" s="1346"/>
      <c r="U31" s="1346"/>
      <c r="V31" s="1346"/>
      <c r="W31" s="1346"/>
      <c r="X31" s="1341"/>
      <c r="Y31" s="1341"/>
    </row>
    <row r="32" spans="2:25" s="697" customFormat="1" ht="18.75" customHeight="1" x14ac:dyDescent="0.2">
      <c r="B32" s="850" t="s">
        <v>39</v>
      </c>
      <c r="C32" s="851"/>
      <c r="D32" s="1340"/>
      <c r="E32" s="1340"/>
      <c r="F32" s="1340"/>
      <c r="G32" s="1340"/>
      <c r="H32" s="1340"/>
      <c r="I32" s="1340"/>
      <c r="J32" s="1340"/>
      <c r="K32" s="1340"/>
      <c r="L32" s="1340"/>
      <c r="M32" s="1340"/>
      <c r="N32" s="1340"/>
      <c r="O32" s="1340"/>
      <c r="P32" s="1340"/>
      <c r="Q32" s="1340"/>
      <c r="R32" s="1340"/>
      <c r="S32" s="1340"/>
      <c r="T32" s="1340"/>
      <c r="U32" s="1340"/>
      <c r="V32" s="1340"/>
      <c r="W32" s="1340"/>
      <c r="X32" s="1341"/>
      <c r="Y32" s="1341"/>
    </row>
    <row r="33" spans="2:28" s="852" customFormat="1" x14ac:dyDescent="0.25">
      <c r="B33" s="698" t="s">
        <v>47</v>
      </c>
      <c r="X33" s="697"/>
      <c r="Y33" s="697"/>
    </row>
    <row r="34" spans="2:28" s="852" customFormat="1" x14ac:dyDescent="0.2">
      <c r="D34" s="852" t="e">
        <f>GETPIVOTDATA("Cuenta número de expedientes",#REF!,"CCAA",$B35,"Grado Resuelto",$B$1)</f>
        <v>#REF!</v>
      </c>
      <c r="N34" s="852" t="e">
        <f>GETPIVOTDATA("ID PRESTACION
COUNT",#REF!,"
CCAA",$B35,"
Tipo Prestación",N$1,"Grado Resuelto",$B$1)</f>
        <v>#REF!</v>
      </c>
      <c r="X34" s="697"/>
      <c r="Y34" s="697"/>
    </row>
    <row r="35" spans="2:28" s="852" customFormat="1" x14ac:dyDescent="0.2">
      <c r="B35" s="852" t="s">
        <v>39</v>
      </c>
      <c r="D35" s="853" t="e">
        <f>GETPIVOTDATA("Cuenta número de expedientes",#REF!,"CCAA",$B36,"Grado Resuelto",$B$1)</f>
        <v>#REF!</v>
      </c>
      <c r="N35" s="852" t="e">
        <f>GETPIVOTDATA("ID PRESTACION
COUNT",#REF!,"
CCAA",$B36,"
Tipo Prestación",N$1,"Grado Resuelto",$B$1)</f>
        <v>#REF!</v>
      </c>
      <c r="T35" s="697"/>
      <c r="U35" s="697"/>
    </row>
    <row r="36" spans="2:28" s="852" customFormat="1" x14ac:dyDescent="0.2">
      <c r="B36" s="852" t="s">
        <v>47</v>
      </c>
      <c r="T36" s="697"/>
      <c r="U36" s="697"/>
    </row>
    <row r="37" spans="2:28" s="852" customFormat="1" x14ac:dyDescent="0.2">
      <c r="T37" s="697"/>
      <c r="U37" s="697"/>
    </row>
    <row r="38" spans="2:28" s="852" customFormat="1" x14ac:dyDescent="0.2">
      <c r="T38" s="697"/>
      <c r="U38" s="697"/>
    </row>
    <row r="39" spans="2:28" s="1364" customFormat="1" x14ac:dyDescent="0.2">
      <c r="T39" s="1365"/>
      <c r="U39" s="1365"/>
    </row>
    <row r="40" spans="2:28" s="1364" customFormat="1" x14ac:dyDescent="0.2">
      <c r="T40" s="1365"/>
      <c r="U40" s="1365"/>
    </row>
    <row r="41" spans="2:28" s="1364" customFormat="1" x14ac:dyDescent="0.2">
      <c r="T41" s="1365"/>
      <c r="U41" s="1365"/>
    </row>
    <row r="42" spans="2:28" s="1364" customFormat="1" x14ac:dyDescent="0.2">
      <c r="T42" s="1365"/>
      <c r="U42" s="1365"/>
    </row>
    <row r="43" spans="2:28" s="852" customFormat="1" x14ac:dyDescent="0.2">
      <c r="B43" s="1340"/>
      <c r="C43" s="1340"/>
      <c r="D43" s="1340"/>
      <c r="E43" s="1340"/>
      <c r="F43" s="1340"/>
      <c r="G43" s="1340"/>
      <c r="H43" s="1340"/>
      <c r="I43" s="1340"/>
      <c r="J43" s="1340"/>
      <c r="K43" s="1340"/>
      <c r="L43" s="1340"/>
      <c r="M43" s="1340"/>
      <c r="N43" s="1340"/>
      <c r="O43" s="1340"/>
      <c r="P43" s="1340"/>
      <c r="Q43" s="1340"/>
      <c r="R43" s="1340"/>
      <c r="S43" s="1340"/>
      <c r="T43" s="1341"/>
      <c r="U43" s="1341"/>
      <c r="V43" s="1340"/>
      <c r="W43" s="1340"/>
      <c r="X43" s="1340"/>
      <c r="Y43" s="1340"/>
      <c r="Z43" s="1340"/>
      <c r="AA43" s="1340"/>
      <c r="AB43" s="1340"/>
    </row>
    <row r="44" spans="2:28" s="852" customFormat="1" x14ac:dyDescent="0.2">
      <c r="D44" s="1340"/>
      <c r="E44" s="1340"/>
      <c r="F44" s="1340"/>
      <c r="G44" s="1340"/>
      <c r="H44" s="1340"/>
      <c r="I44" s="1340"/>
      <c r="J44" s="1340"/>
      <c r="K44" s="1340"/>
      <c r="L44" s="1340"/>
      <c r="M44" s="1340"/>
      <c r="N44" s="1340"/>
      <c r="O44" s="1340"/>
      <c r="P44" s="1340"/>
      <c r="Q44" s="1340"/>
      <c r="R44" s="1340"/>
      <c r="S44" s="1340"/>
      <c r="T44" s="1341"/>
      <c r="U44" s="1341"/>
      <c r="V44" s="1340"/>
      <c r="W44" s="1340"/>
      <c r="X44" s="1340"/>
      <c r="Y44" s="1340"/>
      <c r="Z44" s="1340"/>
      <c r="AA44" s="1340"/>
    </row>
    <row r="45" spans="2:28" s="852" customFormat="1" x14ac:dyDescent="0.2">
      <c r="Z45" s="1340"/>
      <c r="AA45" s="1340"/>
    </row>
    <row r="46" spans="2:28" s="852" customFormat="1" x14ac:dyDescent="0.2">
      <c r="T46" s="697"/>
      <c r="U46" s="697"/>
      <c r="V46" s="1340"/>
      <c r="W46" s="1340"/>
      <c r="X46" s="1340"/>
      <c r="Y46" s="1340"/>
      <c r="Z46" s="1340"/>
      <c r="AA46" s="1340"/>
    </row>
    <row r="47" spans="2:28" s="852" customFormat="1" x14ac:dyDescent="0.2">
      <c r="T47" s="697"/>
      <c r="U47" s="697"/>
      <c r="V47" s="1340"/>
      <c r="W47" s="1340"/>
      <c r="X47" s="1340"/>
      <c r="Y47" s="1340"/>
      <c r="Z47" s="1340"/>
      <c r="AA47" s="1340"/>
    </row>
    <row r="48" spans="2:28" s="852" customFormat="1" x14ac:dyDescent="0.2">
      <c r="T48" s="697"/>
      <c r="U48" s="697"/>
      <c r="V48" s="1340"/>
      <c r="W48" s="1340"/>
      <c r="X48" s="1340"/>
      <c r="Y48" s="1340"/>
      <c r="Z48" s="1340"/>
      <c r="AA48" s="1340"/>
    </row>
    <row r="49" spans="2:27" x14ac:dyDescent="0.2">
      <c r="B49" s="852"/>
      <c r="C49" s="852"/>
      <c r="D49" s="852"/>
      <c r="E49" s="852"/>
      <c r="F49" s="852"/>
      <c r="G49" s="852"/>
      <c r="H49" s="852"/>
      <c r="I49" s="852"/>
      <c r="J49" s="852"/>
      <c r="K49" s="852"/>
      <c r="L49" s="852"/>
      <c r="M49" s="852"/>
      <c r="N49" s="852"/>
      <c r="O49" s="852"/>
      <c r="P49" s="852"/>
      <c r="Q49" s="852"/>
      <c r="R49" s="852"/>
      <c r="S49" s="852"/>
      <c r="T49" s="697"/>
      <c r="U49" s="697"/>
      <c r="V49" s="1340"/>
      <c r="W49" s="1340"/>
      <c r="X49" s="1340"/>
      <c r="Y49" s="1340"/>
      <c r="Z49" s="1340"/>
      <c r="AA49" s="1340"/>
    </row>
    <row r="50" spans="2:27" x14ac:dyDescent="0.2">
      <c r="B50" s="852"/>
      <c r="C50" s="852"/>
      <c r="D50" s="852"/>
      <c r="E50" s="852"/>
      <c r="F50" s="852"/>
      <c r="G50" s="852"/>
      <c r="H50" s="852"/>
      <c r="I50" s="852"/>
      <c r="J50" s="852"/>
      <c r="K50" s="852"/>
      <c r="L50" s="852"/>
      <c r="M50" s="852"/>
      <c r="N50" s="852"/>
      <c r="O50" s="852"/>
      <c r="P50" s="852"/>
      <c r="Q50" s="852"/>
      <c r="R50" s="852"/>
      <c r="S50" s="852"/>
      <c r="T50" s="697"/>
      <c r="U50" s="697"/>
      <c r="V50" s="1340"/>
      <c r="W50" s="1340"/>
      <c r="X50" s="1340"/>
      <c r="Y50" s="1340"/>
      <c r="Z50" s="1340"/>
      <c r="AA50" s="1340"/>
    </row>
    <row r="51" spans="2:27" x14ac:dyDescent="0.2">
      <c r="B51" s="1340"/>
      <c r="C51" s="1340"/>
      <c r="D51" s="1340"/>
      <c r="E51" s="1340"/>
      <c r="F51" s="1340"/>
      <c r="G51" s="1340"/>
      <c r="H51" s="1340"/>
      <c r="I51" s="1340"/>
      <c r="J51" s="1340"/>
      <c r="K51" s="1340"/>
      <c r="L51" s="1340"/>
      <c r="M51" s="1340"/>
      <c r="N51" s="1340"/>
      <c r="O51" s="1340"/>
      <c r="P51" s="1340"/>
      <c r="Q51" s="1340"/>
      <c r="R51" s="1340"/>
      <c r="S51" s="1340"/>
      <c r="T51" s="1341"/>
      <c r="U51" s="1341"/>
      <c r="V51" s="1340"/>
      <c r="W51" s="1340"/>
      <c r="X51" s="1340"/>
      <c r="Y51" s="1340"/>
      <c r="Z51" s="1340"/>
      <c r="AA51" s="1340"/>
    </row>
    <row r="52" spans="2:27" x14ac:dyDescent="0.2">
      <c r="B52" s="1340"/>
      <c r="C52" s="1340"/>
      <c r="D52" s="1340"/>
      <c r="E52" s="1340"/>
      <c r="F52" s="1340"/>
      <c r="G52" s="1340"/>
      <c r="H52" s="1340"/>
      <c r="I52" s="1340"/>
      <c r="J52" s="1340"/>
      <c r="K52" s="1340"/>
      <c r="L52" s="1340"/>
      <c r="M52" s="1340"/>
      <c r="N52" s="1340"/>
      <c r="O52" s="1340"/>
      <c r="P52" s="1340"/>
      <c r="Q52" s="1340"/>
      <c r="R52" s="1340"/>
      <c r="S52" s="1340"/>
      <c r="T52" s="1341"/>
      <c r="U52" s="1341"/>
      <c r="V52" s="1340"/>
      <c r="W52" s="1340"/>
      <c r="X52" s="1340"/>
      <c r="Y52" s="1340"/>
      <c r="Z52" s="1340"/>
      <c r="AA52" s="1340"/>
    </row>
    <row r="53" spans="2:27" x14ac:dyDescent="0.2">
      <c r="B53" s="1340"/>
      <c r="C53" s="1340"/>
      <c r="D53" s="1340"/>
      <c r="E53" s="1340"/>
      <c r="F53" s="1340"/>
      <c r="G53" s="1340"/>
      <c r="H53" s="1340"/>
      <c r="I53" s="1340"/>
      <c r="J53" s="1340"/>
      <c r="K53" s="1340"/>
      <c r="L53" s="1340"/>
      <c r="M53" s="1340"/>
      <c r="N53" s="1340"/>
      <c r="O53" s="1340"/>
      <c r="P53" s="1340"/>
      <c r="Q53" s="1340"/>
      <c r="R53" s="1340"/>
      <c r="S53" s="1340"/>
      <c r="T53" s="1341"/>
      <c r="U53" s="1341"/>
      <c r="V53" s="1340"/>
      <c r="W53" s="1340"/>
      <c r="X53" s="1340"/>
      <c r="Y53" s="1340"/>
      <c r="Z53" s="1340"/>
      <c r="AA53" s="1340"/>
    </row>
    <row r="54" spans="2:27" x14ac:dyDescent="0.2">
      <c r="B54" s="1340"/>
      <c r="C54" s="1340"/>
      <c r="D54" s="1340"/>
      <c r="E54" s="1340"/>
      <c r="F54" s="1340"/>
      <c r="G54" s="1340"/>
      <c r="H54" s="1340"/>
      <c r="I54" s="1340"/>
      <c r="J54" s="1340"/>
      <c r="K54" s="1340"/>
      <c r="L54" s="1340"/>
      <c r="M54" s="1340"/>
      <c r="N54" s="1340"/>
      <c r="O54" s="1340"/>
      <c r="P54" s="1340"/>
      <c r="Q54" s="1340"/>
      <c r="R54" s="1340"/>
      <c r="S54" s="1340"/>
      <c r="T54" s="1341"/>
      <c r="U54" s="1341"/>
      <c r="V54" s="1340"/>
      <c r="W54" s="1340"/>
      <c r="X54" s="1340"/>
      <c r="Y54" s="1340"/>
      <c r="Z54" s="1340"/>
      <c r="AA54" s="1340"/>
    </row>
    <row r="55" spans="2:27" x14ac:dyDescent="0.2">
      <c r="B55" s="1340"/>
      <c r="C55" s="1340"/>
      <c r="D55" s="1340"/>
      <c r="E55" s="1340"/>
      <c r="F55" s="1340"/>
      <c r="G55" s="1340"/>
      <c r="H55" s="1340"/>
      <c r="I55" s="1340"/>
      <c r="J55" s="1340"/>
      <c r="K55" s="1340"/>
      <c r="L55" s="1340"/>
      <c r="M55" s="1340"/>
      <c r="N55" s="1340"/>
      <c r="O55" s="1340"/>
      <c r="P55" s="1340"/>
      <c r="Q55" s="1340"/>
      <c r="R55" s="1340"/>
      <c r="S55" s="1340"/>
      <c r="T55" s="1341"/>
      <c r="U55" s="1341"/>
      <c r="V55" s="1340"/>
      <c r="W55" s="1340"/>
      <c r="X55" s="1340"/>
      <c r="Y55" s="1340"/>
      <c r="Z55" s="1340"/>
      <c r="AA55" s="1340"/>
    </row>
    <row r="56" spans="2:27" x14ac:dyDescent="0.2">
      <c r="B56" s="1340"/>
      <c r="C56" s="1340"/>
      <c r="D56" s="1340"/>
      <c r="E56" s="1340"/>
      <c r="F56" s="1340"/>
      <c r="G56" s="1340"/>
      <c r="H56" s="1340"/>
      <c r="I56" s="1340"/>
      <c r="J56" s="1340"/>
      <c r="K56" s="1340"/>
      <c r="L56" s="1340"/>
      <c r="M56" s="1340"/>
      <c r="N56" s="1340"/>
      <c r="O56" s="1340"/>
      <c r="P56" s="1340"/>
      <c r="Q56" s="1340"/>
      <c r="R56" s="1340"/>
      <c r="S56" s="1340"/>
      <c r="T56" s="1341"/>
      <c r="U56" s="1341"/>
      <c r="V56" s="1340"/>
      <c r="W56" s="1340"/>
      <c r="X56" s="1340"/>
      <c r="Y56" s="1340"/>
      <c r="Z56" s="1340"/>
      <c r="AA56" s="1340"/>
    </row>
    <row r="57" spans="2:27" x14ac:dyDescent="0.2">
      <c r="B57" s="1340"/>
      <c r="C57" s="1340"/>
      <c r="D57" s="1340"/>
      <c r="E57" s="1340"/>
      <c r="F57" s="1340"/>
      <c r="G57" s="1340"/>
      <c r="H57" s="1340"/>
      <c r="I57" s="1340"/>
      <c r="J57" s="1340"/>
      <c r="K57" s="1340"/>
      <c r="L57" s="1340"/>
      <c r="M57" s="1340"/>
      <c r="N57" s="1340"/>
      <c r="O57" s="1340"/>
      <c r="P57" s="1340"/>
      <c r="Q57" s="1340"/>
      <c r="R57" s="1340"/>
      <c r="S57" s="1340"/>
      <c r="T57" s="1340"/>
      <c r="U57" s="1340"/>
      <c r="V57" s="1340"/>
      <c r="W57" s="1340"/>
      <c r="X57" s="1341"/>
      <c r="Y57" s="1341"/>
      <c r="Z57" s="1340"/>
      <c r="AA57" s="1340"/>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518" t="s">
        <v>420</v>
      </c>
      <c r="C3" s="1518"/>
      <c r="D3" s="1518"/>
      <c r="E3" s="1518"/>
      <c r="F3" s="1518"/>
      <c r="G3" s="1518"/>
      <c r="H3" s="1518"/>
      <c r="I3" s="1518"/>
      <c r="J3" s="1518"/>
      <c r="K3" s="1518"/>
      <c r="L3" s="1518"/>
      <c r="M3" s="1518"/>
      <c r="N3" s="1518"/>
      <c r="O3" s="1518"/>
      <c r="P3" s="1518"/>
      <c r="Q3" s="1518"/>
      <c r="R3" s="1518"/>
      <c r="S3" s="1518"/>
      <c r="T3" s="1518"/>
      <c r="U3" s="1518"/>
      <c r="V3" s="1518"/>
      <c r="W3" s="1518"/>
      <c r="X3" s="1518"/>
      <c r="Y3" s="7"/>
    </row>
    <row r="4" spans="2:25" s="4" customFormat="1" ht="14.25" customHeight="1" x14ac:dyDescent="0.2">
      <c r="B4" s="1439" t="str">
        <f>porsaad!$B$6</f>
        <v>Situación a 31 de enero de 2025</v>
      </c>
      <c r="C4" s="1439"/>
      <c r="D4" s="1439"/>
      <c r="E4" s="1439"/>
      <c r="F4" s="1439"/>
      <c r="G4" s="1439"/>
      <c r="H4" s="1439"/>
      <c r="I4" s="1439"/>
      <c r="J4" s="1439"/>
      <c r="K4" s="1439"/>
      <c r="L4" s="1439"/>
      <c r="M4" s="1439"/>
      <c r="N4" s="1439"/>
      <c r="O4" s="1439"/>
      <c r="P4" s="1439"/>
      <c r="Q4" s="1439"/>
      <c r="R4" s="1439"/>
      <c r="S4" s="1439"/>
      <c r="T4" s="1439"/>
      <c r="U4" s="1439"/>
      <c r="V4" s="1439"/>
      <c r="W4" s="1439"/>
      <c r="X4" s="5"/>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21" t="s">
        <v>52</v>
      </c>
      <c r="G6" s="1521"/>
      <c r="H6" s="1521"/>
      <c r="I6" s="1521"/>
      <c r="J6" s="1521"/>
      <c r="K6" s="1521"/>
      <c r="L6" s="1521"/>
      <c r="M6" s="1521"/>
      <c r="N6" s="1521"/>
      <c r="O6" s="1521"/>
      <c r="P6" s="1521"/>
      <c r="Q6" s="1521"/>
      <c r="R6" s="1521"/>
      <c r="S6" s="1521"/>
      <c r="T6" s="1521"/>
      <c r="U6" s="1521"/>
      <c r="V6" s="1521"/>
      <c r="W6" s="1521"/>
      <c r="X6" s="154"/>
      <c r="Y6" s="154"/>
    </row>
    <row r="7" spans="2:25" s="133" customFormat="1" ht="64.5" customHeight="1" x14ac:dyDescent="0.2">
      <c r="B7" s="1522" t="s">
        <v>12</v>
      </c>
      <c r="C7" s="155"/>
      <c r="D7" s="156" t="s">
        <v>53</v>
      </c>
      <c r="E7" s="155"/>
      <c r="F7" s="1523" t="s">
        <v>168</v>
      </c>
      <c r="G7" s="1523"/>
      <c r="H7" s="1523" t="s">
        <v>59</v>
      </c>
      <c r="I7" s="1523"/>
      <c r="J7" s="1523" t="s">
        <v>60</v>
      </c>
      <c r="K7" s="1523"/>
      <c r="L7" s="1523" t="s">
        <v>152</v>
      </c>
      <c r="M7" s="1523"/>
      <c r="N7" s="1523" t="s">
        <v>0</v>
      </c>
      <c r="O7" s="1523"/>
      <c r="P7" s="156"/>
      <c r="Q7" s="156" t="s">
        <v>62</v>
      </c>
    </row>
    <row r="8" spans="2:25" s="155" customFormat="1" ht="20.25" customHeight="1" x14ac:dyDescent="0.2">
      <c r="B8" s="1522"/>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'41abenpreGIII'!D10</f>
        <v>74076</v>
      </c>
      <c r="F10" s="164">
        <f>'41abenpreGIII'!F10+'41abenpreGIII'!H10+'41abenpreGIII'!J10+'41abenpreGIII'!L10+'41abenpreGIII'!N10</f>
        <v>74634</v>
      </c>
      <c r="G10" s="165">
        <f t="shared" ref="G10:G27" si="0">F10*100/$N10</f>
        <v>71.97315255021843</v>
      </c>
      <c r="H10" s="164">
        <f>'41abenpreGIII'!P10</f>
        <v>2442</v>
      </c>
      <c r="I10" s="165">
        <f t="shared" ref="I10:I27" si="1">H10*100/$N10</f>
        <v>2.3549379442028218</v>
      </c>
      <c r="J10" s="164">
        <f>'41abenpreGIII'!R10</f>
        <v>26613</v>
      </c>
      <c r="K10" s="165">
        <f t="shared" ref="K10:K27" si="2">J10*100/$N10</f>
        <v>25.664194721158761</v>
      </c>
      <c r="L10" s="164">
        <f>'41abenpreGIII'!T10</f>
        <v>8</v>
      </c>
      <c r="M10" s="165">
        <f t="shared" ref="M10:M27" si="3">L10*100/$N10</f>
        <v>7.714784419992864E-3</v>
      </c>
      <c r="N10" s="164">
        <f>F10+H10+J10+L10</f>
        <v>103697</v>
      </c>
      <c r="O10" s="165">
        <f>G10+I10+K10+M10</f>
        <v>100</v>
      </c>
      <c r="P10" s="166"/>
      <c r="Q10" s="166">
        <f t="shared" ref="Q10:Q27" si="4">N10/D10</f>
        <v>1.3998731032993141</v>
      </c>
    </row>
    <row r="11" spans="2:25" s="162" customFormat="1" ht="18" customHeight="1" x14ac:dyDescent="0.2">
      <c r="B11" s="146" t="s">
        <v>7</v>
      </c>
      <c r="C11" s="159"/>
      <c r="D11" s="163">
        <f>'41abenpreGIII'!D11</f>
        <v>13369</v>
      </c>
      <c r="F11" s="164">
        <f>'41abenpreGIII'!F11+'41abenpreGIII'!H11+'41abenpreGIII'!J11+'41abenpreGIII'!L11+'41abenpreGIII'!N11</f>
        <v>8018</v>
      </c>
      <c r="G11" s="165">
        <f t="shared" si="0"/>
        <v>46.202604586838767</v>
      </c>
      <c r="H11" s="164">
        <f>'41abenpreGIII'!P11</f>
        <v>4136</v>
      </c>
      <c r="I11" s="165">
        <f t="shared" si="1"/>
        <v>23.833122046790365</v>
      </c>
      <c r="J11" s="164">
        <f>'41abenpreGIII'!R11</f>
        <v>5200</v>
      </c>
      <c r="K11" s="165">
        <f t="shared" si="2"/>
        <v>29.964273366370865</v>
      </c>
      <c r="L11" s="164">
        <f>'41abenpreGIII'!T11</f>
        <v>0</v>
      </c>
      <c r="M11" s="165">
        <f t="shared" si="3"/>
        <v>0</v>
      </c>
      <c r="N11" s="164">
        <f t="shared" ref="N11:O27" si="5">F11+H11+J11+L11</f>
        <v>17354</v>
      </c>
      <c r="O11" s="165">
        <f t="shared" si="5"/>
        <v>100</v>
      </c>
      <c r="P11" s="166"/>
      <c r="Q11" s="166">
        <f t="shared" si="4"/>
        <v>1.2980776423068292</v>
      </c>
    </row>
    <row r="12" spans="2:25" s="162" customFormat="1" ht="22.5" customHeight="1" x14ac:dyDescent="0.2">
      <c r="B12" s="146" t="s">
        <v>37</v>
      </c>
      <c r="C12" s="159"/>
      <c r="D12" s="163">
        <f>'41abenpreGIII'!D12</f>
        <v>7897</v>
      </c>
      <c r="F12" s="164">
        <f>'41abenpreGIII'!F12+'41abenpreGIII'!H12+'41abenpreGIII'!J12+'41abenpreGIII'!L12+'41abenpreGIII'!N12</f>
        <v>6424</v>
      </c>
      <c r="G12" s="165">
        <f t="shared" si="0"/>
        <v>58.522364944884757</v>
      </c>
      <c r="H12" s="163">
        <f>'41abenpreGIII'!P12</f>
        <v>1734</v>
      </c>
      <c r="I12" s="165">
        <f t="shared" si="1"/>
        <v>15.796665755670949</v>
      </c>
      <c r="J12" s="164">
        <f>'41abenpreGIII'!R12</f>
        <v>2808</v>
      </c>
      <c r="K12" s="165">
        <f t="shared" si="2"/>
        <v>25.580759770429079</v>
      </c>
      <c r="L12" s="164">
        <f>'41abenpreGIII'!T12</f>
        <v>11</v>
      </c>
      <c r="M12" s="165">
        <f t="shared" si="3"/>
        <v>0.10020952901521363</v>
      </c>
      <c r="N12" s="164">
        <f t="shared" si="5"/>
        <v>10977</v>
      </c>
      <c r="O12" s="165">
        <f t="shared" si="5"/>
        <v>100</v>
      </c>
      <c r="P12" s="166"/>
      <c r="Q12" s="166">
        <f t="shared" si="4"/>
        <v>1.3900215271622134</v>
      </c>
    </row>
    <row r="13" spans="2:25" s="162" customFormat="1" ht="18" customHeight="1" x14ac:dyDescent="0.2">
      <c r="B13" s="146" t="s">
        <v>38</v>
      </c>
      <c r="C13" s="159"/>
      <c r="D13" s="163">
        <f>'41abenpreGIII'!D13</f>
        <v>7891</v>
      </c>
      <c r="F13" s="164">
        <f>'41abenpreGIII'!F13+'41abenpreGIII'!H13+'41abenpreGIII'!J13+'41abenpreGIII'!L13+'41abenpreGIII'!N13</f>
        <v>6315</v>
      </c>
      <c r="G13" s="165">
        <f t="shared" si="0"/>
        <v>55.855298071820272</v>
      </c>
      <c r="H13" s="164">
        <f>'41abenpreGIII'!P13</f>
        <v>374</v>
      </c>
      <c r="I13" s="165">
        <f t="shared" si="1"/>
        <v>3.3079780647443835</v>
      </c>
      <c r="J13" s="164">
        <f>'41abenpreGIII'!R13</f>
        <v>4617</v>
      </c>
      <c r="K13" s="165">
        <f t="shared" si="2"/>
        <v>40.836723863435346</v>
      </c>
      <c r="L13" s="164">
        <f>'41abenpreGIII'!T13</f>
        <v>0</v>
      </c>
      <c r="M13" s="165">
        <f t="shared" si="3"/>
        <v>0</v>
      </c>
      <c r="N13" s="164">
        <f t="shared" si="5"/>
        <v>11306</v>
      </c>
      <c r="O13" s="165">
        <f t="shared" si="5"/>
        <v>100</v>
      </c>
      <c r="P13" s="166"/>
      <c r="Q13" s="166">
        <f t="shared" si="4"/>
        <v>1.4327715118489419</v>
      </c>
    </row>
    <row r="14" spans="2:25" s="162" customFormat="1" ht="18" customHeight="1" x14ac:dyDescent="0.2">
      <c r="B14" s="146" t="s">
        <v>6</v>
      </c>
      <c r="C14" s="159"/>
      <c r="D14" s="163">
        <f>'41abenpreGIII'!D14</f>
        <v>15428</v>
      </c>
      <c r="F14" s="164">
        <f>'41abenpreGIII'!F14+'41abenpreGIII'!H14+'41abenpreGIII'!J14+'41abenpreGIII'!L14+'41abenpreGIII'!N14</f>
        <v>9869</v>
      </c>
      <c r="G14" s="165">
        <f t="shared" si="0"/>
        <v>46.011469066156927</v>
      </c>
      <c r="H14" s="164">
        <f>'41abenpreGIII'!P14</f>
        <v>4439</v>
      </c>
      <c r="I14" s="165">
        <f t="shared" si="1"/>
        <v>20.695603524639843</v>
      </c>
      <c r="J14" s="164">
        <f>'41abenpreGIII'!R14</f>
        <v>7141</v>
      </c>
      <c r="K14" s="165">
        <f t="shared" si="2"/>
        <v>33.292927409203223</v>
      </c>
      <c r="L14" s="164">
        <f>'41abenpreGIII'!T14</f>
        <v>0</v>
      </c>
      <c r="M14" s="165">
        <f t="shared" si="3"/>
        <v>0</v>
      </c>
      <c r="N14" s="164">
        <f t="shared" si="5"/>
        <v>21449</v>
      </c>
      <c r="O14" s="165">
        <f t="shared" si="5"/>
        <v>100</v>
      </c>
      <c r="P14" s="166"/>
      <c r="Q14" s="166">
        <f t="shared" si="4"/>
        <v>1.3902644542390459</v>
      </c>
    </row>
    <row r="15" spans="2:25" s="162" customFormat="1" ht="18" customHeight="1" x14ac:dyDescent="0.2">
      <c r="B15" s="146" t="s">
        <v>5</v>
      </c>
      <c r="C15" s="159"/>
      <c r="D15" s="163">
        <f>'41abenpreGIII'!D15</f>
        <v>5218</v>
      </c>
      <c r="F15" s="164">
        <f>'41abenpreGIII'!F15+'41abenpreGIII'!H15+'41abenpreGIII'!J15+'41abenpreGIII'!L15+'41abenpreGIII'!N15</f>
        <v>6169</v>
      </c>
      <c r="G15" s="165">
        <f t="shared" si="0"/>
        <v>71.832789939450393</v>
      </c>
      <c r="H15" s="163">
        <f>'41abenpreGIII'!P15</f>
        <v>158</v>
      </c>
      <c r="I15" s="165">
        <f t="shared" si="1"/>
        <v>1.8397764322310199</v>
      </c>
      <c r="J15" s="164">
        <f>'41abenpreGIII'!R15</f>
        <v>2261</v>
      </c>
      <c r="K15" s="165">
        <f t="shared" si="2"/>
        <v>26.327433628318584</v>
      </c>
      <c r="L15" s="164">
        <f>'41abenpreGIII'!T15</f>
        <v>0</v>
      </c>
      <c r="M15" s="165">
        <f t="shared" si="3"/>
        <v>0</v>
      </c>
      <c r="N15" s="164">
        <f t="shared" si="5"/>
        <v>8588</v>
      </c>
      <c r="O15" s="165">
        <f t="shared" si="5"/>
        <v>100</v>
      </c>
      <c r="P15" s="166"/>
      <c r="Q15" s="166">
        <f t="shared" si="4"/>
        <v>1.6458413185128402</v>
      </c>
    </row>
    <row r="16" spans="2:25" s="162" customFormat="1" ht="18" customHeight="1" x14ac:dyDescent="0.2">
      <c r="B16" s="146" t="s">
        <v>4</v>
      </c>
      <c r="C16" s="159"/>
      <c r="D16" s="163">
        <f>'41abenpreGIII'!D16</f>
        <v>34845</v>
      </c>
      <c r="F16" s="164">
        <f>'41abenpreGIII'!F16+'41abenpreGIII'!H16+'41abenpreGIII'!J16+'41abenpreGIII'!L16+'41abenpreGIII'!N16</f>
        <v>21593</v>
      </c>
      <c r="G16" s="165">
        <f t="shared" si="0"/>
        <v>45.096278350946079</v>
      </c>
      <c r="H16" s="164">
        <f>'41abenpreGIII'!P16</f>
        <v>16051</v>
      </c>
      <c r="I16" s="165">
        <f t="shared" si="1"/>
        <v>33.521991562591367</v>
      </c>
      <c r="J16" s="164">
        <f>'41abenpreGIII'!R16</f>
        <v>9644</v>
      </c>
      <c r="K16" s="165">
        <f t="shared" si="2"/>
        <v>20.141180401821142</v>
      </c>
      <c r="L16" s="164">
        <f>'41abenpreGIII'!T16</f>
        <v>594</v>
      </c>
      <c r="M16" s="165">
        <f t="shared" si="3"/>
        <v>1.2405496846414101</v>
      </c>
      <c r="N16" s="164">
        <f t="shared" si="5"/>
        <v>47882</v>
      </c>
      <c r="O16" s="165">
        <f t="shared" si="5"/>
        <v>100</v>
      </c>
      <c r="P16" s="166"/>
      <c r="Q16" s="166">
        <f t="shared" si="4"/>
        <v>1.3741426316544698</v>
      </c>
    </row>
    <row r="17" spans="2:25" s="162" customFormat="1" ht="18" customHeight="1" x14ac:dyDescent="0.2">
      <c r="B17" s="146" t="s">
        <v>40</v>
      </c>
      <c r="C17" s="159"/>
      <c r="D17" s="163">
        <f>'41abenpreGIII'!D17</f>
        <v>23455</v>
      </c>
      <c r="F17" s="164">
        <f>'41abenpreGIII'!F17+'41abenpreGIII'!H17+'41abenpreGIII'!J17+'41abenpreGIII'!L17+'41abenpreGIII'!N17</f>
        <v>20080</v>
      </c>
      <c r="G17" s="165">
        <f t="shared" si="0"/>
        <v>61.982960859365356</v>
      </c>
      <c r="H17" s="164">
        <f>'41abenpreGIII'!P17</f>
        <v>4178</v>
      </c>
      <c r="I17" s="165">
        <f t="shared" si="1"/>
        <v>12.896653907889863</v>
      </c>
      <c r="J17" s="164">
        <f>'41abenpreGIII'!R17</f>
        <v>8123</v>
      </c>
      <c r="K17" s="165">
        <f t="shared" si="2"/>
        <v>25.074083220150637</v>
      </c>
      <c r="L17" s="164">
        <f>'41abenpreGIII'!T17</f>
        <v>15</v>
      </c>
      <c r="M17" s="165">
        <f t="shared" si="3"/>
        <v>4.6302012594147422E-2</v>
      </c>
      <c r="N17" s="164">
        <f t="shared" si="5"/>
        <v>32396</v>
      </c>
      <c r="O17" s="165">
        <f t="shared" si="5"/>
        <v>100.00000000000001</v>
      </c>
      <c r="P17" s="166"/>
      <c r="Q17" s="166">
        <f t="shared" si="4"/>
        <v>1.3811980387976976</v>
      </c>
    </row>
    <row r="18" spans="2:25" s="162" customFormat="1" ht="18" customHeight="1" x14ac:dyDescent="0.2">
      <c r="B18" s="146" t="s">
        <v>41</v>
      </c>
      <c r="C18" s="159"/>
      <c r="D18" s="163">
        <f>'41abenpreGIII'!D18</f>
        <v>45813</v>
      </c>
      <c r="F18" s="164">
        <f>'41abenpreGIII'!F18+'41abenpreGIII'!H18+'41abenpreGIII'!J18+'41abenpreGIII'!L18+'41abenpreGIII'!N18</f>
        <v>28571</v>
      </c>
      <c r="G18" s="165">
        <f t="shared" si="0"/>
        <v>50.452948136114003</v>
      </c>
      <c r="H18" s="164">
        <f>'41abenpreGIII'!P18</f>
        <v>6560</v>
      </c>
      <c r="I18" s="165">
        <f t="shared" si="1"/>
        <v>11.584170654611595</v>
      </c>
      <c r="J18" s="164">
        <f>'41abenpreGIII'!R18</f>
        <v>21435</v>
      </c>
      <c r="K18" s="165">
        <f t="shared" si="2"/>
        <v>37.85163078987798</v>
      </c>
      <c r="L18" s="164">
        <f>'41abenpreGIII'!T18</f>
        <v>63</v>
      </c>
      <c r="M18" s="165">
        <f t="shared" si="3"/>
        <v>0.11125041939642233</v>
      </c>
      <c r="N18" s="164">
        <f t="shared" si="5"/>
        <v>56629</v>
      </c>
      <c r="O18" s="165">
        <f t="shared" si="5"/>
        <v>100.00000000000001</v>
      </c>
      <c r="P18" s="166"/>
      <c r="Q18" s="166">
        <f t="shared" si="4"/>
        <v>1.2360901927400521</v>
      </c>
    </row>
    <row r="19" spans="2:25" s="162" customFormat="1" ht="18" customHeight="1" x14ac:dyDescent="0.2">
      <c r="B19" s="146" t="s">
        <v>3</v>
      </c>
      <c r="C19" s="159"/>
      <c r="D19" s="163">
        <f>'41abenpreGIII'!D19</f>
        <v>46143</v>
      </c>
      <c r="F19" s="164">
        <f>'41abenpreGIII'!F19+'41abenpreGIII'!H19+'41abenpreGIII'!J19+'41abenpreGIII'!L19+'41abenpreGIII'!N19</f>
        <v>29724</v>
      </c>
      <c r="G19" s="165">
        <f t="shared" si="0"/>
        <v>43.625155940412419</v>
      </c>
      <c r="H19" s="164">
        <f>'41abenpreGIII'!P19</f>
        <v>7726</v>
      </c>
      <c r="I19" s="165">
        <f>H19*100/$N19</f>
        <v>11.339252953694871</v>
      </c>
      <c r="J19" s="164">
        <f>'41abenpreGIII'!R19</f>
        <v>30394</v>
      </c>
      <c r="K19" s="165">
        <f>J19*100/$N19</f>
        <v>44.60849783518016</v>
      </c>
      <c r="L19" s="164">
        <f>'41abenpreGIII'!T19</f>
        <v>291</v>
      </c>
      <c r="M19" s="165">
        <f t="shared" si="3"/>
        <v>0.42709327071255593</v>
      </c>
      <c r="N19" s="164">
        <f t="shared" si="5"/>
        <v>68135</v>
      </c>
      <c r="O19" s="165">
        <f t="shared" si="5"/>
        <v>100.00000000000001</v>
      </c>
      <c r="P19" s="166"/>
      <c r="Q19" s="166">
        <f t="shared" si="4"/>
        <v>1.4766053355871964</v>
      </c>
    </row>
    <row r="20" spans="2:25" s="162" customFormat="1" ht="18" customHeight="1" x14ac:dyDescent="0.2">
      <c r="B20" s="146" t="s">
        <v>2</v>
      </c>
      <c r="C20" s="159"/>
      <c r="D20" s="163">
        <f>'41abenpreGIII'!D20</f>
        <v>12396</v>
      </c>
      <c r="F20" s="164">
        <f>'41abenpreGIII'!F20+'41abenpreGIII'!H20+'41abenpreGIII'!J20+'41abenpreGIII'!L20+'41abenpreGIII'!N20</f>
        <v>5809</v>
      </c>
      <c r="G20" s="165">
        <f t="shared" si="0"/>
        <v>41.764325257027821</v>
      </c>
      <c r="H20" s="164">
        <f>'41abenpreGIII'!P20</f>
        <v>6093</v>
      </c>
      <c r="I20" s="165">
        <f>H20*100/$N20</f>
        <v>43.806168667769072</v>
      </c>
      <c r="J20" s="164">
        <f>'41abenpreGIII'!R20</f>
        <v>2007</v>
      </c>
      <c r="K20" s="165">
        <f>J20*100/$N20</f>
        <v>14.429506075203106</v>
      </c>
      <c r="L20" s="164">
        <f>'41abenpreGIII'!T20</f>
        <v>0</v>
      </c>
      <c r="M20" s="165">
        <f t="shared" si="3"/>
        <v>0</v>
      </c>
      <c r="N20" s="164">
        <f t="shared" si="5"/>
        <v>13909</v>
      </c>
      <c r="O20" s="165">
        <f t="shared" si="5"/>
        <v>100</v>
      </c>
      <c r="P20" s="166"/>
      <c r="Q20" s="166">
        <f t="shared" si="4"/>
        <v>1.122055501774766</v>
      </c>
    </row>
    <row r="21" spans="2:25" s="162" customFormat="1" ht="18" customHeight="1" x14ac:dyDescent="0.2">
      <c r="B21" s="146" t="s">
        <v>35</v>
      </c>
      <c r="C21" s="159"/>
      <c r="D21" s="163">
        <f>'41abenpreGIII'!D21</f>
        <v>26051</v>
      </c>
      <c r="F21" s="164">
        <f>'41abenpreGIII'!F21+'41abenpreGIII'!H21+'41abenpreGIII'!J21+'41abenpreGIII'!L21+'41abenpreGIII'!N21</f>
        <v>22884</v>
      </c>
      <c r="G21" s="165">
        <f t="shared" si="0"/>
        <v>65.720850086157384</v>
      </c>
      <c r="H21" s="164">
        <f>'41abenpreGIII'!P21</f>
        <v>6047</v>
      </c>
      <c r="I21" s="165">
        <f>H21*100/$N21</f>
        <v>17.366456059735786</v>
      </c>
      <c r="J21" s="164">
        <f>'41abenpreGIII'!R21</f>
        <v>5804</v>
      </c>
      <c r="K21" s="165">
        <f>J21*100/$N21</f>
        <v>16.668581275129235</v>
      </c>
      <c r="L21" s="164">
        <f>'41abenpreGIII'!T21</f>
        <v>85</v>
      </c>
      <c r="M21" s="165">
        <f t="shared" si="3"/>
        <v>0.24411257897759908</v>
      </c>
      <c r="N21" s="164">
        <f t="shared" si="5"/>
        <v>34820</v>
      </c>
      <c r="O21" s="165">
        <f t="shared" si="5"/>
        <v>100</v>
      </c>
      <c r="P21" s="166"/>
      <c r="Q21" s="166">
        <f t="shared" si="4"/>
        <v>1.3366089593489694</v>
      </c>
    </row>
    <row r="22" spans="2:25" s="162" customFormat="1" ht="21" customHeight="1" x14ac:dyDescent="0.2">
      <c r="B22" s="146" t="s">
        <v>42</v>
      </c>
      <c r="C22" s="159"/>
      <c r="D22" s="163">
        <f>'41abenpreGIII'!D22</f>
        <v>63000</v>
      </c>
      <c r="F22" s="164">
        <f>'41abenpreGIII'!F22+'41abenpreGIII'!H22+'41abenpreGIII'!J22+'41abenpreGIII'!L22+'41abenpreGIII'!N22</f>
        <v>56746</v>
      </c>
      <c r="G22" s="165">
        <f t="shared" si="0"/>
        <v>65.689645193031197</v>
      </c>
      <c r="H22" s="164">
        <f>'41abenpreGIII'!P22</f>
        <v>13416</v>
      </c>
      <c r="I22" s="165">
        <f>H22*100/$N22</f>
        <v>15.530474040632054</v>
      </c>
      <c r="J22" s="164">
        <f>'41abenpreGIII'!R22</f>
        <v>16158</v>
      </c>
      <c r="K22" s="165">
        <f>J22*100/$N22</f>
        <v>18.704636221566243</v>
      </c>
      <c r="L22" s="164">
        <f>'41abenpreGIII'!T22</f>
        <v>65</v>
      </c>
      <c r="M22" s="165">
        <f t="shared" si="3"/>
        <v>7.5244544770504143E-2</v>
      </c>
      <c r="N22" s="164">
        <f t="shared" si="5"/>
        <v>86385</v>
      </c>
      <c r="O22" s="165">
        <f t="shared" si="5"/>
        <v>100</v>
      </c>
      <c r="P22" s="166"/>
      <c r="Q22" s="166">
        <f t="shared" si="4"/>
        <v>1.3711904761904763</v>
      </c>
    </row>
    <row r="23" spans="2:25" s="162" customFormat="1" ht="18" customHeight="1" x14ac:dyDescent="0.2">
      <c r="B23" s="146" t="s">
        <v>43</v>
      </c>
      <c r="C23" s="159"/>
      <c r="D23" s="163">
        <f>'41abenpreGIII'!D23</f>
        <v>13544</v>
      </c>
      <c r="F23" s="164">
        <f>'41abenpreGIII'!F23+'41abenpreGIII'!H23+'41abenpreGIII'!J23+'41abenpreGIII'!L23+'41abenpreGIII'!N23</f>
        <v>8259</v>
      </c>
      <c r="G23" s="165">
        <f t="shared" si="0"/>
        <v>49.363457055764748</v>
      </c>
      <c r="H23" s="164">
        <f>'41abenpreGIII'!P23</f>
        <v>745</v>
      </c>
      <c r="I23" s="165">
        <f>H23*100/$N23</f>
        <v>4.4528121451198377</v>
      </c>
      <c r="J23" s="164">
        <f>'41abenpreGIII'!R23</f>
        <v>7725</v>
      </c>
      <c r="K23" s="165">
        <f>J23*100/$N23</f>
        <v>46.171776941007707</v>
      </c>
      <c r="L23" s="164">
        <f>'41abenpreGIII'!T23</f>
        <v>2</v>
      </c>
      <c r="M23" s="165">
        <f t="shared" si="3"/>
        <v>1.1953858107704262E-2</v>
      </c>
      <c r="N23" s="164">
        <f t="shared" si="5"/>
        <v>16731</v>
      </c>
      <c r="O23" s="165">
        <f t="shared" si="5"/>
        <v>99.999999999999986</v>
      </c>
      <c r="P23" s="166"/>
      <c r="Q23" s="166">
        <f t="shared" si="4"/>
        <v>1.235307147076196</v>
      </c>
    </row>
    <row r="24" spans="2:25" s="162" customFormat="1" ht="22.5" customHeight="1" x14ac:dyDescent="0.2">
      <c r="B24" s="146" t="s">
        <v>44</v>
      </c>
      <c r="C24" s="159"/>
      <c r="D24" s="163">
        <f>'41abenpreGIII'!D24</f>
        <v>3364</v>
      </c>
      <c r="F24" s="164">
        <f>'41abenpreGIII'!F24+'41abenpreGIII'!H24+'41abenpreGIII'!J24+'41abenpreGIII'!L24+'41abenpreGIII'!N24</f>
        <v>2122</v>
      </c>
      <c r="G24" s="167">
        <f t="shared" si="0"/>
        <v>48.826507132995857</v>
      </c>
      <c r="H24" s="163">
        <f>'41abenpreGIII'!P24</f>
        <v>795</v>
      </c>
      <c r="I24" s="165">
        <f t="shared" si="1"/>
        <v>18.292682926829269</v>
      </c>
      <c r="J24" s="164">
        <f>'41abenpreGIII'!R24</f>
        <v>1418</v>
      </c>
      <c r="K24" s="165">
        <f t="shared" si="2"/>
        <v>32.62770363552692</v>
      </c>
      <c r="L24" s="164">
        <f>'41abenpreGIII'!T24</f>
        <v>11</v>
      </c>
      <c r="M24" s="165">
        <f t="shared" si="3"/>
        <v>0.25310630464795214</v>
      </c>
      <c r="N24" s="163">
        <f t="shared" si="5"/>
        <v>4346</v>
      </c>
      <c r="O24" s="165">
        <f t="shared" si="5"/>
        <v>100</v>
      </c>
      <c r="P24" s="166"/>
      <c r="Q24" s="166">
        <f t="shared" si="4"/>
        <v>1.2919143876337693</v>
      </c>
    </row>
    <row r="25" spans="2:25" s="162" customFormat="1" ht="18" customHeight="1" x14ac:dyDescent="0.2">
      <c r="B25" s="146" t="s">
        <v>45</v>
      </c>
      <c r="C25" s="159"/>
      <c r="D25" s="163">
        <f>'41abenpreGIII'!D25</f>
        <v>17253</v>
      </c>
      <c r="F25" s="164">
        <f>'41abenpreGIII'!F25+'41abenpreGIII'!H25+'41abenpreGIII'!J25+'41abenpreGIII'!L25+'41abenpreGIII'!N25</f>
        <v>14218</v>
      </c>
      <c r="G25" s="167">
        <f t="shared" si="0"/>
        <v>58.507880334142627</v>
      </c>
      <c r="H25" s="163">
        <f>'41abenpreGIII'!P25</f>
        <v>688</v>
      </c>
      <c r="I25" s="165">
        <f t="shared" si="1"/>
        <v>2.8311592115550801</v>
      </c>
      <c r="J25" s="164">
        <f>'41abenpreGIII'!R25</f>
        <v>7400</v>
      </c>
      <c r="K25" s="165">
        <f t="shared" si="2"/>
        <v>30.451421752191269</v>
      </c>
      <c r="L25" s="164">
        <f>'41abenpreGIII'!T25</f>
        <v>1995</v>
      </c>
      <c r="M25" s="165">
        <f t="shared" si="3"/>
        <v>8.2095387021110238</v>
      </c>
      <c r="N25" s="163">
        <f t="shared" si="5"/>
        <v>24301</v>
      </c>
      <c r="O25" s="165">
        <f t="shared" si="5"/>
        <v>100</v>
      </c>
      <c r="P25" s="166"/>
      <c r="Q25" s="166">
        <f t="shared" si="4"/>
        <v>1.4085086651596823</v>
      </c>
    </row>
    <row r="26" spans="2:25" s="162" customFormat="1" ht="18" customHeight="1" x14ac:dyDescent="0.2">
      <c r="B26" s="146" t="s">
        <v>46</v>
      </c>
      <c r="C26" s="159"/>
      <c r="D26" s="163">
        <f>'41abenpreGIII'!D26</f>
        <v>2301</v>
      </c>
      <c r="F26" s="164">
        <f>'41abenpreGIII'!F26+'41abenpreGIII'!H26+'41abenpreGIII'!J26+'41abenpreGIII'!L26+'41abenpreGIII'!N26</f>
        <v>2666</v>
      </c>
      <c r="G26" s="167">
        <f t="shared" si="0"/>
        <v>73.707492397014107</v>
      </c>
      <c r="H26" s="163">
        <f>'41abenpreGIII'!P26</f>
        <v>468</v>
      </c>
      <c r="I26" s="165">
        <f t="shared" si="1"/>
        <v>12.93889964058612</v>
      </c>
      <c r="J26" s="164">
        <f>'41abenpreGIII'!R26</f>
        <v>483</v>
      </c>
      <c r="K26" s="165">
        <f t="shared" si="2"/>
        <v>13.35360796239978</v>
      </c>
      <c r="L26" s="164">
        <f>'41abenpreGIII'!T26</f>
        <v>0</v>
      </c>
      <c r="M26" s="165">
        <f t="shared" si="3"/>
        <v>0</v>
      </c>
      <c r="N26" s="163">
        <f t="shared" si="5"/>
        <v>3617</v>
      </c>
      <c r="O26" s="165">
        <f t="shared" si="5"/>
        <v>100</v>
      </c>
      <c r="P26" s="166"/>
      <c r="Q26" s="166">
        <f t="shared" si="4"/>
        <v>1.5719252498913516</v>
      </c>
    </row>
    <row r="27" spans="2:25" s="162" customFormat="1" ht="18" customHeight="1" x14ac:dyDescent="0.2">
      <c r="B27" s="146" t="s">
        <v>1</v>
      </c>
      <c r="C27" s="159"/>
      <c r="D27" s="163">
        <f>'41abenpreGIII'!D27</f>
        <v>1165</v>
      </c>
      <c r="F27" s="164">
        <f>'41abenpreGIII'!F27+'41abenpreGIII'!H27+'41abenpreGIII'!J27+'41abenpreGIII'!L27+'41abenpreGIII'!N27</f>
        <v>842</v>
      </c>
      <c r="G27" s="167">
        <f t="shared" si="0"/>
        <v>55.872594558725943</v>
      </c>
      <c r="H27" s="163">
        <f>'41abenpreGIII'!P27</f>
        <v>0</v>
      </c>
      <c r="I27" s="165">
        <f t="shared" si="1"/>
        <v>0</v>
      </c>
      <c r="J27" s="164">
        <f>'41abenpreGIII'!R27</f>
        <v>665</v>
      </c>
      <c r="K27" s="165">
        <f t="shared" si="2"/>
        <v>44.127405441274057</v>
      </c>
      <c r="L27" s="164">
        <f>'41abenpreGIII'!T27</f>
        <v>0</v>
      </c>
      <c r="M27" s="165">
        <f t="shared" si="3"/>
        <v>0</v>
      </c>
      <c r="N27" s="164">
        <f t="shared" si="5"/>
        <v>1507</v>
      </c>
      <c r="O27" s="165">
        <f t="shared" si="5"/>
        <v>100</v>
      </c>
      <c r="P27" s="166"/>
      <c r="Q27" s="166">
        <f t="shared" si="4"/>
        <v>1.2935622317596567</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413209</v>
      </c>
      <c r="E30" s="174"/>
      <c r="F30" s="147">
        <f>SUM(F10:F27)</f>
        <v>324943</v>
      </c>
      <c r="G30" s="175">
        <f>F30*100/$N30</f>
        <v>57.6110448221634</v>
      </c>
      <c r="H30" s="147">
        <f>SUM(H10:H27)</f>
        <v>76050</v>
      </c>
      <c r="I30" s="175">
        <f>H30*100/$N30</f>
        <v>13.483349260410369</v>
      </c>
      <c r="J30" s="147">
        <f>SUM(J10:J27)</f>
        <v>159896</v>
      </c>
      <c r="K30" s="175">
        <f>J30*100/$N30</f>
        <v>28.348896953880033</v>
      </c>
      <c r="L30" s="147">
        <f>SUM(L10:L28)</f>
        <v>3140</v>
      </c>
      <c r="M30" s="175">
        <f>L30*100/$N30</f>
        <v>0.55670896354620059</v>
      </c>
      <c r="N30" s="147">
        <f>F30+H30+J30+L30</f>
        <v>564029</v>
      </c>
      <c r="O30" s="175">
        <f>G30+I30+K30+M30</f>
        <v>100</v>
      </c>
      <c r="P30" s="176"/>
      <c r="Q30" s="176">
        <f>(N30/D30)</f>
        <v>1.3649968901935825</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E43"/>
  <sheetViews>
    <sheetView zoomScaleNormal="100" workbookViewId="0">
      <selection activeCell="K7" sqref="K7"/>
    </sheetView>
  </sheetViews>
  <sheetFormatPr baseColWidth="10" defaultColWidth="11.42578125" defaultRowHeight="15" x14ac:dyDescent="0.25"/>
  <cols>
    <col min="1" max="1" width="1.85546875" style="220" customWidth="1"/>
    <col min="2" max="2" width="44.140625" style="220" customWidth="1"/>
    <col min="3" max="3" width="1.140625"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7" width="7.7109375" style="220" customWidth="1"/>
    <col min="28" max="28" width="11.42578125" style="220" customWidth="1"/>
    <col min="29" max="29" width="11.42578125" style="220"/>
    <col min="30" max="30" width="11.85546875" style="220" bestFit="1" customWidth="1"/>
    <col min="31" max="16384" width="11.42578125" style="220"/>
  </cols>
  <sheetData>
    <row r="1" spans="1:27" x14ac:dyDescent="0.25">
      <c r="A1" s="219"/>
      <c r="B1" s="219"/>
      <c r="C1" s="219"/>
      <c r="J1" s="221"/>
      <c r="K1" s="221"/>
      <c r="L1" s="221"/>
    </row>
    <row r="2" spans="1:27" ht="48.75" customHeight="1" x14ac:dyDescent="0.25">
      <c r="A2" s="219"/>
      <c r="B2" s="219"/>
      <c r="C2" s="219"/>
      <c r="J2" s="221"/>
      <c r="K2" s="221"/>
      <c r="L2" s="221"/>
    </row>
    <row r="3" spans="1:27" ht="24" customHeight="1" x14ac:dyDescent="0.25">
      <c r="A3" s="219"/>
      <c r="B3" s="1391" t="s">
        <v>338</v>
      </c>
      <c r="C3" s="1391"/>
      <c r="D3" s="1391"/>
      <c r="E3" s="1391"/>
      <c r="F3" s="1391"/>
      <c r="G3" s="1391"/>
      <c r="H3" s="1391"/>
      <c r="I3" s="1391"/>
      <c r="J3" s="1391"/>
      <c r="K3" s="1391"/>
      <c r="L3" s="1391"/>
      <c r="M3" s="1391"/>
      <c r="N3" s="1391"/>
      <c r="O3" s="1391"/>
      <c r="P3" s="1391"/>
      <c r="Q3" s="1391"/>
      <c r="R3" s="1391"/>
      <c r="S3" s="1391"/>
      <c r="T3" s="1391"/>
      <c r="U3" s="1391"/>
      <c r="V3" s="1391"/>
      <c r="W3" s="1391"/>
      <c r="X3" s="1391"/>
    </row>
    <row r="4" spans="1:27" ht="13.5" customHeight="1" x14ac:dyDescent="0.25">
      <c r="A4" s="219"/>
      <c r="B4" s="219"/>
      <c r="C4" s="219"/>
      <c r="J4" s="221"/>
      <c r="K4" s="221"/>
      <c r="L4" s="221"/>
    </row>
    <row r="5" spans="1:27" x14ac:dyDescent="0.25">
      <c r="A5" s="219"/>
      <c r="B5" s="219"/>
      <c r="C5" s="219"/>
      <c r="D5" s="1381" t="s">
        <v>339</v>
      </c>
      <c r="E5" s="1381"/>
      <c r="F5" s="1381"/>
      <c r="G5" s="1381"/>
      <c r="H5" s="1381"/>
      <c r="I5" s="1381"/>
      <c r="J5" s="1381"/>
      <c r="K5" s="1381"/>
      <c r="L5" s="1381"/>
      <c r="M5" s="219"/>
      <c r="N5" s="1393" t="s">
        <v>340</v>
      </c>
      <c r="O5" s="1394"/>
      <c r="P5" s="1394"/>
      <c r="Q5" s="1394"/>
      <c r="R5" s="1394"/>
      <c r="S5" s="1394"/>
      <c r="T5" s="1394"/>
      <c r="U5" s="1394"/>
      <c r="V5" s="1394"/>
      <c r="W5" s="1394"/>
      <c r="X5" s="1394"/>
      <c r="Y5" s="1394"/>
      <c r="Z5" s="1394"/>
      <c r="AA5" s="1394"/>
    </row>
    <row r="6" spans="1:27" ht="25.5" customHeight="1" x14ac:dyDescent="0.25">
      <c r="A6" s="219"/>
      <c r="B6" s="219"/>
      <c r="C6" s="219"/>
      <c r="D6" s="1382"/>
      <c r="E6" s="1382"/>
      <c r="F6" s="1382"/>
      <c r="G6" s="1382"/>
      <c r="H6" s="1382"/>
      <c r="I6" s="1382"/>
      <c r="J6" s="1382"/>
      <c r="K6" s="1382"/>
      <c r="L6" s="1382"/>
      <c r="M6" s="219"/>
      <c r="N6" s="1383">
        <v>43830</v>
      </c>
      <c r="O6" s="1384"/>
      <c r="P6" s="1385">
        <v>44196</v>
      </c>
      <c r="Q6" s="1386"/>
      <c r="R6" s="1385">
        <v>44561</v>
      </c>
      <c r="S6" s="1386"/>
      <c r="T6" s="1389">
        <v>44926</v>
      </c>
      <c r="U6" s="1390"/>
      <c r="V6" s="1387">
        <v>45291</v>
      </c>
      <c r="W6" s="1388"/>
      <c r="X6" s="1387">
        <v>45657</v>
      </c>
      <c r="Y6" s="1388"/>
      <c r="Z6" s="1387">
        <v>45688</v>
      </c>
      <c r="AA6" s="1392"/>
    </row>
    <row r="7" spans="1:27" x14ac:dyDescent="0.25">
      <c r="B7" s="225"/>
      <c r="C7" s="219"/>
      <c r="D7" s="226">
        <v>43465</v>
      </c>
      <c r="E7" s="227">
        <v>43830</v>
      </c>
      <c r="F7" s="228">
        <v>44196</v>
      </c>
      <c r="G7" s="228">
        <v>44561</v>
      </c>
      <c r="H7" s="228">
        <v>44926</v>
      </c>
      <c r="I7" s="228">
        <v>45291</v>
      </c>
      <c r="J7" s="228">
        <v>45657</v>
      </c>
      <c r="K7" s="228">
        <v>45688</v>
      </c>
      <c r="L7" s="229"/>
      <c r="M7" s="219"/>
      <c r="N7" s="230" t="s">
        <v>28</v>
      </c>
      <c r="O7" s="231" t="s">
        <v>341</v>
      </c>
      <c r="P7" s="232" t="s">
        <v>28</v>
      </c>
      <c r="Q7" s="233" t="s">
        <v>341</v>
      </c>
      <c r="R7" s="231" t="s">
        <v>28</v>
      </c>
      <c r="S7" s="232" t="s">
        <v>341</v>
      </c>
      <c r="T7" s="232" t="s">
        <v>28</v>
      </c>
      <c r="U7" s="232" t="s">
        <v>341</v>
      </c>
      <c r="V7" s="232" t="s">
        <v>28</v>
      </c>
      <c r="W7" s="227" t="s">
        <v>341</v>
      </c>
      <c r="X7" s="231" t="s">
        <v>28</v>
      </c>
      <c r="Y7" s="228" t="s">
        <v>341</v>
      </c>
      <c r="Z7" s="231" t="s">
        <v>28</v>
      </c>
      <c r="AA7" s="229" t="s">
        <v>341</v>
      </c>
    </row>
    <row r="8" spans="1:27" ht="6.75" customHeight="1" x14ac:dyDescent="0.25">
      <c r="B8" s="225"/>
      <c r="C8" s="219"/>
      <c r="D8" s="234"/>
      <c r="E8" s="234"/>
      <c r="F8" s="234"/>
      <c r="G8" s="234"/>
      <c r="H8" s="234"/>
      <c r="I8" s="234"/>
      <c r="J8" s="234"/>
      <c r="K8" s="234"/>
      <c r="L8" s="234"/>
      <c r="M8" s="219"/>
      <c r="N8" s="234"/>
      <c r="O8" s="234"/>
      <c r="P8" s="234"/>
      <c r="Q8" s="234"/>
      <c r="R8" s="234"/>
      <c r="S8" s="234"/>
      <c r="T8" s="234"/>
      <c r="U8" s="234"/>
      <c r="V8" s="234"/>
      <c r="W8" s="234"/>
      <c r="X8" s="234"/>
      <c r="Y8" s="234"/>
      <c r="Z8" s="234"/>
      <c r="AA8" s="234"/>
    </row>
    <row r="9" spans="1:27" x14ac:dyDescent="0.25">
      <c r="B9" s="235" t="s">
        <v>29</v>
      </c>
      <c r="C9" s="219"/>
      <c r="D9" s="236">
        <v>1767186</v>
      </c>
      <c r="E9" s="237">
        <v>1894744</v>
      </c>
      <c r="F9" s="237">
        <v>1850950</v>
      </c>
      <c r="G9" s="237">
        <v>1892604</v>
      </c>
      <c r="H9" s="237">
        <v>1982018</v>
      </c>
      <c r="I9" s="237">
        <v>2061372</v>
      </c>
      <c r="J9" s="238">
        <v>2165648</v>
      </c>
      <c r="K9" s="237">
        <v>2177007</v>
      </c>
      <c r="L9" s="1349"/>
      <c r="M9" s="222"/>
      <c r="N9" s="240">
        <v>7.2181422894930236E-2</v>
      </c>
      <c r="O9" s="241">
        <v>127558</v>
      </c>
      <c r="P9" s="242">
        <v>-2.3113412682663204E-2</v>
      </c>
      <c r="Q9" s="243">
        <f>F9-E9</f>
        <v>-43794</v>
      </c>
      <c r="R9" s="242">
        <f>G9/F9-1</f>
        <v>2.250411950619946E-2</v>
      </c>
      <c r="S9" s="243">
        <f t="shared" ref="S9:S23" si="0">G9-F9</f>
        <v>41654</v>
      </c>
      <c r="T9" s="242">
        <f>H9/G9-1</f>
        <v>4.7243903109155383E-2</v>
      </c>
      <c r="U9" s="243">
        <f>H9-G9</f>
        <v>89414</v>
      </c>
      <c r="V9" s="242">
        <f>I9/H9-1</f>
        <v>4.003697241901949E-2</v>
      </c>
      <c r="W9" s="243">
        <f>I9-H9</f>
        <v>79354</v>
      </c>
      <c r="X9" s="242">
        <v>5.0585726399698938E-2</v>
      </c>
      <c r="Y9" s="243">
        <v>104276</v>
      </c>
      <c r="Z9" s="242">
        <v>5.2914464638003089E-2</v>
      </c>
      <c r="AA9" s="243">
        <v>109406</v>
      </c>
    </row>
    <row r="10" spans="1:27" x14ac:dyDescent="0.25">
      <c r="B10" s="244" t="s">
        <v>244</v>
      </c>
      <c r="C10" s="219"/>
      <c r="D10" s="245">
        <v>1638618</v>
      </c>
      <c r="E10" s="246">
        <v>1735551</v>
      </c>
      <c r="F10" s="246">
        <v>1709394</v>
      </c>
      <c r="G10" s="246">
        <v>1768008</v>
      </c>
      <c r="H10" s="246">
        <v>1850208</v>
      </c>
      <c r="I10" s="246">
        <v>1944185</v>
      </c>
      <c r="J10" s="247">
        <v>2037769</v>
      </c>
      <c r="K10" s="247">
        <v>2046495</v>
      </c>
      <c r="L10" s="248"/>
      <c r="M10" s="219"/>
      <c r="N10" s="249">
        <v>5.9155336997396502E-2</v>
      </c>
      <c r="O10" s="250">
        <v>96933</v>
      </c>
      <c r="P10" s="251">
        <v>-1.507129436127197E-2</v>
      </c>
      <c r="Q10" s="250">
        <f t="shared" ref="Q10:Q23" si="1">F10-E10</f>
        <v>-26157</v>
      </c>
      <c r="R10" s="251">
        <f t="shared" ref="R10:R23" si="2">G10/F10-1</f>
        <v>3.4289344644944375E-2</v>
      </c>
      <c r="S10" s="250">
        <f t="shared" si="0"/>
        <v>58614</v>
      </c>
      <c r="T10" s="251">
        <f t="shared" ref="T10:T23" si="3">H10/G10-1</f>
        <v>4.6493002294107244E-2</v>
      </c>
      <c r="U10" s="250">
        <f t="shared" ref="U10:U23" si="4">H10-G10</f>
        <v>82200</v>
      </c>
      <c r="V10" s="251">
        <f t="shared" ref="V10:V23" si="5">I10/H10-1</f>
        <v>5.0792667635206401E-2</v>
      </c>
      <c r="W10" s="250">
        <f t="shared" ref="W10:W23" si="6">I10-H10</f>
        <v>93977</v>
      </c>
      <c r="X10" s="251">
        <v>4.8135336914953974E-2</v>
      </c>
      <c r="Y10" s="250">
        <v>93584</v>
      </c>
      <c r="Z10" s="251">
        <v>5.2190092884987438E-2</v>
      </c>
      <c r="AA10" s="250">
        <v>101509</v>
      </c>
    </row>
    <row r="11" spans="1:27" x14ac:dyDescent="0.25">
      <c r="B11" s="252" t="s">
        <v>342</v>
      </c>
      <c r="C11" s="219"/>
      <c r="D11" s="253">
        <v>334306</v>
      </c>
      <c r="E11" s="254">
        <v>350514</v>
      </c>
      <c r="F11" s="254">
        <v>352921</v>
      </c>
      <c r="G11" s="254">
        <v>352430</v>
      </c>
      <c r="H11" s="254">
        <v>359348</v>
      </c>
      <c r="I11" s="254">
        <v>377078</v>
      </c>
      <c r="J11" s="255">
        <v>401012</v>
      </c>
      <c r="K11" s="254">
        <v>402422</v>
      </c>
      <c r="L11" s="304"/>
      <c r="M11" s="222"/>
      <c r="N11" s="256">
        <v>4.8482527983344514E-2</v>
      </c>
      <c r="O11" s="257">
        <v>16208</v>
      </c>
      <c r="P11" s="258">
        <v>6.8670580918308577E-3</v>
      </c>
      <c r="Q11" s="257">
        <f t="shared" si="1"/>
        <v>2407</v>
      </c>
      <c r="R11" s="258">
        <f t="shared" si="2"/>
        <v>-1.3912461995744252E-3</v>
      </c>
      <c r="S11" s="257">
        <f t="shared" si="0"/>
        <v>-491</v>
      </c>
      <c r="T11" s="258">
        <f t="shared" si="3"/>
        <v>1.9629429957722211E-2</v>
      </c>
      <c r="U11" s="257">
        <f t="shared" si="4"/>
        <v>6918</v>
      </c>
      <c r="V11" s="258">
        <f t="shared" si="5"/>
        <v>4.9339359061411292E-2</v>
      </c>
      <c r="W11" s="257">
        <f t="shared" si="6"/>
        <v>17730</v>
      </c>
      <c r="X11" s="258">
        <v>6.3472278944939786E-2</v>
      </c>
      <c r="Y11" s="257">
        <v>23934</v>
      </c>
      <c r="Z11" s="258">
        <v>6.3702348792827213E-2</v>
      </c>
      <c r="AA11" s="257">
        <v>24100</v>
      </c>
    </row>
    <row r="12" spans="1:27" x14ac:dyDescent="0.25">
      <c r="B12" s="303" t="s">
        <v>343</v>
      </c>
      <c r="C12" s="219"/>
      <c r="D12" s="1200">
        <v>1304312</v>
      </c>
      <c r="E12" s="1201">
        <v>1385037</v>
      </c>
      <c r="F12" s="1203">
        <v>1356473</v>
      </c>
      <c r="G12" s="1203">
        <v>1415578</v>
      </c>
      <c r="H12" s="1201">
        <v>1490860</v>
      </c>
      <c r="I12" s="1201">
        <v>1567107</v>
      </c>
      <c r="J12" s="1204">
        <v>1636757</v>
      </c>
      <c r="K12" s="1204">
        <v>1644073</v>
      </c>
      <c r="L12" s="1205"/>
      <c r="M12" s="219"/>
      <c r="N12" s="1207">
        <v>6.1890866602469341E-2</v>
      </c>
      <c r="O12" s="1206">
        <v>80725</v>
      </c>
      <c r="P12" s="1209">
        <v>-2.0623275768084204E-2</v>
      </c>
      <c r="Q12" s="1211">
        <f t="shared" si="1"/>
        <v>-28564</v>
      </c>
      <c r="R12" s="1213">
        <f t="shared" si="2"/>
        <v>4.3572559129448241E-2</v>
      </c>
      <c r="S12" s="1211">
        <f t="shared" si="0"/>
        <v>59105</v>
      </c>
      <c r="T12" s="1209">
        <f t="shared" si="3"/>
        <v>5.3181103407936581E-2</v>
      </c>
      <c r="U12" s="1211">
        <f t="shared" si="4"/>
        <v>75282</v>
      </c>
      <c r="V12" s="1209">
        <f t="shared" si="5"/>
        <v>5.1142964463464002E-2</v>
      </c>
      <c r="W12" s="1211">
        <f t="shared" si="6"/>
        <v>76247</v>
      </c>
      <c r="X12" s="1213">
        <v>4.4444954939260706E-2</v>
      </c>
      <c r="Y12" s="1211">
        <v>69650</v>
      </c>
      <c r="Z12" s="1213">
        <v>4.9410084102270879E-2</v>
      </c>
      <c r="AA12" s="1211">
        <v>77409</v>
      </c>
    </row>
    <row r="13" spans="1:27" x14ac:dyDescent="0.25">
      <c r="B13" s="1199" t="s">
        <v>344</v>
      </c>
      <c r="C13" s="219"/>
      <c r="D13" s="253">
        <v>429437</v>
      </c>
      <c r="E13" s="1202">
        <v>467298</v>
      </c>
      <c r="F13" s="254">
        <v>473559</v>
      </c>
      <c r="G13" s="254">
        <v>487549</v>
      </c>
      <c r="H13" s="1202">
        <v>515590</v>
      </c>
      <c r="I13" s="1202">
        <v>543298</v>
      </c>
      <c r="J13" s="255">
        <v>591643</v>
      </c>
      <c r="K13" s="255">
        <v>597593</v>
      </c>
      <c r="L13" s="269"/>
      <c r="M13" s="219"/>
      <c r="N13" s="1208">
        <v>8.8164270894217411E-2</v>
      </c>
      <c r="O13" s="257">
        <v>37861</v>
      </c>
      <c r="P13" s="1210">
        <v>1.3398302582078303E-2</v>
      </c>
      <c r="Q13" s="1212">
        <f t="shared" si="1"/>
        <v>6261</v>
      </c>
      <c r="R13" s="258">
        <f t="shared" si="2"/>
        <v>2.9542253446772193E-2</v>
      </c>
      <c r="S13" s="1212">
        <f t="shared" si="0"/>
        <v>13990</v>
      </c>
      <c r="T13" s="1210">
        <f t="shared" si="3"/>
        <v>5.7514219083620421E-2</v>
      </c>
      <c r="U13" s="1212">
        <f t="shared" si="4"/>
        <v>28041</v>
      </c>
      <c r="V13" s="1210">
        <f t="shared" si="5"/>
        <v>5.374037510424956E-2</v>
      </c>
      <c r="W13" s="1212">
        <f t="shared" si="6"/>
        <v>27708</v>
      </c>
      <c r="X13" s="258">
        <v>8.8984314317372748E-2</v>
      </c>
      <c r="Y13" s="1212">
        <v>48345</v>
      </c>
      <c r="Z13" s="258">
        <v>9.5116449112956358E-2</v>
      </c>
      <c r="AA13" s="1212">
        <v>51904</v>
      </c>
    </row>
    <row r="14" spans="1:27" x14ac:dyDescent="0.25">
      <c r="B14" s="252" t="s">
        <v>345</v>
      </c>
      <c r="C14" s="219"/>
      <c r="D14" s="253">
        <v>490680</v>
      </c>
      <c r="E14" s="254">
        <v>515590</v>
      </c>
      <c r="F14" s="254">
        <v>506355</v>
      </c>
      <c r="G14" s="254">
        <v>529632</v>
      </c>
      <c r="H14" s="254">
        <v>560619</v>
      </c>
      <c r="I14" s="254">
        <v>592130</v>
      </c>
      <c r="J14" s="255">
        <v>612870</v>
      </c>
      <c r="K14" s="1350">
        <v>614708</v>
      </c>
      <c r="M14" s="222"/>
      <c r="N14" s="256">
        <v>5.076628352490431E-2</v>
      </c>
      <c r="O14" s="257">
        <v>24910</v>
      </c>
      <c r="P14" s="258">
        <v>-1.7911518842491092E-2</v>
      </c>
      <c r="Q14" s="257">
        <f t="shared" si="1"/>
        <v>-9235</v>
      </c>
      <c r="R14" s="258">
        <f t="shared" si="2"/>
        <v>4.5969724797819689E-2</v>
      </c>
      <c r="S14" s="257">
        <f t="shared" si="0"/>
        <v>23277</v>
      </c>
      <c r="T14" s="258">
        <f t="shared" si="3"/>
        <v>5.8506661228928669E-2</v>
      </c>
      <c r="U14" s="257">
        <f t="shared" si="4"/>
        <v>30987</v>
      </c>
      <c r="V14" s="258">
        <f t="shared" si="5"/>
        <v>5.6207513480634796E-2</v>
      </c>
      <c r="W14" s="257">
        <f t="shared" si="6"/>
        <v>31511</v>
      </c>
      <c r="X14" s="258">
        <v>3.5026092243257478E-2</v>
      </c>
      <c r="Y14" s="257">
        <v>20740</v>
      </c>
      <c r="Z14" s="258">
        <v>3.8924953986719135E-2</v>
      </c>
      <c r="AA14" s="257">
        <v>23031</v>
      </c>
    </row>
    <row r="15" spans="1:27" x14ac:dyDescent="0.25">
      <c r="B15" s="259" t="s">
        <v>346</v>
      </c>
      <c r="C15" s="219"/>
      <c r="D15" s="260">
        <v>384195</v>
      </c>
      <c r="E15" s="261">
        <v>402149</v>
      </c>
      <c r="F15" s="261">
        <v>376559</v>
      </c>
      <c r="G15" s="261">
        <v>398397</v>
      </c>
      <c r="H15" s="261">
        <v>414651</v>
      </c>
      <c r="I15" s="261">
        <v>431679</v>
      </c>
      <c r="J15" s="262">
        <v>432244</v>
      </c>
      <c r="K15" s="1351">
        <v>431772</v>
      </c>
      <c r="L15" s="263"/>
      <c r="M15" s="222"/>
      <c r="N15" s="264">
        <v>4.67314775049128E-2</v>
      </c>
      <c r="O15" s="265">
        <v>17954</v>
      </c>
      <c r="P15" s="266">
        <v>-6.363313100368273E-2</v>
      </c>
      <c r="Q15" s="265">
        <f t="shared" si="1"/>
        <v>-25590</v>
      </c>
      <c r="R15" s="266">
        <f t="shared" si="2"/>
        <v>5.7993568072997936E-2</v>
      </c>
      <c r="S15" s="265">
        <f t="shared" si="0"/>
        <v>21838</v>
      </c>
      <c r="T15" s="266">
        <f t="shared" si="3"/>
        <v>4.0798499988704773E-2</v>
      </c>
      <c r="U15" s="265">
        <f t="shared" si="4"/>
        <v>16254</v>
      </c>
      <c r="V15" s="266">
        <f t="shared" si="5"/>
        <v>4.1065860205329319E-2</v>
      </c>
      <c r="W15" s="265">
        <f t="shared" si="6"/>
        <v>17028</v>
      </c>
      <c r="X15" s="266">
        <v>1.3088429133685242E-3</v>
      </c>
      <c r="Y15" s="265">
        <v>565</v>
      </c>
      <c r="Z15" s="266">
        <v>5.7628966359033473E-3</v>
      </c>
      <c r="AA15" s="265">
        <v>2474</v>
      </c>
    </row>
    <row r="16" spans="1:27" x14ac:dyDescent="0.25">
      <c r="B16" s="244" t="s">
        <v>347</v>
      </c>
      <c r="C16" s="219"/>
      <c r="D16" s="245">
        <v>1054275</v>
      </c>
      <c r="E16" s="246">
        <v>1115183</v>
      </c>
      <c r="F16" s="246">
        <v>1124230</v>
      </c>
      <c r="G16" s="246">
        <v>1222142</v>
      </c>
      <c r="H16" s="246">
        <v>1313437</v>
      </c>
      <c r="I16" s="246">
        <v>1411866</v>
      </c>
      <c r="J16" s="247">
        <v>1518424</v>
      </c>
      <c r="K16" s="1352">
        <v>1521488</v>
      </c>
      <c r="L16" s="267"/>
      <c r="M16" s="222"/>
      <c r="N16" s="249">
        <v>5.7772402836072212E-2</v>
      </c>
      <c r="O16" s="250">
        <v>60908</v>
      </c>
      <c r="P16" s="268">
        <v>8.1125698652149136E-3</v>
      </c>
      <c r="Q16" s="250">
        <f t="shared" si="1"/>
        <v>9047</v>
      </c>
      <c r="R16" s="268">
        <f t="shared" si="2"/>
        <v>8.7092498865890322E-2</v>
      </c>
      <c r="S16" s="250">
        <f t="shared" si="0"/>
        <v>97912</v>
      </c>
      <c r="T16" s="268">
        <f t="shared" si="3"/>
        <v>7.4700812180581222E-2</v>
      </c>
      <c r="U16" s="250">
        <f t="shared" si="4"/>
        <v>91295</v>
      </c>
      <c r="V16" s="268">
        <f t="shared" si="5"/>
        <v>7.4940023769697328E-2</v>
      </c>
      <c r="W16" s="250">
        <f t="shared" si="6"/>
        <v>98429</v>
      </c>
      <c r="X16" s="268">
        <v>7.5473168133519675E-2</v>
      </c>
      <c r="Y16" s="250">
        <v>106558</v>
      </c>
      <c r="Z16" s="268">
        <v>8.0244748542030786E-2</v>
      </c>
      <c r="AA16" s="250">
        <v>113022</v>
      </c>
    </row>
    <row r="17" spans="2:27" x14ac:dyDescent="0.25">
      <c r="B17" s="252" t="s">
        <v>344</v>
      </c>
      <c r="C17" s="219"/>
      <c r="D17" s="253">
        <v>277636</v>
      </c>
      <c r="E17" s="254">
        <v>310719</v>
      </c>
      <c r="F17" s="254">
        <v>337667</v>
      </c>
      <c r="G17" s="254">
        <v>378893</v>
      </c>
      <c r="H17" s="254">
        <v>419029</v>
      </c>
      <c r="I17" s="254">
        <v>459833</v>
      </c>
      <c r="J17" s="255">
        <v>525352</v>
      </c>
      <c r="K17" s="1350">
        <v>529741</v>
      </c>
      <c r="M17" s="222"/>
      <c r="N17" s="256">
        <v>0.11915961906957317</v>
      </c>
      <c r="O17" s="257">
        <v>33083</v>
      </c>
      <c r="P17" s="258">
        <v>8.6727879531023122E-2</v>
      </c>
      <c r="Q17" s="257">
        <f t="shared" si="1"/>
        <v>26948</v>
      </c>
      <c r="R17" s="258">
        <f t="shared" si="2"/>
        <v>0.12209069882458157</v>
      </c>
      <c r="S17" s="257">
        <f t="shared" si="0"/>
        <v>41226</v>
      </c>
      <c r="T17" s="258">
        <f t="shared" si="3"/>
        <v>0.10592964240563951</v>
      </c>
      <c r="U17" s="257">
        <f t="shared" si="4"/>
        <v>40136</v>
      </c>
      <c r="V17" s="258">
        <f t="shared" si="5"/>
        <v>9.7377508477933583E-2</v>
      </c>
      <c r="W17" s="257">
        <f t="shared" si="6"/>
        <v>40804</v>
      </c>
      <c r="X17" s="258">
        <v>0.14248433670484717</v>
      </c>
      <c r="Y17" s="257">
        <v>65519</v>
      </c>
      <c r="Z17" s="258">
        <v>0.14960156595862872</v>
      </c>
      <c r="AA17" s="257">
        <v>68937</v>
      </c>
    </row>
    <row r="18" spans="2:27" x14ac:dyDescent="0.25">
      <c r="B18" s="252" t="s">
        <v>345</v>
      </c>
      <c r="C18" s="219"/>
      <c r="D18" s="253">
        <v>427294</v>
      </c>
      <c r="E18" s="254">
        <v>442658</v>
      </c>
      <c r="F18" s="254">
        <v>443395</v>
      </c>
      <c r="G18" s="254">
        <v>474372</v>
      </c>
      <c r="H18" s="254">
        <v>508082</v>
      </c>
      <c r="I18" s="254">
        <v>544804</v>
      </c>
      <c r="J18" s="255">
        <v>578248</v>
      </c>
      <c r="K18" s="255">
        <v>578538</v>
      </c>
      <c r="L18" s="269"/>
      <c r="M18" s="219"/>
      <c r="N18" s="256">
        <v>3.5956507697276319E-2</v>
      </c>
      <c r="O18" s="257">
        <v>15364</v>
      </c>
      <c r="P18" s="258">
        <v>1.6649422353147703E-3</v>
      </c>
      <c r="Q18" s="257">
        <f t="shared" si="1"/>
        <v>737</v>
      </c>
      <c r="R18" s="258">
        <f t="shared" si="2"/>
        <v>6.9863214515274219E-2</v>
      </c>
      <c r="S18" s="257">
        <f t="shared" si="0"/>
        <v>30977</v>
      </c>
      <c r="T18" s="258">
        <f t="shared" si="3"/>
        <v>7.1062372989974198E-2</v>
      </c>
      <c r="U18" s="257">
        <f t="shared" si="4"/>
        <v>33710</v>
      </c>
      <c r="V18" s="258">
        <f t="shared" si="5"/>
        <v>7.2275735019150522E-2</v>
      </c>
      <c r="W18" s="257">
        <f t="shared" si="6"/>
        <v>36722</v>
      </c>
      <c r="X18" s="258">
        <v>6.138721448447515E-2</v>
      </c>
      <c r="Y18" s="257">
        <v>33444</v>
      </c>
      <c r="Z18" s="258">
        <v>6.4996410360252499E-2</v>
      </c>
      <c r="AA18" s="257">
        <v>35308</v>
      </c>
    </row>
    <row r="19" spans="2:27" x14ac:dyDescent="0.25">
      <c r="B19" s="259" t="s">
        <v>346</v>
      </c>
      <c r="C19" s="219"/>
      <c r="D19" s="260">
        <v>349345</v>
      </c>
      <c r="E19" s="261">
        <v>361806</v>
      </c>
      <c r="F19" s="261">
        <v>343168</v>
      </c>
      <c r="G19" s="261">
        <v>368877</v>
      </c>
      <c r="H19" s="261">
        <v>386326</v>
      </c>
      <c r="I19" s="261">
        <v>407229</v>
      </c>
      <c r="J19" s="262">
        <v>414824</v>
      </c>
      <c r="K19" s="262">
        <v>413209</v>
      </c>
      <c r="L19" s="270"/>
      <c r="M19" s="219"/>
      <c r="N19" s="264">
        <v>3.5669610270649299E-2</v>
      </c>
      <c r="O19" s="265">
        <v>12461</v>
      </c>
      <c r="P19" s="266">
        <v>-5.151379468554973E-2</v>
      </c>
      <c r="Q19" s="265">
        <f t="shared" si="1"/>
        <v>-18638</v>
      </c>
      <c r="R19" s="266">
        <f t="shared" si="2"/>
        <v>7.4916658895934463E-2</v>
      </c>
      <c r="S19" s="265">
        <f t="shared" si="0"/>
        <v>25709</v>
      </c>
      <c r="T19" s="266">
        <f t="shared" si="3"/>
        <v>4.7303030549478597E-2</v>
      </c>
      <c r="U19" s="265">
        <f t="shared" si="4"/>
        <v>17449</v>
      </c>
      <c r="V19" s="266">
        <f t="shared" si="5"/>
        <v>5.4107153026200727E-2</v>
      </c>
      <c r="W19" s="265">
        <f t="shared" si="6"/>
        <v>20903</v>
      </c>
      <c r="X19" s="266">
        <v>1.8650439924465134E-2</v>
      </c>
      <c r="Y19" s="265">
        <v>7595</v>
      </c>
      <c r="Z19" s="266">
        <v>2.1702041381493009E-2</v>
      </c>
      <c r="AA19" s="265">
        <v>8777</v>
      </c>
    </row>
    <row r="20" spans="2:27" ht="15" customHeight="1" x14ac:dyDescent="0.25">
      <c r="B20" s="244" t="s">
        <v>348</v>
      </c>
      <c r="C20" s="219"/>
      <c r="D20" s="245">
        <v>250037</v>
      </c>
      <c r="E20" s="246">
        <v>269854</v>
      </c>
      <c r="F20" s="246">
        <v>232243</v>
      </c>
      <c r="G20" s="246">
        <v>193436</v>
      </c>
      <c r="H20" s="246">
        <v>177423</v>
      </c>
      <c r="I20" s="246">
        <v>155241</v>
      </c>
      <c r="J20" s="247">
        <v>118333</v>
      </c>
      <c r="K20" s="1352">
        <v>122585</v>
      </c>
      <c r="L20" s="267"/>
      <c r="M20" s="222"/>
      <c r="N20" s="249">
        <v>7.92562700720294E-2</v>
      </c>
      <c r="O20" s="250">
        <v>19817</v>
      </c>
      <c r="P20" s="268">
        <v>-0.13937536593861866</v>
      </c>
      <c r="Q20" s="250">
        <f t="shared" si="1"/>
        <v>-37611</v>
      </c>
      <c r="R20" s="268">
        <f t="shared" si="2"/>
        <v>-0.16709653251120593</v>
      </c>
      <c r="S20" s="250">
        <f>G20-F20</f>
        <v>-38807</v>
      </c>
      <c r="T20" s="268">
        <f t="shared" si="3"/>
        <v>-8.2781902024442244E-2</v>
      </c>
      <c r="U20" s="250">
        <f t="shared" si="4"/>
        <v>-16013</v>
      </c>
      <c r="V20" s="268">
        <f t="shared" si="5"/>
        <v>-0.12502324952232802</v>
      </c>
      <c r="W20" s="250">
        <f t="shared" si="6"/>
        <v>-22182</v>
      </c>
      <c r="X20" s="268">
        <v>-0.23774647161510165</v>
      </c>
      <c r="Y20" s="250">
        <v>-36908</v>
      </c>
      <c r="Z20" s="268">
        <v>-0.22511662600032867</v>
      </c>
      <c r="AA20" s="250">
        <v>-35613</v>
      </c>
    </row>
    <row r="21" spans="2:27" x14ac:dyDescent="0.25">
      <c r="B21" s="252" t="s">
        <v>344</v>
      </c>
      <c r="C21" s="219"/>
      <c r="D21" s="253">
        <v>151801</v>
      </c>
      <c r="E21" s="254">
        <v>156579</v>
      </c>
      <c r="F21" s="254">
        <v>135892</v>
      </c>
      <c r="G21" s="254">
        <v>108656</v>
      </c>
      <c r="H21" s="254">
        <v>96561</v>
      </c>
      <c r="I21" s="254">
        <v>83465</v>
      </c>
      <c r="J21" s="255">
        <v>66291</v>
      </c>
      <c r="K21" s="1350">
        <v>67852</v>
      </c>
      <c r="M21" s="222"/>
      <c r="N21" s="256">
        <v>3.1475418475504169E-2</v>
      </c>
      <c r="O21" s="257">
        <v>4778</v>
      </c>
      <c r="P21" s="258">
        <v>-0.13211861105256772</v>
      </c>
      <c r="Q21" s="257">
        <f t="shared" si="1"/>
        <v>-20687</v>
      </c>
      <c r="R21" s="258">
        <f t="shared" si="2"/>
        <v>-0.20042386601124418</v>
      </c>
      <c r="S21" s="257">
        <f t="shared" si="0"/>
        <v>-27236</v>
      </c>
      <c r="T21" s="258">
        <f t="shared" si="3"/>
        <v>-0.11131460756884115</v>
      </c>
      <c r="U21" s="257">
        <f t="shared" si="4"/>
        <v>-12095</v>
      </c>
      <c r="V21" s="258">
        <f t="shared" si="5"/>
        <v>-0.1356241132548337</v>
      </c>
      <c r="W21" s="257">
        <f t="shared" si="6"/>
        <v>-13096</v>
      </c>
      <c r="X21" s="258">
        <v>-0.20576289462649011</v>
      </c>
      <c r="Y21" s="257">
        <v>-17174</v>
      </c>
      <c r="Z21" s="258">
        <v>-0.20065971608646993</v>
      </c>
      <c r="AA21" s="257">
        <v>-17033</v>
      </c>
    </row>
    <row r="22" spans="2:27" x14ac:dyDescent="0.25">
      <c r="B22" s="252" t="s">
        <v>345</v>
      </c>
      <c r="C22" s="219"/>
      <c r="D22" s="253">
        <v>63386</v>
      </c>
      <c r="E22" s="254">
        <v>72932</v>
      </c>
      <c r="F22" s="254">
        <v>62960</v>
      </c>
      <c r="G22" s="254">
        <v>55260</v>
      </c>
      <c r="H22" s="254">
        <v>52537</v>
      </c>
      <c r="I22" s="254">
        <v>47326</v>
      </c>
      <c r="J22" s="255">
        <v>34622</v>
      </c>
      <c r="K22" s="1350">
        <v>36170</v>
      </c>
      <c r="M22" s="222"/>
      <c r="N22" s="256">
        <v>0.15060107910264087</v>
      </c>
      <c r="O22" s="257">
        <v>9546</v>
      </c>
      <c r="P22" s="258">
        <v>-0.13673010475511438</v>
      </c>
      <c r="Q22" s="257">
        <f t="shared" si="1"/>
        <v>-9972</v>
      </c>
      <c r="R22" s="258">
        <f t="shared" si="2"/>
        <v>-0.12229987293519695</v>
      </c>
      <c r="S22" s="257">
        <f t="shared" si="0"/>
        <v>-7700</v>
      </c>
      <c r="T22" s="258">
        <f t="shared" si="3"/>
        <v>-4.9276149113282708E-2</v>
      </c>
      <c r="U22" s="257">
        <f t="shared" si="4"/>
        <v>-2723</v>
      </c>
      <c r="V22" s="258">
        <f t="shared" si="5"/>
        <v>-9.9187239469326394E-2</v>
      </c>
      <c r="W22" s="257">
        <f t="shared" si="6"/>
        <v>-5211</v>
      </c>
      <c r="X22" s="258">
        <v>-0.26843595486624683</v>
      </c>
      <c r="Y22" s="257">
        <v>-12704</v>
      </c>
      <c r="Z22" s="258">
        <v>-0.25341094391809604</v>
      </c>
      <c r="AA22" s="257">
        <v>-12277</v>
      </c>
    </row>
    <row r="23" spans="2:27" x14ac:dyDescent="0.25">
      <c r="B23" s="259" t="s">
        <v>346</v>
      </c>
      <c r="C23" s="219"/>
      <c r="D23" s="260">
        <v>34850</v>
      </c>
      <c r="E23" s="261">
        <v>40343</v>
      </c>
      <c r="F23" s="261">
        <v>33391</v>
      </c>
      <c r="G23" s="261">
        <v>29520</v>
      </c>
      <c r="H23" s="261">
        <v>28325</v>
      </c>
      <c r="I23" s="261">
        <v>24450</v>
      </c>
      <c r="J23" s="262">
        <v>17420</v>
      </c>
      <c r="K23" s="1351">
        <v>18563</v>
      </c>
      <c r="L23" s="263"/>
      <c r="M23" s="222"/>
      <c r="N23" s="264">
        <f t="shared" ref="N23" si="7">E23/D23-1</f>
        <v>0.15761836441893839</v>
      </c>
      <c r="O23" s="265">
        <f t="shared" ref="O23" si="8">E23-D23</f>
        <v>5493</v>
      </c>
      <c r="P23" s="266">
        <f t="shared" ref="P23" si="9">F23/E23-1</f>
        <v>-0.17232233596906521</v>
      </c>
      <c r="Q23" s="265">
        <f t="shared" si="1"/>
        <v>-6952</v>
      </c>
      <c r="R23" s="266">
        <f t="shared" si="2"/>
        <v>-0.11592944206522715</v>
      </c>
      <c r="S23" s="265">
        <f t="shared" si="0"/>
        <v>-3871</v>
      </c>
      <c r="T23" s="266">
        <f t="shared" si="3"/>
        <v>-4.0481029810298108E-2</v>
      </c>
      <c r="U23" s="265">
        <f t="shared" si="4"/>
        <v>-1195</v>
      </c>
      <c r="V23" s="266">
        <f t="shared" si="5"/>
        <v>-0.13680494263018539</v>
      </c>
      <c r="W23" s="265">
        <f t="shared" si="6"/>
        <v>-3875</v>
      </c>
      <c r="X23" s="266">
        <v>-0.28752556237218818</v>
      </c>
      <c r="Y23" s="265">
        <v>-7030</v>
      </c>
      <c r="Z23" s="266">
        <v>-0.25347864554009492</v>
      </c>
      <c r="AA23" s="265">
        <v>-6303</v>
      </c>
    </row>
    <row r="24" spans="2:27" x14ac:dyDescent="0.25">
      <c r="M24" s="219"/>
    </row>
    <row r="25" spans="2:27" x14ac:dyDescent="0.25">
      <c r="B25" s="219"/>
      <c r="C25" s="219"/>
      <c r="D25" s="1381" t="s">
        <v>339</v>
      </c>
      <c r="E25" s="1381"/>
      <c r="F25" s="1381"/>
      <c r="G25" s="1381"/>
      <c r="H25" s="1381"/>
      <c r="I25" s="1381"/>
      <c r="J25" s="1381"/>
      <c r="K25" s="1381"/>
      <c r="L25" s="1381"/>
      <c r="M25" s="219"/>
      <c r="N25" s="1393" t="s">
        <v>340</v>
      </c>
      <c r="O25" s="1394"/>
      <c r="P25" s="1394"/>
      <c r="Q25" s="1394"/>
      <c r="R25" s="1394"/>
      <c r="S25" s="1394"/>
      <c r="T25" s="1394"/>
      <c r="U25" s="1394"/>
      <c r="V25" s="1394"/>
      <c r="W25" s="1394"/>
      <c r="X25" s="1394"/>
      <c r="Y25" s="1394"/>
      <c r="Z25" s="1394"/>
      <c r="AA25" s="1394"/>
    </row>
    <row r="26" spans="2:27" ht="24" customHeight="1" x14ac:dyDescent="0.25">
      <c r="B26" s="219"/>
      <c r="C26" s="219"/>
      <c r="D26" s="1382"/>
      <c r="E26" s="1382"/>
      <c r="F26" s="1382"/>
      <c r="G26" s="1382"/>
      <c r="H26" s="1382"/>
      <c r="I26" s="1382"/>
      <c r="J26" s="1382"/>
      <c r="K26" s="1382"/>
      <c r="L26" s="1382"/>
      <c r="M26" s="219"/>
      <c r="N26" s="1383">
        <v>43830</v>
      </c>
      <c r="O26" s="1384"/>
      <c r="P26" s="1385">
        <v>44196</v>
      </c>
      <c r="Q26" s="1386"/>
      <c r="R26" s="1385">
        <v>44561</v>
      </c>
      <c r="S26" s="1386"/>
      <c r="T26" s="1389">
        <v>44926</v>
      </c>
      <c r="U26" s="1390"/>
      <c r="V26" s="1387">
        <v>44926</v>
      </c>
      <c r="W26" s="1388"/>
      <c r="X26" s="1387">
        <f>X6</f>
        <v>45657</v>
      </c>
      <c r="Y26" s="1388"/>
      <c r="Z26" s="1387">
        <f>Z6</f>
        <v>45688</v>
      </c>
      <c r="AA26" s="1392"/>
    </row>
    <row r="27" spans="2:27" x14ac:dyDescent="0.25">
      <c r="B27" s="225"/>
      <c r="C27" s="225"/>
      <c r="D27" s="226">
        <v>43465</v>
      </c>
      <c r="E27" s="227">
        <v>43830</v>
      </c>
      <c r="F27" s="228">
        <v>44196</v>
      </c>
      <c r="G27" s="228">
        <v>44561</v>
      </c>
      <c r="H27" s="228">
        <v>44926</v>
      </c>
      <c r="I27" s="228">
        <v>45291</v>
      </c>
      <c r="J27" s="228">
        <v>45657</v>
      </c>
      <c r="K27" s="228">
        <v>45688</v>
      </c>
      <c r="L27" s="229"/>
      <c r="M27" s="219"/>
      <c r="N27" s="230" t="s">
        <v>28</v>
      </c>
      <c r="O27" s="231" t="s">
        <v>341</v>
      </c>
      <c r="P27" s="232" t="s">
        <v>28</v>
      </c>
      <c r="Q27" s="233" t="s">
        <v>341</v>
      </c>
      <c r="R27" s="231" t="s">
        <v>28</v>
      </c>
      <c r="S27" s="232" t="s">
        <v>341</v>
      </c>
      <c r="T27" s="232" t="s">
        <v>28</v>
      </c>
      <c r="U27" s="232" t="s">
        <v>341</v>
      </c>
      <c r="V27" s="232" t="s">
        <v>28</v>
      </c>
      <c r="W27" s="227" t="s">
        <v>341</v>
      </c>
      <c r="X27" s="231" t="s">
        <v>28</v>
      </c>
      <c r="Y27" s="228" t="s">
        <v>341</v>
      </c>
      <c r="Z27" s="231" t="s">
        <v>28</v>
      </c>
      <c r="AA27" s="229" t="s">
        <v>341</v>
      </c>
    </row>
    <row r="28" spans="2:27" x14ac:dyDescent="0.25">
      <c r="B28" s="235" t="s">
        <v>69</v>
      </c>
      <c r="C28" s="219"/>
      <c r="D28" s="236">
        <v>1320659</v>
      </c>
      <c r="E28" s="237">
        <v>1411021</v>
      </c>
      <c r="F28" s="237">
        <v>1427207</v>
      </c>
      <c r="G28" s="237">
        <v>1569205</v>
      </c>
      <c r="H28" s="237">
        <v>1727429</v>
      </c>
      <c r="I28" s="237">
        <v>1906051</v>
      </c>
      <c r="J28" s="238">
        <v>2125145</v>
      </c>
      <c r="K28" s="1353">
        <v>2133413</v>
      </c>
      <c r="L28" s="239"/>
      <c r="M28" s="223"/>
      <c r="N28" s="271">
        <v>6.842190149008931E-2</v>
      </c>
      <c r="O28" s="272">
        <v>90362</v>
      </c>
      <c r="P28" s="273">
        <v>1.1471126227037054E-2</v>
      </c>
      <c r="Q28" s="237">
        <f t="shared" ref="Q28:Q43" si="10">F28-E28</f>
        <v>16186</v>
      </c>
      <c r="R28" s="273">
        <f>G28/F28-1</f>
        <v>9.9493626362538778E-2</v>
      </c>
      <c r="S28" s="237">
        <f>G28-F28</f>
        <v>141998</v>
      </c>
      <c r="T28" s="273">
        <f>H28/G28-1</f>
        <v>0.10083067540569912</v>
      </c>
      <c r="U28" s="237">
        <f>H28-G28</f>
        <v>158224</v>
      </c>
      <c r="V28" s="273">
        <f>I28/H28-1</f>
        <v>0.10340338155721596</v>
      </c>
      <c r="W28" s="237">
        <f>I28-H28</f>
        <v>178622</v>
      </c>
      <c r="X28" s="273">
        <v>0.11494655704385659</v>
      </c>
      <c r="Y28" s="243">
        <v>219094</v>
      </c>
      <c r="Z28" s="273">
        <v>0.117361526105217</v>
      </c>
      <c r="AA28" s="243">
        <v>224082</v>
      </c>
    </row>
    <row r="29" spans="2:27" ht="15" customHeight="1" x14ac:dyDescent="0.25">
      <c r="B29" s="274" t="s">
        <v>349</v>
      </c>
      <c r="C29" s="219"/>
      <c r="D29" s="275">
        <v>52274</v>
      </c>
      <c r="E29" s="276">
        <v>60438</v>
      </c>
      <c r="F29" s="276">
        <v>61411</v>
      </c>
      <c r="G29" s="276">
        <v>62214</v>
      </c>
      <c r="H29" s="276">
        <v>65642</v>
      </c>
      <c r="I29" s="276">
        <v>69697</v>
      </c>
      <c r="J29" s="277">
        <v>78342</v>
      </c>
      <c r="K29" s="1354">
        <v>78989</v>
      </c>
      <c r="L29" s="267"/>
      <c r="M29" s="222"/>
      <c r="N29" s="278">
        <v>0.15617706699315148</v>
      </c>
      <c r="O29" s="279">
        <v>8164</v>
      </c>
      <c r="P29" s="280">
        <v>1.6099142923326371E-2</v>
      </c>
      <c r="Q29" s="279">
        <f t="shared" si="10"/>
        <v>973</v>
      </c>
      <c r="R29" s="281">
        <f t="shared" ref="R29:R42" si="11">G29/F29-1</f>
        <v>1.3075833319763586E-2</v>
      </c>
      <c r="S29" s="276">
        <f t="shared" ref="S29:S43" si="12">G29-F29</f>
        <v>803</v>
      </c>
      <c r="T29" s="280">
        <f t="shared" ref="T29:T43" si="13">H29/G29-1</f>
        <v>5.510013823255222E-2</v>
      </c>
      <c r="U29" s="279">
        <f t="shared" ref="U29:U42" si="14">H29-G29</f>
        <v>3428</v>
      </c>
      <c r="V29" s="280">
        <f t="shared" ref="V29:V43" si="15">I29/H29-1</f>
        <v>6.1774473660156648E-2</v>
      </c>
      <c r="W29" s="279">
        <f t="shared" ref="W29:W43" si="16">I29-H29</f>
        <v>4055</v>
      </c>
      <c r="X29" s="281">
        <v>0.1240369025926511</v>
      </c>
      <c r="Y29" s="279">
        <v>8645</v>
      </c>
      <c r="Z29" s="281">
        <v>0.13309233836840662</v>
      </c>
      <c r="AA29" s="279">
        <v>9278</v>
      </c>
    </row>
    <row r="30" spans="2:27" x14ac:dyDescent="0.25">
      <c r="B30" s="252" t="s">
        <v>350</v>
      </c>
      <c r="C30" s="219"/>
      <c r="D30" s="253">
        <v>224714</v>
      </c>
      <c r="E30" s="254">
        <v>246617</v>
      </c>
      <c r="F30" s="254">
        <v>254644</v>
      </c>
      <c r="G30" s="254">
        <v>292469</v>
      </c>
      <c r="H30" s="254">
        <v>351993</v>
      </c>
      <c r="I30" s="254">
        <v>427677</v>
      </c>
      <c r="J30" s="255">
        <v>524561</v>
      </c>
      <c r="K30" s="255">
        <v>527566</v>
      </c>
      <c r="L30" s="269"/>
      <c r="M30" s="219"/>
      <c r="N30" s="256">
        <v>9.747056258177067E-2</v>
      </c>
      <c r="O30" s="257">
        <v>21903</v>
      </c>
      <c r="P30" s="258">
        <v>3.2548445565390827E-2</v>
      </c>
      <c r="Q30" s="257">
        <f t="shared" si="10"/>
        <v>8027</v>
      </c>
      <c r="R30" s="282">
        <f t="shared" si="11"/>
        <v>0.14854070781169004</v>
      </c>
      <c r="S30" s="254">
        <f t="shared" si="12"/>
        <v>37825</v>
      </c>
      <c r="T30" s="258">
        <f t="shared" si="13"/>
        <v>0.20352242459884629</v>
      </c>
      <c r="U30" s="257">
        <f t="shared" si="14"/>
        <v>59524</v>
      </c>
      <c r="V30" s="258">
        <f t="shared" si="15"/>
        <v>0.21501563951555847</v>
      </c>
      <c r="W30" s="257">
        <f t="shared" si="16"/>
        <v>75684</v>
      </c>
      <c r="X30" s="282">
        <v>0.22653544614276666</v>
      </c>
      <c r="Y30" s="257">
        <v>96884</v>
      </c>
      <c r="Z30" s="282">
        <v>0.21755927791035279</v>
      </c>
      <c r="AA30" s="257">
        <v>94268</v>
      </c>
    </row>
    <row r="31" spans="2:27" x14ac:dyDescent="0.25">
      <c r="B31" s="252" t="s">
        <v>351</v>
      </c>
      <c r="C31" s="219"/>
      <c r="D31" s="253">
        <v>235924</v>
      </c>
      <c r="E31" s="254">
        <v>250318</v>
      </c>
      <c r="F31" s="254">
        <v>253202</v>
      </c>
      <c r="G31" s="254">
        <v>291129</v>
      </c>
      <c r="H31" s="254">
        <v>322595</v>
      </c>
      <c r="I31" s="254">
        <v>343152</v>
      </c>
      <c r="J31" s="255">
        <v>357497</v>
      </c>
      <c r="K31" s="255">
        <v>361572</v>
      </c>
      <c r="L31" s="269"/>
      <c r="M31" s="219"/>
      <c r="N31" s="256">
        <v>6.1011173089638993E-2</v>
      </c>
      <c r="O31" s="257">
        <v>14394</v>
      </c>
      <c r="P31" s="258">
        <v>1.1521344849351633E-2</v>
      </c>
      <c r="Q31" s="257">
        <f t="shared" si="10"/>
        <v>2884</v>
      </c>
      <c r="R31" s="282">
        <f t="shared" si="11"/>
        <v>0.14978949613352177</v>
      </c>
      <c r="S31" s="254">
        <f t="shared" si="12"/>
        <v>37927</v>
      </c>
      <c r="T31" s="258">
        <f t="shared" si="13"/>
        <v>0.1080826712556977</v>
      </c>
      <c r="U31" s="257">
        <f t="shared" si="14"/>
        <v>31466</v>
      </c>
      <c r="V31" s="258">
        <f t="shared" si="15"/>
        <v>6.3723864288039112E-2</v>
      </c>
      <c r="W31" s="257">
        <f t="shared" si="16"/>
        <v>20557</v>
      </c>
      <c r="X31" s="282">
        <v>4.1803632209633124E-2</v>
      </c>
      <c r="Y31" s="257">
        <v>14345</v>
      </c>
      <c r="Z31" s="282">
        <v>5.4939283776134884E-2</v>
      </c>
      <c r="AA31" s="257">
        <v>18830</v>
      </c>
    </row>
    <row r="32" spans="2:27" x14ac:dyDescent="0.25">
      <c r="B32" s="252" t="s">
        <v>352</v>
      </c>
      <c r="C32" s="219"/>
      <c r="D32" s="253">
        <v>94802</v>
      </c>
      <c r="E32" s="254">
        <v>96748</v>
      </c>
      <c r="F32" s="254">
        <v>88465</v>
      </c>
      <c r="G32" s="254">
        <v>91795</v>
      </c>
      <c r="H32" s="254">
        <v>97929</v>
      </c>
      <c r="I32" s="254">
        <v>104917</v>
      </c>
      <c r="J32" s="255">
        <v>110349</v>
      </c>
      <c r="K32" s="254">
        <v>110190</v>
      </c>
      <c r="L32" s="304"/>
      <c r="M32" s="222"/>
      <c r="N32" s="256">
        <v>2.0526993101411373E-2</v>
      </c>
      <c r="O32" s="257">
        <v>1946</v>
      </c>
      <c r="P32" s="258">
        <v>-8.5614172902799046E-2</v>
      </c>
      <c r="Q32" s="257">
        <f t="shared" si="10"/>
        <v>-8283</v>
      </c>
      <c r="R32" s="282">
        <f t="shared" si="11"/>
        <v>3.764200531283568E-2</v>
      </c>
      <c r="S32" s="254">
        <f t="shared" si="12"/>
        <v>3330</v>
      </c>
      <c r="T32" s="258">
        <f t="shared" si="13"/>
        <v>6.6822811699983609E-2</v>
      </c>
      <c r="U32" s="257">
        <f t="shared" si="14"/>
        <v>6134</v>
      </c>
      <c r="V32" s="258">
        <f t="shared" si="15"/>
        <v>7.1357820461763088E-2</v>
      </c>
      <c r="W32" s="257">
        <f t="shared" si="16"/>
        <v>6988</v>
      </c>
      <c r="X32" s="282">
        <v>5.1774259652868526E-2</v>
      </c>
      <c r="Y32" s="257">
        <v>5432</v>
      </c>
      <c r="Z32" s="282">
        <v>4.7463330703346962E-2</v>
      </c>
      <c r="AA32" s="257">
        <v>4993</v>
      </c>
    </row>
    <row r="33" spans="2:31" x14ac:dyDescent="0.25">
      <c r="B33" s="252" t="s">
        <v>353</v>
      </c>
      <c r="C33" s="219"/>
      <c r="D33" s="253">
        <v>166579</v>
      </c>
      <c r="E33" s="254">
        <v>170785</v>
      </c>
      <c r="F33" s="254">
        <v>156437</v>
      </c>
      <c r="G33" s="254">
        <v>169990</v>
      </c>
      <c r="H33" s="254">
        <v>175956</v>
      </c>
      <c r="I33" s="254">
        <v>181817</v>
      </c>
      <c r="J33" s="255">
        <v>184545</v>
      </c>
      <c r="K33" s="255">
        <v>184332</v>
      </c>
      <c r="L33" s="269"/>
      <c r="M33" s="219"/>
      <c r="N33" s="256">
        <v>2.5249281121870082E-2</v>
      </c>
      <c r="O33" s="257">
        <v>4206</v>
      </c>
      <c r="P33" s="258">
        <v>-8.4012061949234385E-2</v>
      </c>
      <c r="Q33" s="257">
        <f t="shared" si="10"/>
        <v>-14348</v>
      </c>
      <c r="R33" s="282">
        <f t="shared" si="11"/>
        <v>8.6635514616107523E-2</v>
      </c>
      <c r="S33" s="254">
        <f t="shared" si="12"/>
        <v>13553</v>
      </c>
      <c r="T33" s="258">
        <f t="shared" si="13"/>
        <v>3.5096182128360409E-2</v>
      </c>
      <c r="U33" s="257">
        <f t="shared" si="14"/>
        <v>5966</v>
      </c>
      <c r="V33" s="258">
        <f t="shared" si="15"/>
        <v>3.3309463729568778E-2</v>
      </c>
      <c r="W33" s="257">
        <f t="shared" si="16"/>
        <v>5861</v>
      </c>
      <c r="X33" s="282">
        <v>1.5004097526633897E-2</v>
      </c>
      <c r="Y33" s="257">
        <v>2728</v>
      </c>
      <c r="Z33" s="282">
        <v>2.1399678616944584E-2</v>
      </c>
      <c r="AA33" s="257">
        <v>3862</v>
      </c>
      <c r="AC33" s="224"/>
    </row>
    <row r="34" spans="2:31" x14ac:dyDescent="0.25">
      <c r="B34" s="252" t="s">
        <v>354</v>
      </c>
      <c r="C34" s="219"/>
      <c r="D34" s="253">
        <v>132491</v>
      </c>
      <c r="E34" s="254">
        <v>151340</v>
      </c>
      <c r="F34" s="254">
        <v>154547</v>
      </c>
      <c r="G34" s="254">
        <v>170517</v>
      </c>
      <c r="H34" s="254">
        <v>187214</v>
      </c>
      <c r="I34" s="254">
        <v>210403</v>
      </c>
      <c r="J34" s="255">
        <v>222787</v>
      </c>
      <c r="K34" s="254">
        <v>218451</v>
      </c>
      <c r="L34" s="304"/>
      <c r="M34" s="222"/>
      <c r="N34" s="256">
        <v>0.14226626714267376</v>
      </c>
      <c r="O34" s="257">
        <v>18849</v>
      </c>
      <c r="P34" s="258">
        <v>2.1190696445090529E-2</v>
      </c>
      <c r="Q34" s="257">
        <f t="shared" si="10"/>
        <v>3207</v>
      </c>
      <c r="R34" s="282">
        <f t="shared" si="11"/>
        <v>0.10333426077503938</v>
      </c>
      <c r="S34" s="254">
        <f t="shared" si="12"/>
        <v>15970</v>
      </c>
      <c r="T34" s="258">
        <f t="shared" si="13"/>
        <v>9.7919855498278752E-2</v>
      </c>
      <c r="U34" s="257">
        <f t="shared" si="14"/>
        <v>16697</v>
      </c>
      <c r="V34" s="258">
        <f t="shared" si="15"/>
        <v>0.12386359994444862</v>
      </c>
      <c r="W34" s="257">
        <f t="shared" si="16"/>
        <v>23189</v>
      </c>
      <c r="X34" s="282">
        <v>5.8858476352523503E-2</v>
      </c>
      <c r="Y34" s="257">
        <v>12384</v>
      </c>
      <c r="Z34" s="282">
        <v>4.3143790350307576E-2</v>
      </c>
      <c r="AA34" s="257">
        <v>9035</v>
      </c>
    </row>
    <row r="35" spans="2:31" x14ac:dyDescent="0.25">
      <c r="B35" s="252" t="s">
        <v>355</v>
      </c>
      <c r="C35" s="219"/>
      <c r="D35" s="253">
        <v>7022</v>
      </c>
      <c r="E35" s="254">
        <v>9202</v>
      </c>
      <c r="F35" s="254">
        <v>11820</v>
      </c>
      <c r="G35" s="254">
        <v>15678</v>
      </c>
      <c r="H35" s="254">
        <v>19892</v>
      </c>
      <c r="I35" s="254">
        <v>22322</v>
      </c>
      <c r="J35" s="255">
        <v>24661</v>
      </c>
      <c r="K35" s="255">
        <v>24583</v>
      </c>
      <c r="L35" s="269"/>
      <c r="M35" s="219"/>
      <c r="N35" s="256">
        <v>0.31045286243235548</v>
      </c>
      <c r="O35" s="257">
        <v>2180</v>
      </c>
      <c r="P35" s="258">
        <v>0.28450336883286242</v>
      </c>
      <c r="Q35" s="257">
        <f t="shared" si="10"/>
        <v>2618</v>
      </c>
      <c r="R35" s="282">
        <f t="shared" si="11"/>
        <v>0.3263959390862945</v>
      </c>
      <c r="S35" s="254">
        <f t="shared" si="12"/>
        <v>3858</v>
      </c>
      <c r="T35" s="258">
        <f t="shared" si="13"/>
        <v>0.26878428370965679</v>
      </c>
      <c r="U35" s="257">
        <f t="shared" si="14"/>
        <v>4214</v>
      </c>
      <c r="V35" s="258">
        <f t="shared" si="15"/>
        <v>0.12215966217574903</v>
      </c>
      <c r="W35" s="257">
        <f t="shared" si="16"/>
        <v>2430</v>
      </c>
      <c r="X35" s="282">
        <v>0.10478451751635154</v>
      </c>
      <c r="Y35" s="257">
        <v>2339</v>
      </c>
      <c r="Z35" s="282">
        <v>0.10654483255311487</v>
      </c>
      <c r="AA35" s="257">
        <v>2367</v>
      </c>
    </row>
    <row r="36" spans="2:31" x14ac:dyDescent="0.25">
      <c r="B36" s="252" t="s">
        <v>356</v>
      </c>
      <c r="C36" s="219"/>
      <c r="D36" s="253">
        <v>171</v>
      </c>
      <c r="E36" s="254">
        <v>236</v>
      </c>
      <c r="F36" s="254">
        <v>293</v>
      </c>
      <c r="G36" s="254">
        <v>388</v>
      </c>
      <c r="H36" s="254">
        <v>233</v>
      </c>
      <c r="I36" s="254">
        <v>197</v>
      </c>
      <c r="J36" s="255">
        <v>255</v>
      </c>
      <c r="K36" s="254">
        <v>264</v>
      </c>
      <c r="L36" s="304"/>
      <c r="M36" s="222"/>
      <c r="N36" s="256">
        <v>0.38011695906432741</v>
      </c>
      <c r="O36" s="257">
        <v>65</v>
      </c>
      <c r="P36" s="258">
        <v>0.24152542372881358</v>
      </c>
      <c r="Q36" s="257">
        <f t="shared" si="10"/>
        <v>57</v>
      </c>
      <c r="R36" s="282">
        <f t="shared" si="11"/>
        <v>0.32423208191126274</v>
      </c>
      <c r="S36" s="254">
        <f t="shared" si="12"/>
        <v>95</v>
      </c>
      <c r="T36" s="258">
        <f t="shared" si="13"/>
        <v>-0.39948453608247425</v>
      </c>
      <c r="U36" s="257">
        <f t="shared" si="14"/>
        <v>-155</v>
      </c>
      <c r="V36" s="258">
        <f t="shared" si="15"/>
        <v>-0.15450643776824036</v>
      </c>
      <c r="W36" s="257">
        <f t="shared" si="16"/>
        <v>-36</v>
      </c>
      <c r="X36" s="282">
        <v>0.29441624365482233</v>
      </c>
      <c r="Y36" s="257">
        <v>58</v>
      </c>
      <c r="Z36" s="282">
        <v>0.2753623188405796</v>
      </c>
      <c r="AA36" s="257">
        <v>57</v>
      </c>
    </row>
    <row r="37" spans="2:31" x14ac:dyDescent="0.25">
      <c r="B37" s="252" t="s">
        <v>357</v>
      </c>
      <c r="C37" s="219"/>
      <c r="D37" s="253">
        <v>29845</v>
      </c>
      <c r="E37" s="254">
        <v>37073</v>
      </c>
      <c r="F37" s="254">
        <v>46805</v>
      </c>
      <c r="G37" s="254">
        <v>56289</v>
      </c>
      <c r="H37" s="254">
        <v>61732</v>
      </c>
      <c r="I37" s="254">
        <v>67194</v>
      </c>
      <c r="J37" s="255">
        <v>67576</v>
      </c>
      <c r="K37" s="255">
        <v>64135</v>
      </c>
      <c r="L37" s="269"/>
      <c r="M37" s="219"/>
      <c r="N37" s="256">
        <v>0.24218462053945378</v>
      </c>
      <c r="O37" s="257">
        <v>7228</v>
      </c>
      <c r="P37" s="258">
        <v>0.26250910366034574</v>
      </c>
      <c r="Q37" s="257">
        <f t="shared" si="10"/>
        <v>9732</v>
      </c>
      <c r="R37" s="282">
        <f t="shared" si="11"/>
        <v>0.20262792436705479</v>
      </c>
      <c r="S37" s="254">
        <f t="shared" si="12"/>
        <v>9484</v>
      </c>
      <c r="T37" s="258">
        <f t="shared" si="13"/>
        <v>9.6697400913144715E-2</v>
      </c>
      <c r="U37" s="257">
        <f t="shared" si="14"/>
        <v>5443</v>
      </c>
      <c r="V37" s="258">
        <f t="shared" si="15"/>
        <v>8.8479232812803676E-2</v>
      </c>
      <c r="W37" s="257">
        <f t="shared" si="16"/>
        <v>5462</v>
      </c>
      <c r="X37" s="282">
        <v>5.6850314016132497E-3</v>
      </c>
      <c r="Y37" s="257">
        <v>382</v>
      </c>
      <c r="Z37" s="282">
        <v>-4.4629157915121231E-2</v>
      </c>
      <c r="AA37" s="257">
        <v>-2996</v>
      </c>
    </row>
    <row r="38" spans="2:31" x14ac:dyDescent="0.25">
      <c r="B38" s="252" t="s">
        <v>358</v>
      </c>
      <c r="C38" s="219"/>
      <c r="D38" s="253">
        <v>21423</v>
      </c>
      <c r="E38" s="254">
        <v>24365</v>
      </c>
      <c r="F38" s="254">
        <v>24374</v>
      </c>
      <c r="G38" s="254">
        <v>23330</v>
      </c>
      <c r="H38" s="254">
        <v>22270</v>
      </c>
      <c r="I38" s="254">
        <v>27295</v>
      </c>
      <c r="J38" s="255">
        <v>30196</v>
      </c>
      <c r="K38" s="255">
        <v>30314</v>
      </c>
      <c r="L38" s="269"/>
      <c r="M38" s="219"/>
      <c r="N38" s="256">
        <v>0.13732903888344294</v>
      </c>
      <c r="O38" s="257">
        <v>2942</v>
      </c>
      <c r="P38" s="258">
        <v>3.6938231069161276E-4</v>
      </c>
      <c r="Q38" s="257">
        <f t="shared" si="10"/>
        <v>9</v>
      </c>
      <c r="R38" s="282">
        <f t="shared" si="11"/>
        <v>-4.2832526462624143E-2</v>
      </c>
      <c r="S38" s="254">
        <f t="shared" si="12"/>
        <v>-1044</v>
      </c>
      <c r="T38" s="258">
        <f t="shared" si="13"/>
        <v>-4.5435062151735983E-2</v>
      </c>
      <c r="U38" s="257">
        <f t="shared" si="14"/>
        <v>-1060</v>
      </c>
      <c r="V38" s="258">
        <f t="shared" si="15"/>
        <v>0.22563987427031873</v>
      </c>
      <c r="W38" s="257">
        <f t="shared" si="16"/>
        <v>5025</v>
      </c>
      <c r="X38" s="282">
        <v>0.10628320205165775</v>
      </c>
      <c r="Y38" s="257">
        <v>2901</v>
      </c>
      <c r="Z38" s="282">
        <v>0.10562404259975189</v>
      </c>
      <c r="AA38" s="257">
        <v>2896</v>
      </c>
    </row>
    <row r="39" spans="2:31" x14ac:dyDescent="0.25">
      <c r="B39" s="252" t="s">
        <v>359</v>
      </c>
      <c r="C39" s="219"/>
      <c r="D39" s="253">
        <v>73552</v>
      </c>
      <c r="E39" s="254">
        <v>80417</v>
      </c>
      <c r="F39" s="254">
        <v>71239</v>
      </c>
      <c r="G39" s="254">
        <v>74832</v>
      </c>
      <c r="H39" s="254">
        <v>83087</v>
      </c>
      <c r="I39" s="254">
        <v>93395</v>
      </c>
      <c r="J39" s="255">
        <v>100099</v>
      </c>
      <c r="K39" s="255">
        <v>99155</v>
      </c>
      <c r="L39" s="269"/>
      <c r="M39" s="219"/>
      <c r="N39" s="256">
        <v>9.333532738742667E-2</v>
      </c>
      <c r="O39" s="257">
        <v>6865</v>
      </c>
      <c r="P39" s="258">
        <v>-0.11413009687006481</v>
      </c>
      <c r="Q39" s="257">
        <f t="shared" si="10"/>
        <v>-9178</v>
      </c>
      <c r="R39" s="282">
        <f t="shared" si="11"/>
        <v>5.0435856763851206E-2</v>
      </c>
      <c r="S39" s="254">
        <f t="shared" si="12"/>
        <v>3593</v>
      </c>
      <c r="T39" s="258">
        <f t="shared" si="13"/>
        <v>0.11031376951036997</v>
      </c>
      <c r="U39" s="257">
        <f t="shared" si="14"/>
        <v>8255</v>
      </c>
      <c r="V39" s="258">
        <f t="shared" si="15"/>
        <v>0.12406272942818974</v>
      </c>
      <c r="W39" s="257">
        <f t="shared" si="16"/>
        <v>10308</v>
      </c>
      <c r="X39" s="282">
        <v>7.1781144600888691E-2</v>
      </c>
      <c r="Y39" s="257">
        <v>6704</v>
      </c>
      <c r="Z39" s="282">
        <v>7.2595300938946838E-2</v>
      </c>
      <c r="AA39" s="257">
        <v>6711</v>
      </c>
    </row>
    <row r="40" spans="2:31" x14ac:dyDescent="0.25">
      <c r="B40" s="252" t="s">
        <v>360</v>
      </c>
      <c r="C40" s="219"/>
      <c r="D40" s="253">
        <v>478</v>
      </c>
      <c r="E40" s="254">
        <v>47</v>
      </c>
      <c r="F40" s="254">
        <v>16</v>
      </c>
      <c r="G40" s="254">
        <v>0</v>
      </c>
      <c r="H40" s="254">
        <v>0</v>
      </c>
      <c r="I40" s="254">
        <v>0</v>
      </c>
      <c r="J40" s="255">
        <v>0</v>
      </c>
      <c r="K40" s="1350">
        <v>0</v>
      </c>
      <c r="M40" s="222"/>
      <c r="N40" s="256">
        <v>-0.90167364016736395</v>
      </c>
      <c r="O40" s="257">
        <v>-431</v>
      </c>
      <c r="P40" s="258">
        <v>-0.65957446808510634</v>
      </c>
      <c r="Q40" s="257">
        <f t="shared" si="10"/>
        <v>-31</v>
      </c>
      <c r="R40" s="282">
        <f t="shared" si="11"/>
        <v>-1</v>
      </c>
      <c r="S40" s="254">
        <f t="shared" si="12"/>
        <v>-16</v>
      </c>
      <c r="T40" s="283" t="str">
        <f>IFERROR((H40/G40-1),"-")</f>
        <v>-</v>
      </c>
      <c r="U40" s="257">
        <f t="shared" si="14"/>
        <v>0</v>
      </c>
      <c r="V40" s="283" t="s">
        <v>364</v>
      </c>
      <c r="W40" s="257">
        <f t="shared" si="16"/>
        <v>0</v>
      </c>
      <c r="X40" s="284" t="s">
        <v>364</v>
      </c>
      <c r="Y40" s="257">
        <v>0</v>
      </c>
      <c r="Z40" s="284" t="s">
        <v>364</v>
      </c>
      <c r="AA40" s="257">
        <v>0</v>
      </c>
    </row>
    <row r="41" spans="2:31" x14ac:dyDescent="0.25">
      <c r="B41" s="252" t="s">
        <v>361</v>
      </c>
      <c r="C41" s="219"/>
      <c r="D41" s="253">
        <v>406849</v>
      </c>
      <c r="E41" s="254">
        <v>426938</v>
      </c>
      <c r="F41" s="254">
        <v>450517</v>
      </c>
      <c r="G41" s="254">
        <v>482545</v>
      </c>
      <c r="H41" s="254">
        <v>517053</v>
      </c>
      <c r="I41" s="254">
        <v>558234</v>
      </c>
      <c r="J41" s="255">
        <v>636030</v>
      </c>
      <c r="K41" s="1350">
        <v>641190</v>
      </c>
      <c r="M41" s="222"/>
      <c r="N41" s="256">
        <v>4.9377041605116467E-2</v>
      </c>
      <c r="O41" s="257">
        <v>20089</v>
      </c>
      <c r="P41" s="258">
        <v>5.5228159592259241E-2</v>
      </c>
      <c r="Q41" s="257">
        <f t="shared" si="10"/>
        <v>23579</v>
      </c>
      <c r="R41" s="282">
        <f t="shared" si="11"/>
        <v>7.109165691860686E-2</v>
      </c>
      <c r="S41" s="254">
        <f t="shared" si="12"/>
        <v>32028</v>
      </c>
      <c r="T41" s="258">
        <f t="shared" si="13"/>
        <v>7.1512501424737529E-2</v>
      </c>
      <c r="U41" s="257">
        <f t="shared" si="14"/>
        <v>34508</v>
      </c>
      <c r="V41" s="258">
        <f t="shared" si="15"/>
        <v>7.9645606930043966E-2</v>
      </c>
      <c r="W41" s="257">
        <f t="shared" si="16"/>
        <v>41181</v>
      </c>
      <c r="X41" s="282">
        <v>0.13936091316544674</v>
      </c>
      <c r="Y41" s="257">
        <v>77796</v>
      </c>
      <c r="Z41" s="282">
        <v>0.14839451513067403</v>
      </c>
      <c r="AA41" s="257">
        <v>82854</v>
      </c>
    </row>
    <row r="42" spans="2:31" x14ac:dyDescent="0.25">
      <c r="B42" s="259" t="s">
        <v>362</v>
      </c>
      <c r="C42" s="219"/>
      <c r="D42" s="260">
        <v>7026</v>
      </c>
      <c r="E42" s="261">
        <v>7837</v>
      </c>
      <c r="F42" s="254">
        <v>7984</v>
      </c>
      <c r="G42" s="261">
        <v>8546</v>
      </c>
      <c r="H42" s="261">
        <v>9047</v>
      </c>
      <c r="I42" s="261">
        <v>10154</v>
      </c>
      <c r="J42" s="262">
        <v>11034</v>
      </c>
      <c r="K42" s="1351">
        <v>11123</v>
      </c>
      <c r="L42" s="263"/>
      <c r="M42" s="222"/>
      <c r="N42" s="264">
        <v>0.11542840876743532</v>
      </c>
      <c r="O42" s="265">
        <v>811</v>
      </c>
      <c r="P42" s="266">
        <v>1.8757177491387056E-2</v>
      </c>
      <c r="Q42" s="265">
        <f t="shared" si="10"/>
        <v>147</v>
      </c>
      <c r="R42" s="285">
        <f t="shared" si="11"/>
        <v>7.039078156312617E-2</v>
      </c>
      <c r="S42" s="261">
        <f t="shared" si="12"/>
        <v>562</v>
      </c>
      <c r="T42" s="266">
        <f t="shared" si="13"/>
        <v>5.8623917622279365E-2</v>
      </c>
      <c r="U42" s="265">
        <f t="shared" si="14"/>
        <v>501</v>
      </c>
      <c r="V42" s="266">
        <f t="shared" si="15"/>
        <v>0.12236100364761793</v>
      </c>
      <c r="W42" s="265">
        <f t="shared" si="16"/>
        <v>1107</v>
      </c>
      <c r="X42" s="285">
        <v>8.6665353555249069E-2</v>
      </c>
      <c r="Y42" s="265">
        <v>880</v>
      </c>
      <c r="Z42" s="285">
        <v>9.4675720893612869E-2</v>
      </c>
      <c r="AA42" s="265">
        <v>962</v>
      </c>
      <c r="AC42" s="224"/>
      <c r="AD42" s="224"/>
      <c r="AE42" s="286"/>
    </row>
    <row r="43" spans="2:31" x14ac:dyDescent="0.25">
      <c r="B43" s="287" t="s">
        <v>363</v>
      </c>
      <c r="C43" s="219"/>
      <c r="D43" s="288">
        <v>1.2526703184652961</v>
      </c>
      <c r="E43" s="288">
        <v>1.2652820209777229</v>
      </c>
      <c r="F43" s="289">
        <v>1.2694973448493636</v>
      </c>
      <c r="G43" s="288">
        <v>1.2839792757306434</v>
      </c>
      <c r="H43" s="288">
        <v>1.31519745522625</v>
      </c>
      <c r="I43" s="288">
        <v>1.3500225942121986</v>
      </c>
      <c r="J43" s="288">
        <v>1.3995728465830362</v>
      </c>
      <c r="K43" s="1355">
        <v>1.4021885154532931</v>
      </c>
      <c r="L43" s="239"/>
      <c r="M43" s="223"/>
      <c r="N43" s="290">
        <f>E43/D43-1</f>
        <v>1.0067854507703089E-2</v>
      </c>
      <c r="O43" s="291">
        <f t="shared" ref="O43" si="17">E43-D43</f>
        <v>1.2611702512426826E-2</v>
      </c>
      <c r="P43" s="290">
        <f>F43/E43-1</f>
        <v>3.3315290992463886E-3</v>
      </c>
      <c r="Q43" s="292">
        <f t="shared" si="10"/>
        <v>4.2153238716406971E-3</v>
      </c>
      <c r="R43" s="293">
        <f>G43/F43-1</f>
        <v>1.1407610216780828E-2</v>
      </c>
      <c r="S43" s="291">
        <f t="shared" si="12"/>
        <v>1.4481930881279803E-2</v>
      </c>
      <c r="T43" s="290">
        <f t="shared" si="13"/>
        <v>2.4313616337648503E-2</v>
      </c>
      <c r="U43" s="291">
        <f>H43-G43</f>
        <v>3.1218179495606568E-2</v>
      </c>
      <c r="V43" s="294">
        <f t="shared" si="15"/>
        <v>2.6479019441197016E-2</v>
      </c>
      <c r="W43" s="291">
        <f t="shared" si="16"/>
        <v>3.4825138985948634E-2</v>
      </c>
      <c r="X43" s="290">
        <v>4.2153238716406971E-3</v>
      </c>
      <c r="Y43" s="295">
        <v>3.6703276362387349E-2</v>
      </c>
      <c r="Z43" s="290">
        <v>1.4481930881279803E-2</v>
      </c>
      <c r="AA43" s="295">
        <v>3.4359600093665232E-2</v>
      </c>
    </row>
  </sheetData>
  <mergeCells count="19">
    <mergeCell ref="Z6:AA6"/>
    <mergeCell ref="Z26:AA26"/>
    <mergeCell ref="N5:AA5"/>
    <mergeCell ref="N25:AA25"/>
    <mergeCell ref="B3:X3"/>
    <mergeCell ref="D5:L6"/>
    <mergeCell ref="N6:O6"/>
    <mergeCell ref="P6:Q6"/>
    <mergeCell ref="X6:Y6"/>
    <mergeCell ref="R6:S6"/>
    <mergeCell ref="T6:U6"/>
    <mergeCell ref="V6:W6"/>
    <mergeCell ref="D25:L26"/>
    <mergeCell ref="N26:O26"/>
    <mergeCell ref="P26:Q26"/>
    <mergeCell ref="X26:Y26"/>
    <mergeCell ref="R26:S26"/>
    <mergeCell ref="T26:U26"/>
    <mergeCell ref="V26:W26"/>
  </mergeCells>
  <pageMargins left="0.7" right="0.7" top="0.75" bottom="0.75" header="0.3" footer="0.3"/>
  <pageSetup paperSize="9" scale="58"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L28</xm:sqref>
            </x14:sparkline>
            <x14:sparkline>
              <xm:f>EVO!D29:J29</xm:f>
              <xm:sqref>L29</xm:sqref>
            </x14:sparkline>
            <x14:sparkline>
              <xm:f>EVO!D30:J30</xm:f>
              <xm:sqref>L30</xm:sqref>
            </x14:sparkline>
            <x14:sparkline>
              <xm:f>EVO!D31:J31</xm:f>
              <xm:sqref>L31</xm:sqref>
            </x14:sparkline>
            <x14:sparkline>
              <xm:f>EVO!D32:J32</xm:f>
              <xm:sqref>L32</xm:sqref>
            </x14:sparkline>
            <x14:sparkline>
              <xm:f>EVO!D33:J33</xm:f>
              <xm:sqref>L33</xm:sqref>
            </x14:sparkline>
            <x14:sparkline>
              <xm:f>EVO!D34:J34</xm:f>
              <xm:sqref>L34</xm:sqref>
            </x14:sparkline>
            <x14:sparkline>
              <xm:f>EVO!D35:J35</xm:f>
              <xm:sqref>L35</xm:sqref>
            </x14:sparkline>
            <x14:sparkline>
              <xm:f>EVO!D36:J36</xm:f>
              <xm:sqref>L36</xm:sqref>
            </x14:sparkline>
            <x14:sparkline>
              <xm:f>EVO!D37:J37</xm:f>
              <xm:sqref>L37</xm:sqref>
            </x14:sparkline>
            <x14:sparkline>
              <xm:f>EVO!D38:J38</xm:f>
              <xm:sqref>L38</xm:sqref>
            </x14:sparkline>
            <x14:sparkline>
              <xm:f>EVO!D39:J39</xm:f>
              <xm:sqref>L39</xm:sqref>
            </x14:sparkline>
            <x14:sparkline>
              <xm:f>EVO!D40:J40</xm:f>
              <xm:sqref>L40</xm:sqref>
            </x14:sparkline>
            <x14:sparkline>
              <xm:f>EVO!D41:J41</xm:f>
              <xm:sqref>L41</xm:sqref>
            </x14:sparkline>
            <x14:sparkline>
              <xm:f>EVO!D42:J42</xm:f>
              <xm:sqref>L42</xm:sqref>
            </x14:sparkline>
            <x14:sparkline>
              <xm:f>EVO!D43:J43</xm:f>
              <xm:sqref>L43</xm:sqref>
            </x14:sparkline>
          </x14:sparklines>
        </x14:sparklineGroup>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L9</xm:sqref>
            </x14:sparkline>
            <x14:sparkline>
              <xm:f>EVO!D10:J10</xm:f>
              <xm:sqref>L10</xm:sqref>
            </x14:sparkline>
            <x14:sparkline>
              <xm:f>EVO!D11:J11</xm:f>
              <xm:sqref>L11</xm:sqref>
            </x14:sparkline>
            <x14:sparkline>
              <xm:f>EVO!D12:J12</xm:f>
              <xm:sqref>L12</xm:sqref>
            </x14:sparkline>
            <x14:sparkline>
              <xm:f>EVO!D13:J13</xm:f>
              <xm:sqref>L13</xm:sqref>
            </x14:sparkline>
            <x14:sparkline>
              <xm:f>EVO!D14:J14</xm:f>
              <xm:sqref>L14</xm:sqref>
            </x14:sparkline>
            <x14:sparkline>
              <xm:f>EVO!D15:J15</xm:f>
              <xm:sqref>L15</xm:sqref>
            </x14:sparkline>
            <x14:sparkline>
              <xm:f>EVO!D16:J16</xm:f>
              <xm:sqref>L16</xm:sqref>
            </x14:sparkline>
            <x14:sparkline>
              <xm:f>EVO!D17:J17</xm:f>
              <xm:sqref>L17</xm:sqref>
            </x14:sparkline>
            <x14:sparkline>
              <xm:f>EVO!D18:J18</xm:f>
              <xm:sqref>L18</xm:sqref>
            </x14:sparkline>
            <x14:sparkline>
              <xm:f>EVO!D19:J19</xm:f>
              <xm:sqref>L19</xm:sqref>
            </x14:sparkline>
            <x14:sparkline>
              <xm:f>EVO!D20:J20</xm:f>
              <xm:sqref>L20</xm:sqref>
            </x14:sparkline>
            <x14:sparkline>
              <xm:f>EVO!D21:J21</xm:f>
              <xm:sqref>L21</xm:sqref>
            </x14:sparkline>
            <x14:sparkline>
              <xm:f>EVO!D22:J22</xm:f>
              <xm:sqref>L22</xm:sqref>
            </x14:sparkline>
            <x14:sparkline>
              <xm:f>EVO!D23:J23</xm:f>
              <xm:sqref>L23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2" customWidth="1"/>
    <col min="25" max="25" width="10.42578125" style="732" customWidth="1"/>
    <col min="26" max="26" width="1.42578125" style="615" customWidth="1"/>
    <col min="27" max="16384" width="11.42578125" style="615"/>
  </cols>
  <sheetData>
    <row r="1" spans="2:30" s="613" customFormat="1" ht="9" customHeight="1" x14ac:dyDescent="0.2">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04" t="s">
        <v>419</v>
      </c>
      <c r="C3" s="1504"/>
      <c r="D3" s="1504"/>
      <c r="E3" s="1504"/>
      <c r="F3" s="1504"/>
      <c r="G3" s="1504"/>
      <c r="H3" s="1504"/>
      <c r="I3" s="1504"/>
      <c r="J3" s="1504"/>
      <c r="K3" s="1504"/>
      <c r="L3" s="1504"/>
      <c r="M3" s="1504"/>
      <c r="N3" s="1504"/>
      <c r="O3" s="1504"/>
      <c r="P3" s="1504"/>
      <c r="Q3" s="1504"/>
      <c r="R3" s="1504"/>
      <c r="S3" s="1504"/>
      <c r="T3" s="1504"/>
      <c r="U3" s="1504"/>
      <c r="V3" s="1504"/>
      <c r="W3" s="1504"/>
      <c r="X3" s="1504"/>
      <c r="Y3" s="821"/>
    </row>
    <row r="4" spans="2:30" s="621" customFormat="1" ht="14.25" customHeight="1" x14ac:dyDescent="0.2">
      <c r="B4" s="1439" t="str">
        <f>porsaad!$B$6</f>
        <v>Situación a 31 de enero de 2025</v>
      </c>
      <c r="C4" s="1439"/>
      <c r="D4" s="1439"/>
      <c r="E4" s="1439"/>
      <c r="F4" s="1439"/>
      <c r="G4" s="1439"/>
      <c r="H4" s="1439"/>
      <c r="I4" s="1439"/>
      <c r="J4" s="1439"/>
      <c r="K4" s="1439"/>
      <c r="L4" s="1439"/>
      <c r="M4" s="1439"/>
      <c r="N4" s="1439"/>
      <c r="O4" s="1439"/>
      <c r="P4" s="1439"/>
      <c r="Q4" s="1439"/>
      <c r="R4" s="1439"/>
      <c r="S4" s="1439"/>
      <c r="T4" s="1439"/>
      <c r="U4" s="1439"/>
      <c r="V4" s="1439"/>
      <c r="W4" s="1439"/>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54" t="s">
        <v>52</v>
      </c>
      <c r="G6" s="1555"/>
      <c r="H6" s="1555"/>
      <c r="I6" s="1555"/>
      <c r="J6" s="1555"/>
      <c r="K6" s="1555"/>
      <c r="L6" s="1555"/>
      <c r="M6" s="1555"/>
      <c r="N6" s="1555"/>
      <c r="O6" s="1555"/>
      <c r="P6" s="1555"/>
      <c r="Q6" s="1555"/>
      <c r="R6" s="1555"/>
      <c r="S6" s="1555"/>
      <c r="T6" s="1555"/>
      <c r="U6" s="1555"/>
      <c r="V6" s="1555"/>
      <c r="W6" s="1556"/>
      <c r="X6" s="825"/>
      <c r="Y6" s="826"/>
    </row>
    <row r="7" spans="2:30" s="621" customFormat="1" ht="64.5" customHeight="1" x14ac:dyDescent="0.2">
      <c r="B7" s="1512" t="s">
        <v>12</v>
      </c>
      <c r="C7" s="625"/>
      <c r="D7" s="871" t="s">
        <v>248</v>
      </c>
      <c r="E7" s="625"/>
      <c r="F7" s="1557" t="s">
        <v>54</v>
      </c>
      <c r="G7" s="1558"/>
      <c r="H7" s="1559" t="s">
        <v>55</v>
      </c>
      <c r="I7" s="1560"/>
      <c r="J7" s="1561" t="s">
        <v>56</v>
      </c>
      <c r="K7" s="1562"/>
      <c r="L7" s="1561" t="s">
        <v>57</v>
      </c>
      <c r="M7" s="1563"/>
      <c r="N7" s="1562" t="s">
        <v>58</v>
      </c>
      <c r="O7" s="1562"/>
      <c r="P7" s="1561" t="s">
        <v>59</v>
      </c>
      <c r="Q7" s="1563"/>
      <c r="R7" s="1559" t="s">
        <v>60</v>
      </c>
      <c r="S7" s="1560"/>
      <c r="T7" s="1561" t="s">
        <v>61</v>
      </c>
      <c r="U7" s="1563"/>
      <c r="V7" s="1561" t="s">
        <v>0</v>
      </c>
      <c r="W7" s="1564"/>
      <c r="X7" s="627"/>
      <c r="Y7" s="855" t="s">
        <v>249</v>
      </c>
      <c r="AD7" s="827"/>
    </row>
    <row r="8" spans="2:30" s="626" customFormat="1" ht="20.25" customHeight="1" x14ac:dyDescent="0.2">
      <c r="B8" s="151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830">
        <v>132484</v>
      </c>
      <c r="E10" s="633"/>
      <c r="F10" s="675">
        <v>22</v>
      </c>
      <c r="G10" s="676">
        <v>0.10980645769756742</v>
      </c>
      <c r="H10" s="675">
        <v>60497</v>
      </c>
      <c r="I10" s="676">
        <v>28.272131390500057</v>
      </c>
      <c r="J10" s="675">
        <v>70530</v>
      </c>
      <c r="K10" s="676">
        <v>32.258846830096402</v>
      </c>
      <c r="L10" s="675">
        <v>8221</v>
      </c>
      <c r="M10" s="676">
        <v>4.8732510121730224</v>
      </c>
      <c r="N10" s="675">
        <v>15470</v>
      </c>
      <c r="O10" s="676">
        <v>8.4901275236959641</v>
      </c>
      <c r="P10" s="675">
        <v>2325</v>
      </c>
      <c r="Q10" s="676">
        <v>1.0178991262639532</v>
      </c>
      <c r="R10" s="675">
        <v>39898</v>
      </c>
      <c r="S10" s="676">
        <v>24.976590341073678</v>
      </c>
      <c r="T10" s="675">
        <v>4</v>
      </c>
      <c r="U10" s="676">
        <v>1.3473184993566553E-3</v>
      </c>
      <c r="V10" s="831">
        <f>F10+H10+J10+L10+N10+P10+R10+T10</f>
        <v>196967</v>
      </c>
      <c r="W10" s="676">
        <f t="shared" ref="V10:W27" si="0">G10+I10+K10+M10+O10+Q10+S10+U10</f>
        <v>100</v>
      </c>
      <c r="X10" s="678"/>
      <c r="Y10" s="832">
        <f t="shared" ref="Y10:Y27" si="1">V10/D10</f>
        <v>1.4867229250324567</v>
      </c>
    </row>
    <row r="11" spans="2:30" s="633" customFormat="1" ht="18" customHeight="1" x14ac:dyDescent="0.2">
      <c r="B11" s="682" t="s">
        <v>7</v>
      </c>
      <c r="D11" s="833">
        <v>16219</v>
      </c>
      <c r="F11" s="683">
        <v>1310</v>
      </c>
      <c r="G11" s="684">
        <v>6.7192847663616684</v>
      </c>
      <c r="H11" s="683">
        <v>3582</v>
      </c>
      <c r="I11" s="684">
        <v>7.4806174477893412</v>
      </c>
      <c r="J11" s="683">
        <v>1667</v>
      </c>
      <c r="K11" s="684">
        <v>9.4083956136062028</v>
      </c>
      <c r="L11" s="683">
        <v>647</v>
      </c>
      <c r="M11" s="684">
        <v>4.4632255360759938</v>
      </c>
      <c r="N11" s="683">
        <v>1183</v>
      </c>
      <c r="O11" s="684">
        <v>7.9346231752462106</v>
      </c>
      <c r="P11" s="683">
        <v>4060</v>
      </c>
      <c r="Q11" s="684">
        <v>21.121743381993433</v>
      </c>
      <c r="R11" s="683">
        <v>8635</v>
      </c>
      <c r="S11" s="684">
        <v>42.87211007892715</v>
      </c>
      <c r="T11" s="683">
        <v>0</v>
      </c>
      <c r="U11" s="684">
        <v>0</v>
      </c>
      <c r="V11" s="834">
        <f t="shared" si="0"/>
        <v>21084</v>
      </c>
      <c r="W11" s="684">
        <f t="shared" si="0"/>
        <v>100</v>
      </c>
      <c r="X11" s="678"/>
      <c r="Y11" s="835">
        <f t="shared" si="1"/>
        <v>1.2999568407423392</v>
      </c>
    </row>
    <row r="12" spans="2:30" s="633" customFormat="1" ht="22.5" customHeight="1" x14ac:dyDescent="0.2">
      <c r="B12" s="682" t="s">
        <v>37</v>
      </c>
      <c r="D12" s="833">
        <v>11180</v>
      </c>
      <c r="F12" s="685">
        <v>2754</v>
      </c>
      <c r="G12" s="684">
        <v>23.348325837081461</v>
      </c>
      <c r="H12" s="685">
        <v>1974</v>
      </c>
      <c r="I12" s="684">
        <v>3.2783608195902048</v>
      </c>
      <c r="J12" s="685">
        <v>2022</v>
      </c>
      <c r="K12" s="684">
        <v>9.9050474762618688</v>
      </c>
      <c r="L12" s="685">
        <v>871</v>
      </c>
      <c r="M12" s="684">
        <v>9.3253373313343335</v>
      </c>
      <c r="N12" s="685">
        <v>1929</v>
      </c>
      <c r="O12" s="684">
        <v>15.282358820589705</v>
      </c>
      <c r="P12" s="685">
        <v>1841</v>
      </c>
      <c r="Q12" s="684">
        <v>7.6761619190404797</v>
      </c>
      <c r="R12" s="685">
        <v>4453</v>
      </c>
      <c r="S12" s="684">
        <v>31.174412793603199</v>
      </c>
      <c r="T12" s="685">
        <v>5</v>
      </c>
      <c r="U12" s="684">
        <v>9.9950024987506252E-3</v>
      </c>
      <c r="V12" s="834">
        <f t="shared" si="0"/>
        <v>15849</v>
      </c>
      <c r="W12" s="684">
        <f t="shared" si="0"/>
        <v>100</v>
      </c>
      <c r="X12" s="678"/>
      <c r="Y12" s="835">
        <f t="shared" si="1"/>
        <v>1.4176207513416816</v>
      </c>
    </row>
    <row r="13" spans="2:30" s="633" customFormat="1" ht="18" customHeight="1" x14ac:dyDescent="0.2">
      <c r="B13" s="682" t="s">
        <v>38</v>
      </c>
      <c r="D13" s="833">
        <v>10472</v>
      </c>
      <c r="F13" s="683">
        <v>931</v>
      </c>
      <c r="G13" s="684">
        <v>4.3208578637510513</v>
      </c>
      <c r="H13" s="683">
        <v>5412</v>
      </c>
      <c r="I13" s="684">
        <v>17.29394449116905</v>
      </c>
      <c r="J13" s="683">
        <v>895</v>
      </c>
      <c r="K13" s="684">
        <v>2.6913372582001682</v>
      </c>
      <c r="L13" s="683">
        <v>932</v>
      </c>
      <c r="M13" s="684">
        <v>5.1198486122792266</v>
      </c>
      <c r="N13" s="683">
        <v>848</v>
      </c>
      <c r="O13" s="684">
        <v>9.8927670311185878</v>
      </c>
      <c r="P13" s="683">
        <v>376</v>
      </c>
      <c r="Q13" s="684">
        <v>3.4798149705634986</v>
      </c>
      <c r="R13" s="683">
        <v>8064</v>
      </c>
      <c r="S13" s="684">
        <v>57.201429772918416</v>
      </c>
      <c r="T13" s="683">
        <v>0</v>
      </c>
      <c r="U13" s="684">
        <v>0</v>
      </c>
      <c r="V13" s="834">
        <f t="shared" si="0"/>
        <v>17458</v>
      </c>
      <c r="W13" s="684">
        <f t="shared" si="0"/>
        <v>100</v>
      </c>
      <c r="X13" s="678"/>
      <c r="Y13" s="835">
        <f t="shared" si="1"/>
        <v>1.6671122994652405</v>
      </c>
    </row>
    <row r="14" spans="2:30" s="633" customFormat="1" ht="18" customHeight="1" x14ac:dyDescent="0.2">
      <c r="B14" s="682" t="s">
        <v>6</v>
      </c>
      <c r="D14" s="833">
        <v>16239</v>
      </c>
      <c r="F14" s="683">
        <v>2206</v>
      </c>
      <c r="G14" s="684">
        <v>0.42908762420957541</v>
      </c>
      <c r="H14" s="683">
        <v>1740</v>
      </c>
      <c r="I14" s="684">
        <v>4.9683830171635046</v>
      </c>
      <c r="J14" s="683">
        <v>1243</v>
      </c>
      <c r="K14" s="684">
        <v>4.5167118337850046E-2</v>
      </c>
      <c r="L14" s="683">
        <v>2519</v>
      </c>
      <c r="M14" s="684">
        <v>21.081752484191508</v>
      </c>
      <c r="N14" s="683">
        <v>2636</v>
      </c>
      <c r="O14" s="684">
        <v>16.700542005420054</v>
      </c>
      <c r="P14" s="683">
        <v>5204</v>
      </c>
      <c r="Q14" s="684">
        <v>17.626467931345982</v>
      </c>
      <c r="R14" s="683">
        <v>7781</v>
      </c>
      <c r="S14" s="684">
        <v>39.14859981933153</v>
      </c>
      <c r="T14" s="683">
        <v>0</v>
      </c>
      <c r="U14" s="684">
        <v>0</v>
      </c>
      <c r="V14" s="834">
        <f t="shared" si="0"/>
        <v>23329</v>
      </c>
      <c r="W14" s="684">
        <f t="shared" si="0"/>
        <v>100</v>
      </c>
      <c r="X14" s="678"/>
      <c r="Y14" s="835">
        <f t="shared" si="1"/>
        <v>1.4366032391157091</v>
      </c>
    </row>
    <row r="15" spans="2:30" s="633" customFormat="1" ht="18" customHeight="1" x14ac:dyDescent="0.2">
      <c r="B15" s="682" t="s">
        <v>5</v>
      </c>
      <c r="D15" s="833">
        <v>7779</v>
      </c>
      <c r="F15" s="685">
        <v>3322</v>
      </c>
      <c r="G15" s="684">
        <v>0</v>
      </c>
      <c r="H15" s="685">
        <v>1541</v>
      </c>
      <c r="I15" s="684">
        <v>11.413246850442809</v>
      </c>
      <c r="J15" s="685">
        <v>570</v>
      </c>
      <c r="K15" s="684">
        <v>6.1619059498565552</v>
      </c>
      <c r="L15" s="685">
        <v>877</v>
      </c>
      <c r="M15" s="684">
        <v>9.0931769988773858</v>
      </c>
      <c r="N15" s="685">
        <v>2618</v>
      </c>
      <c r="O15" s="684">
        <v>28.888611700137208</v>
      </c>
      <c r="P15" s="685">
        <v>152</v>
      </c>
      <c r="Q15" s="684">
        <v>0</v>
      </c>
      <c r="R15" s="685">
        <v>3631</v>
      </c>
      <c r="S15" s="684">
        <v>44.443058500686043</v>
      </c>
      <c r="T15" s="685">
        <v>0</v>
      </c>
      <c r="U15" s="684">
        <v>0</v>
      </c>
      <c r="V15" s="834">
        <f t="shared" si="0"/>
        <v>12711</v>
      </c>
      <c r="W15" s="684">
        <f t="shared" si="0"/>
        <v>100</v>
      </c>
      <c r="X15" s="678"/>
      <c r="Y15" s="835">
        <f t="shared" si="1"/>
        <v>1.6340146548399537</v>
      </c>
    </row>
    <row r="16" spans="2:30" s="742" customFormat="1" ht="18" customHeight="1" x14ac:dyDescent="0.2">
      <c r="B16" s="836" t="s">
        <v>4</v>
      </c>
      <c r="D16" s="837">
        <v>41406</v>
      </c>
      <c r="E16" s="820"/>
      <c r="F16" s="838">
        <v>4723</v>
      </c>
      <c r="G16" s="839">
        <v>10.020679338261175</v>
      </c>
      <c r="H16" s="838">
        <v>9956</v>
      </c>
      <c r="I16" s="839">
        <v>9.329901443153819</v>
      </c>
      <c r="J16" s="838">
        <v>7625</v>
      </c>
      <c r="K16" s="839">
        <v>17.52243928194298</v>
      </c>
      <c r="L16" s="838">
        <v>2463</v>
      </c>
      <c r="M16" s="839">
        <v>6.0366068285814851</v>
      </c>
      <c r="N16" s="838">
        <v>3524</v>
      </c>
      <c r="O16" s="839">
        <v>6.7053854276663145</v>
      </c>
      <c r="P16" s="838">
        <v>15807</v>
      </c>
      <c r="Q16" s="839">
        <v>27.28132699753608</v>
      </c>
      <c r="R16" s="838">
        <v>13539</v>
      </c>
      <c r="S16" s="839">
        <v>22.32268567405843</v>
      </c>
      <c r="T16" s="838">
        <v>904</v>
      </c>
      <c r="U16" s="839">
        <v>0.78097500879971837</v>
      </c>
      <c r="V16" s="840">
        <f t="shared" si="0"/>
        <v>58541</v>
      </c>
      <c r="W16" s="839">
        <f t="shared" si="0"/>
        <v>100</v>
      </c>
      <c r="X16" s="841"/>
      <c r="Y16" s="835">
        <f t="shared" si="1"/>
        <v>1.4138289136840072</v>
      </c>
    </row>
    <row r="17" spans="2:25" s="742" customFormat="1" ht="18" customHeight="1" x14ac:dyDescent="0.2">
      <c r="B17" s="836" t="s">
        <v>40</v>
      </c>
      <c r="D17" s="837">
        <v>25586</v>
      </c>
      <c r="E17" s="820"/>
      <c r="F17" s="838">
        <v>2885</v>
      </c>
      <c r="G17" s="839">
        <v>6.2973598149477548</v>
      </c>
      <c r="H17" s="838">
        <v>9622</v>
      </c>
      <c r="I17" s="839">
        <v>14.552923346893197</v>
      </c>
      <c r="J17" s="838">
        <v>4592</v>
      </c>
      <c r="K17" s="839">
        <v>18.975831538645608</v>
      </c>
      <c r="L17" s="838">
        <v>1738</v>
      </c>
      <c r="M17" s="839">
        <v>5.4997208263539923</v>
      </c>
      <c r="N17" s="838">
        <v>3904</v>
      </c>
      <c r="O17" s="839">
        <v>17.08542713567839</v>
      </c>
      <c r="P17" s="838">
        <v>4432</v>
      </c>
      <c r="Q17" s="839">
        <v>12.363404323203318</v>
      </c>
      <c r="R17" s="838">
        <v>8022</v>
      </c>
      <c r="S17" s="839">
        <v>25.201403844619925</v>
      </c>
      <c r="T17" s="838">
        <v>3</v>
      </c>
      <c r="U17" s="839">
        <v>2.3929169657812874E-2</v>
      </c>
      <c r="V17" s="840">
        <f t="shared" si="0"/>
        <v>35198</v>
      </c>
      <c r="W17" s="839">
        <f t="shared" si="0"/>
        <v>99.999999999999986</v>
      </c>
      <c r="X17" s="841"/>
      <c r="Y17" s="835">
        <f t="shared" si="1"/>
        <v>1.3756741968263895</v>
      </c>
    </row>
    <row r="18" spans="2:25" s="742" customFormat="1" ht="18" customHeight="1" x14ac:dyDescent="0.2">
      <c r="B18" s="836" t="s">
        <v>41</v>
      </c>
      <c r="D18" s="837">
        <v>91382</v>
      </c>
      <c r="E18" s="820"/>
      <c r="F18" s="838">
        <v>5</v>
      </c>
      <c r="G18" s="839">
        <v>0.42117310443490702</v>
      </c>
      <c r="H18" s="838">
        <v>12742</v>
      </c>
      <c r="I18" s="839">
        <v>9.6183118741058653</v>
      </c>
      <c r="J18" s="838">
        <v>13435</v>
      </c>
      <c r="K18" s="839">
        <v>13.866666666666667</v>
      </c>
      <c r="L18" s="838">
        <v>7388</v>
      </c>
      <c r="M18" s="839">
        <v>8.0606580829756798</v>
      </c>
      <c r="N18" s="838">
        <v>20656</v>
      </c>
      <c r="O18" s="839">
        <v>18.894420600858368</v>
      </c>
      <c r="P18" s="838">
        <v>11741</v>
      </c>
      <c r="Q18" s="839">
        <v>7.6623748211731044</v>
      </c>
      <c r="R18" s="838">
        <v>48861</v>
      </c>
      <c r="S18" s="839">
        <v>41.460371959942776</v>
      </c>
      <c r="T18" s="838">
        <v>16</v>
      </c>
      <c r="U18" s="839">
        <v>1.602288984263233E-2</v>
      </c>
      <c r="V18" s="840">
        <f t="shared" si="0"/>
        <v>114844</v>
      </c>
      <c r="W18" s="839">
        <f t="shared" si="0"/>
        <v>99.999999999999986</v>
      </c>
      <c r="X18" s="841"/>
      <c r="Y18" s="835">
        <f t="shared" si="1"/>
        <v>1.2567464052001489</v>
      </c>
    </row>
    <row r="19" spans="2:25" s="742" customFormat="1" ht="18" customHeight="1" x14ac:dyDescent="0.2">
      <c r="B19" s="836" t="s">
        <v>3</v>
      </c>
      <c r="D19" s="837">
        <v>61779</v>
      </c>
      <c r="E19" s="820"/>
      <c r="F19" s="838">
        <v>314</v>
      </c>
      <c r="G19" s="839">
        <v>0.3575259206292456</v>
      </c>
      <c r="H19" s="838">
        <v>29506</v>
      </c>
      <c r="I19" s="839">
        <v>6.0600643546657134</v>
      </c>
      <c r="J19" s="838">
        <v>2115</v>
      </c>
      <c r="K19" s="839">
        <v>9.8319628173042545E-2</v>
      </c>
      <c r="L19" s="838">
        <v>4193</v>
      </c>
      <c r="M19" s="839">
        <v>10.001787629603147</v>
      </c>
      <c r="N19" s="838">
        <v>6396</v>
      </c>
      <c r="O19" s="839">
        <v>14.864140150160887</v>
      </c>
      <c r="P19" s="838">
        <v>9528</v>
      </c>
      <c r="Q19" s="839">
        <v>14.593016327017041</v>
      </c>
      <c r="R19" s="838">
        <v>40880</v>
      </c>
      <c r="S19" s="839">
        <v>54.019187224407105</v>
      </c>
      <c r="T19" s="838">
        <v>345</v>
      </c>
      <c r="U19" s="839">
        <v>5.9587653438207605E-3</v>
      </c>
      <c r="V19" s="840">
        <f t="shared" si="0"/>
        <v>93277</v>
      </c>
      <c r="W19" s="839">
        <f t="shared" si="0"/>
        <v>100</v>
      </c>
      <c r="X19" s="841"/>
      <c r="Y19" s="835">
        <f t="shared" si="1"/>
        <v>1.5098496252771978</v>
      </c>
    </row>
    <row r="20" spans="2:25" s="633" customFormat="1" ht="18" customHeight="1" x14ac:dyDescent="0.2">
      <c r="B20" s="836" t="s">
        <v>2</v>
      </c>
      <c r="D20" s="833">
        <v>12304</v>
      </c>
      <c r="F20" s="683">
        <v>390</v>
      </c>
      <c r="G20" s="684">
        <v>1.8696778970751573</v>
      </c>
      <c r="H20" s="683">
        <v>2184</v>
      </c>
      <c r="I20" s="684">
        <v>6.5808959644576079</v>
      </c>
      <c r="J20" s="683">
        <v>287</v>
      </c>
      <c r="K20" s="684">
        <v>2.4157719363198815</v>
      </c>
      <c r="L20" s="683">
        <v>928</v>
      </c>
      <c r="M20" s="684">
        <v>7.2102924842650866</v>
      </c>
      <c r="N20" s="683">
        <v>1833</v>
      </c>
      <c r="O20" s="684">
        <v>12.865605331358756</v>
      </c>
      <c r="P20" s="683">
        <v>6584</v>
      </c>
      <c r="Q20" s="684">
        <v>43.169196593854132</v>
      </c>
      <c r="R20" s="683">
        <v>2604</v>
      </c>
      <c r="S20" s="684">
        <v>25.888559792669383</v>
      </c>
      <c r="T20" s="683">
        <v>0</v>
      </c>
      <c r="U20" s="684">
        <v>0</v>
      </c>
      <c r="V20" s="834">
        <f t="shared" si="0"/>
        <v>14810</v>
      </c>
      <c r="W20" s="684">
        <f t="shared" si="0"/>
        <v>100</v>
      </c>
      <c r="X20" s="678"/>
      <c r="Y20" s="835">
        <f t="shared" si="1"/>
        <v>1.2036736020806242</v>
      </c>
    </row>
    <row r="21" spans="2:25" s="633" customFormat="1" ht="18" customHeight="1" x14ac:dyDescent="0.2">
      <c r="B21" s="682" t="s">
        <v>35</v>
      </c>
      <c r="D21" s="833">
        <v>26750</v>
      </c>
      <c r="F21" s="683">
        <v>2290</v>
      </c>
      <c r="G21" s="684">
        <v>6.8877841448142387</v>
      </c>
      <c r="H21" s="683">
        <v>7399</v>
      </c>
      <c r="I21" s="684">
        <v>7.9655421046639594</v>
      </c>
      <c r="J21" s="683">
        <v>8468</v>
      </c>
      <c r="K21" s="684">
        <v>32.791924405145913</v>
      </c>
      <c r="L21" s="683">
        <v>3187</v>
      </c>
      <c r="M21" s="684">
        <v>12.428370839816326</v>
      </c>
      <c r="N21" s="683">
        <v>2613</v>
      </c>
      <c r="O21" s="684">
        <v>10.219726006603166</v>
      </c>
      <c r="P21" s="683">
        <v>5308</v>
      </c>
      <c r="Q21" s="684">
        <v>11.248149975333005</v>
      </c>
      <c r="R21" s="683">
        <v>7446</v>
      </c>
      <c r="S21" s="684">
        <v>18.30670562786991</v>
      </c>
      <c r="T21" s="683">
        <v>48</v>
      </c>
      <c r="U21" s="684">
        <v>0.15179689575348185</v>
      </c>
      <c r="V21" s="834">
        <f t="shared" si="0"/>
        <v>36759</v>
      </c>
      <c r="W21" s="684">
        <f t="shared" si="0"/>
        <v>100</v>
      </c>
      <c r="X21" s="678"/>
      <c r="Y21" s="835">
        <f t="shared" si="1"/>
        <v>1.3741682242990654</v>
      </c>
    </row>
    <row r="22" spans="2:25" s="633" customFormat="1" ht="21" customHeight="1" x14ac:dyDescent="0.2">
      <c r="B22" s="682" t="s">
        <v>42</v>
      </c>
      <c r="D22" s="833">
        <v>71680</v>
      </c>
      <c r="F22" s="683">
        <v>2630</v>
      </c>
      <c r="G22" s="684">
        <v>2.5204128338771832</v>
      </c>
      <c r="H22" s="683">
        <v>30555</v>
      </c>
      <c r="I22" s="684">
        <v>25.114060861990048</v>
      </c>
      <c r="J22" s="683">
        <v>21384</v>
      </c>
      <c r="K22" s="684">
        <v>22.629084412420454</v>
      </c>
      <c r="L22" s="683">
        <v>8151</v>
      </c>
      <c r="M22" s="684">
        <v>9.9753421825859707</v>
      </c>
      <c r="N22" s="683">
        <v>8110</v>
      </c>
      <c r="O22" s="684">
        <v>9.2193659840240976</v>
      </c>
      <c r="P22" s="683">
        <v>10295</v>
      </c>
      <c r="Q22" s="684">
        <v>9.4349373218952568</v>
      </c>
      <c r="R22" s="683">
        <v>20591</v>
      </c>
      <c r="S22" s="684">
        <v>21.083172147001935</v>
      </c>
      <c r="T22" s="683">
        <v>16</v>
      </c>
      <c r="U22" s="684">
        <v>2.3624256205058543E-2</v>
      </c>
      <c r="V22" s="834">
        <f t="shared" si="0"/>
        <v>101732</v>
      </c>
      <c r="W22" s="684">
        <f t="shared" si="0"/>
        <v>100</v>
      </c>
      <c r="X22" s="678"/>
      <c r="Y22" s="835">
        <f t="shared" si="1"/>
        <v>1.4192522321428571</v>
      </c>
    </row>
    <row r="23" spans="2:25" s="633" customFormat="1" ht="18" customHeight="1" x14ac:dyDescent="0.2">
      <c r="B23" s="682" t="s">
        <v>43</v>
      </c>
      <c r="D23" s="833">
        <v>17421</v>
      </c>
      <c r="F23" s="683">
        <v>1791</v>
      </c>
      <c r="G23" s="684">
        <v>10.863942058975686</v>
      </c>
      <c r="H23" s="683">
        <v>4515</v>
      </c>
      <c r="I23" s="684">
        <v>12.81945162959131</v>
      </c>
      <c r="J23" s="683">
        <v>1258</v>
      </c>
      <c r="K23" s="684">
        <v>1.5468184169684429</v>
      </c>
      <c r="L23" s="683">
        <v>2039</v>
      </c>
      <c r="M23" s="684">
        <v>10.57941024314537</v>
      </c>
      <c r="N23" s="683">
        <v>2493</v>
      </c>
      <c r="O23" s="684">
        <v>11.810657009829281</v>
      </c>
      <c r="P23" s="683">
        <v>420</v>
      </c>
      <c r="Q23" s="684">
        <v>2.7728918779099843</v>
      </c>
      <c r="R23" s="683">
        <v>10148</v>
      </c>
      <c r="S23" s="684">
        <v>49.606828763579927</v>
      </c>
      <c r="T23" s="683">
        <v>0</v>
      </c>
      <c r="U23" s="684">
        <v>0</v>
      </c>
      <c r="V23" s="834">
        <f>F23+H23+J23+L23+N23+P23+R23+T23</f>
        <v>22664</v>
      </c>
      <c r="W23" s="684">
        <f t="shared" si="0"/>
        <v>100</v>
      </c>
      <c r="X23" s="678"/>
      <c r="Y23" s="835">
        <f t="shared" si="1"/>
        <v>1.3009586131680155</v>
      </c>
    </row>
    <row r="24" spans="2:25" s="633" customFormat="1" ht="22.5" customHeight="1" x14ac:dyDescent="0.2">
      <c r="B24" s="682" t="s">
        <v>44</v>
      </c>
      <c r="D24" s="833">
        <v>6603</v>
      </c>
      <c r="F24" s="685">
        <v>644</v>
      </c>
      <c r="G24" s="686">
        <v>3.1306171360095867</v>
      </c>
      <c r="H24" s="685">
        <v>1236</v>
      </c>
      <c r="I24" s="684">
        <v>11.593768723786699</v>
      </c>
      <c r="J24" s="685">
        <v>352</v>
      </c>
      <c r="K24" s="684">
        <v>5.0179748352306772</v>
      </c>
      <c r="L24" s="685">
        <v>360</v>
      </c>
      <c r="M24" s="684">
        <v>1.6776512881965249</v>
      </c>
      <c r="N24" s="685">
        <v>1558</v>
      </c>
      <c r="O24" s="684">
        <v>14.679448771719592</v>
      </c>
      <c r="P24" s="685">
        <v>1427</v>
      </c>
      <c r="Q24" s="684">
        <v>12.732174955062911</v>
      </c>
      <c r="R24" s="685">
        <v>3271</v>
      </c>
      <c r="S24" s="684">
        <v>51.078490113840623</v>
      </c>
      <c r="T24" s="685">
        <v>17</v>
      </c>
      <c r="U24" s="684">
        <v>8.9874176153385263E-2</v>
      </c>
      <c r="V24" s="842">
        <f t="shared" si="0"/>
        <v>8865</v>
      </c>
      <c r="W24" s="684">
        <f t="shared" si="0"/>
        <v>100</v>
      </c>
      <c r="X24" s="678"/>
      <c r="Y24" s="835">
        <f t="shared" si="1"/>
        <v>1.3425715583825535</v>
      </c>
    </row>
    <row r="25" spans="2:25" s="633" customFormat="1" ht="18" customHeight="1" x14ac:dyDescent="0.2">
      <c r="B25" s="682" t="s">
        <v>45</v>
      </c>
      <c r="D25" s="833">
        <v>23772</v>
      </c>
      <c r="F25" s="685">
        <v>500</v>
      </c>
      <c r="G25" s="686">
        <v>0.32482446354747685</v>
      </c>
      <c r="H25" s="685">
        <v>8467</v>
      </c>
      <c r="I25" s="684">
        <v>17.120545967583176</v>
      </c>
      <c r="J25" s="685">
        <v>1888</v>
      </c>
      <c r="K25" s="684">
        <v>6.9394317212415517</v>
      </c>
      <c r="L25" s="685">
        <v>3237</v>
      </c>
      <c r="M25" s="684">
        <v>10.256578515650633</v>
      </c>
      <c r="N25" s="685">
        <v>4935</v>
      </c>
      <c r="O25" s="684">
        <v>14.54163659032745</v>
      </c>
      <c r="P25" s="685">
        <v>662</v>
      </c>
      <c r="Q25" s="684">
        <v>1.9030120086619857</v>
      </c>
      <c r="R25" s="685">
        <v>12548</v>
      </c>
      <c r="S25" s="684">
        <v>42.788240698208547</v>
      </c>
      <c r="T25" s="685">
        <v>2603</v>
      </c>
      <c r="U25" s="684">
        <v>6.1257300347791848</v>
      </c>
      <c r="V25" s="842">
        <f t="shared" si="0"/>
        <v>34840</v>
      </c>
      <c r="W25" s="684">
        <f t="shared" si="0"/>
        <v>100</v>
      </c>
      <c r="X25" s="678"/>
      <c r="Y25" s="835">
        <f t="shared" si="1"/>
        <v>1.4655897694766953</v>
      </c>
    </row>
    <row r="26" spans="2:25" s="633" customFormat="1" ht="18" customHeight="1" x14ac:dyDescent="0.2">
      <c r="B26" s="682" t="s">
        <v>46</v>
      </c>
      <c r="D26" s="833">
        <v>4102</v>
      </c>
      <c r="F26" s="685">
        <v>592</v>
      </c>
      <c r="G26" s="686">
        <v>7.345642247369466</v>
      </c>
      <c r="H26" s="685">
        <v>1279</v>
      </c>
      <c r="I26" s="684">
        <v>16.100853682747669</v>
      </c>
      <c r="J26" s="685">
        <v>1416</v>
      </c>
      <c r="K26" s="684">
        <v>24.200913242009133</v>
      </c>
      <c r="L26" s="685">
        <v>725</v>
      </c>
      <c r="M26" s="684">
        <v>8.9537423069287279</v>
      </c>
      <c r="N26" s="685">
        <v>1195</v>
      </c>
      <c r="O26" s="684">
        <v>17.272185824895772</v>
      </c>
      <c r="P26" s="685">
        <v>551</v>
      </c>
      <c r="Q26" s="684">
        <v>6.9088743299583086</v>
      </c>
      <c r="R26" s="685">
        <v>722</v>
      </c>
      <c r="S26" s="684">
        <v>19.217788366090929</v>
      </c>
      <c r="T26" s="685">
        <v>0</v>
      </c>
      <c r="U26" s="684">
        <v>0</v>
      </c>
      <c r="V26" s="842">
        <f t="shared" si="0"/>
        <v>6480</v>
      </c>
      <c r="W26" s="684">
        <f t="shared" si="0"/>
        <v>100</v>
      </c>
      <c r="X26" s="678"/>
      <c r="Y26" s="835">
        <f t="shared" si="1"/>
        <v>1.5797172111165285</v>
      </c>
    </row>
    <row r="27" spans="2:25" s="633" customFormat="1" ht="18" customHeight="1" x14ac:dyDescent="0.2">
      <c r="B27" s="682" t="s">
        <v>1</v>
      </c>
      <c r="D27" s="833">
        <v>1380</v>
      </c>
      <c r="F27" s="685">
        <v>238</v>
      </c>
      <c r="G27" s="686">
        <v>8.9026915113871627</v>
      </c>
      <c r="H27" s="685">
        <v>271</v>
      </c>
      <c r="I27" s="684">
        <v>14.699792960662526</v>
      </c>
      <c r="J27" s="685">
        <v>446</v>
      </c>
      <c r="K27" s="684">
        <v>20.496894409937887</v>
      </c>
      <c r="L27" s="685">
        <v>28</v>
      </c>
      <c r="M27" s="684">
        <v>2.8985507246376812</v>
      </c>
      <c r="N27" s="685">
        <v>119</v>
      </c>
      <c r="O27" s="684">
        <v>10.420979986197377</v>
      </c>
      <c r="P27" s="685">
        <v>4</v>
      </c>
      <c r="Q27" s="684">
        <v>0.34506556245686681</v>
      </c>
      <c r="R27" s="685">
        <v>715</v>
      </c>
      <c r="S27" s="684">
        <v>42.236024844720497</v>
      </c>
      <c r="T27" s="685">
        <v>0</v>
      </c>
      <c r="U27" s="684">
        <v>0</v>
      </c>
      <c r="V27" s="834">
        <f t="shared" si="0"/>
        <v>1821</v>
      </c>
      <c r="W27" s="684">
        <f t="shared" si="0"/>
        <v>100</v>
      </c>
      <c r="X27" s="678"/>
      <c r="Y27" s="835">
        <f t="shared" si="1"/>
        <v>1.3195652173913044</v>
      </c>
    </row>
    <row r="28" spans="2:25" s="633" customFormat="1" ht="8.25" customHeight="1" x14ac:dyDescent="0.2">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
      <c r="B30" s="1249" t="s">
        <v>0</v>
      </c>
      <c r="C30" s="1269"/>
      <c r="D30" s="1270">
        <f>SUM(D10:D29)</f>
        <v>578538</v>
      </c>
      <c r="E30" s="1271"/>
      <c r="F30" s="1250">
        <f>SUM(F10:F27)</f>
        <v>27547</v>
      </c>
      <c r="G30" s="1251">
        <f>F30*100/$V30</f>
        <v>3.3707810173158319</v>
      </c>
      <c r="H30" s="1250">
        <f>SUM(H10:H27)</f>
        <v>192478</v>
      </c>
      <c r="I30" s="1251">
        <f>H30*100/$V30</f>
        <v>23.552517103529119</v>
      </c>
      <c r="J30" s="1250">
        <f>SUM(J10:J27)</f>
        <v>140193</v>
      </c>
      <c r="K30" s="1251">
        <f>J30*100/$V30</f>
        <v>17.154677575073816</v>
      </c>
      <c r="L30" s="1250">
        <f>SUM(L10:L27)</f>
        <v>48504</v>
      </c>
      <c r="M30" s="1251">
        <f>L30*100/$V30</f>
        <v>5.9351785117757689</v>
      </c>
      <c r="N30" s="1250">
        <f>SUM(N10:N27)</f>
        <v>82020</v>
      </c>
      <c r="O30" s="1251">
        <f>N30*100/$V30</f>
        <v>10.036354559126023</v>
      </c>
      <c r="P30" s="1250">
        <f>SUM(P10:P27)</f>
        <v>80717</v>
      </c>
      <c r="Q30" s="1251">
        <f>P30*100/$V30</f>
        <v>9.8769133253959414</v>
      </c>
      <c r="R30" s="1250">
        <f>SUM(R10:R27)</f>
        <v>241809</v>
      </c>
      <c r="S30" s="1251">
        <f>R30*100/$V30</f>
        <v>29.588891241010781</v>
      </c>
      <c r="T30" s="1250">
        <f>SUM(T10:T28)</f>
        <v>3961</v>
      </c>
      <c r="U30" s="1251">
        <f>T30*100/$V30</f>
        <v>0.4846866667727161</v>
      </c>
      <c r="V30" s="1250">
        <f>SUM(V10:V27)</f>
        <v>817229</v>
      </c>
      <c r="W30" s="1251">
        <f>G30+I30+K30+M30+O30+Q30+S30+U30</f>
        <v>100</v>
      </c>
      <c r="X30" s="1267"/>
      <c r="Y30" s="1268">
        <f>(V30/D30)</f>
        <v>1.412576183414054</v>
      </c>
    </row>
    <row r="31" spans="2:25" s="631" customFormat="1" ht="5.25" customHeight="1" x14ac:dyDescent="0.2">
      <c r="B31" s="644"/>
      <c r="C31" s="645"/>
      <c r="D31" s="1219"/>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25">
      <c r="B33" s="698" t="s">
        <v>47</v>
      </c>
      <c r="P33" s="1340"/>
      <c r="Q33" s="1340"/>
      <c r="R33" s="1340"/>
      <c r="S33" s="1340"/>
      <c r="T33" s="1340"/>
      <c r="U33" s="1340"/>
      <c r="V33" s="1340"/>
      <c r="W33" s="1340"/>
      <c r="X33" s="1341"/>
      <c r="Y33" s="1341"/>
    </row>
    <row r="34" spans="2:25" s="820" customFormat="1" x14ac:dyDescent="0.2">
      <c r="X34" s="918"/>
      <c r="Y34" s="918"/>
    </row>
    <row r="35" spans="2:25" s="820" customFormat="1" x14ac:dyDescent="0.2">
      <c r="B35" s="820" t="s">
        <v>39</v>
      </c>
      <c r="D35" s="820" t="e">
        <f>GETPIVOTDATA("Cuenta número de expedientes",#REF!,"CCAA",$B35,"Grado Resuelto",$B$1)</f>
        <v>#REF!</v>
      </c>
      <c r="N35" s="820" t="e">
        <f>GETPIVOTDATA("ID PRESTACION
COUNT",#REF!,"
CCAA",$B35,"
Tipo Prestación",N$1,"Grado Resuelto",$B$1)</f>
        <v>#REF!</v>
      </c>
      <c r="X35" s="918"/>
      <c r="Y35" s="918"/>
    </row>
    <row r="36" spans="2:25" s="820" customFormat="1" x14ac:dyDescent="0.2">
      <c r="B36" s="820" t="s">
        <v>47</v>
      </c>
      <c r="D36" s="1366" t="e">
        <f>GETPIVOTDATA("Cuenta número de expedientes",#REF!,"CCAA",$B36,"Grado Resuelto",$B$1)</f>
        <v>#REF!</v>
      </c>
      <c r="N36" s="820" t="e">
        <f>GETPIVOTDATA("ID PRESTACION
COUNT",#REF!,"
CCAA",$B36,"
Tipo Prestación",N$1,"Grado Resuelto",$B$1)</f>
        <v>#REF!</v>
      </c>
      <c r="T36" s="918"/>
      <c r="U36" s="918"/>
    </row>
    <row r="37" spans="2:25" s="820" customFormat="1" x14ac:dyDescent="0.2">
      <c r="T37" s="918"/>
      <c r="U37" s="918"/>
    </row>
    <row r="38" spans="2:25" s="820" customFormat="1" x14ac:dyDescent="0.2">
      <c r="T38" s="918"/>
      <c r="U38" s="918"/>
    </row>
    <row r="39" spans="2:25" s="820" customFormat="1" x14ac:dyDescent="0.2">
      <c r="T39" s="918"/>
      <c r="U39" s="918"/>
    </row>
    <row r="40" spans="2:25" s="820" customFormat="1" x14ac:dyDescent="0.2">
      <c r="T40" s="918"/>
      <c r="U40" s="918"/>
    </row>
    <row r="41" spans="2:25" s="820" customFormat="1" x14ac:dyDescent="0.2">
      <c r="B41" s="1340"/>
      <c r="C41" s="1340"/>
      <c r="D41" s="1340"/>
      <c r="E41" s="1340"/>
      <c r="F41" s="1340"/>
      <c r="G41" s="1340"/>
      <c r="H41" s="1340"/>
      <c r="I41" s="1340"/>
      <c r="J41" s="1340"/>
      <c r="K41" s="1340"/>
      <c r="L41" s="1340"/>
      <c r="M41" s="1340"/>
      <c r="N41" s="1340"/>
      <c r="O41" s="1340"/>
      <c r="P41" s="1340"/>
      <c r="Q41" s="1340"/>
      <c r="R41" s="1340"/>
      <c r="S41" s="1340"/>
      <c r="T41" s="1341"/>
      <c r="U41" s="1341"/>
      <c r="V41" s="1340"/>
      <c r="W41" s="1340"/>
      <c r="X41" s="1340"/>
      <c r="Y41" s="1340"/>
    </row>
    <row r="42" spans="2:25" s="820" customFormat="1" x14ac:dyDescent="0.2">
      <c r="B42" s="1340"/>
      <c r="C42" s="1340"/>
      <c r="D42" s="1340"/>
      <c r="E42" s="1340"/>
      <c r="F42" s="1340"/>
      <c r="G42" s="1340"/>
      <c r="H42" s="1340"/>
      <c r="I42" s="1340"/>
      <c r="J42" s="1340"/>
      <c r="K42" s="1340"/>
      <c r="L42" s="1340"/>
      <c r="M42" s="1340"/>
      <c r="N42" s="1340"/>
      <c r="O42" s="1340"/>
      <c r="P42" s="1340"/>
      <c r="Q42" s="1340"/>
      <c r="R42" s="1340"/>
      <c r="S42" s="1340"/>
      <c r="T42" s="1341"/>
      <c r="U42" s="1341"/>
      <c r="V42" s="1340"/>
      <c r="W42" s="1340"/>
      <c r="X42" s="1340"/>
      <c r="Y42" s="1340"/>
    </row>
    <row r="43" spans="2:25" s="820" customFormat="1" x14ac:dyDescent="0.2">
      <c r="B43" s="1340"/>
      <c r="C43" s="1340"/>
      <c r="D43" s="1340"/>
      <c r="E43" s="1340"/>
      <c r="F43" s="1340"/>
      <c r="G43" s="1340"/>
      <c r="H43" s="1340"/>
      <c r="I43" s="1340"/>
      <c r="J43" s="1340"/>
      <c r="K43" s="1340"/>
      <c r="L43" s="1340"/>
      <c r="M43" s="1340"/>
      <c r="N43" s="1340"/>
      <c r="O43" s="1340"/>
      <c r="P43" s="1340"/>
      <c r="Q43" s="1340"/>
      <c r="R43" s="1340"/>
      <c r="S43" s="1340"/>
      <c r="T43" s="1341"/>
      <c r="U43" s="1341"/>
      <c r="V43" s="1340"/>
      <c r="W43" s="1340"/>
      <c r="X43" s="1340"/>
      <c r="Y43" s="1340"/>
    </row>
    <row r="44" spans="2:25" s="820" customFormat="1" x14ac:dyDescent="0.2">
      <c r="B44" s="1340"/>
      <c r="C44" s="1340"/>
      <c r="D44" s="1340"/>
      <c r="E44" s="1340"/>
      <c r="F44" s="1340"/>
      <c r="G44" s="1340"/>
      <c r="H44" s="1340"/>
      <c r="I44" s="1340"/>
      <c r="J44" s="1340"/>
      <c r="K44" s="1340"/>
      <c r="L44" s="1340"/>
      <c r="M44" s="1340"/>
      <c r="N44" s="1340"/>
      <c r="O44" s="1340"/>
      <c r="P44" s="1340"/>
      <c r="Q44" s="1340"/>
      <c r="R44" s="1340"/>
      <c r="S44" s="1340"/>
      <c r="T44" s="1341"/>
      <c r="U44" s="1341"/>
      <c r="V44" s="1340"/>
      <c r="W44" s="1340"/>
      <c r="X44" s="1340"/>
      <c r="Y44" s="1340"/>
    </row>
    <row r="45" spans="2:25" s="820" customFormat="1" x14ac:dyDescent="0.2">
      <c r="B45" s="1340"/>
      <c r="C45" s="1340"/>
      <c r="D45" s="1340"/>
      <c r="E45" s="1340"/>
      <c r="F45" s="1340"/>
      <c r="G45" s="1340"/>
      <c r="H45" s="1340"/>
      <c r="I45" s="1340"/>
      <c r="J45" s="1340"/>
      <c r="K45" s="1340"/>
      <c r="L45" s="1340"/>
      <c r="M45" s="1340"/>
      <c r="N45" s="1340"/>
      <c r="O45" s="1340"/>
      <c r="P45" s="1340"/>
      <c r="Q45" s="1340"/>
      <c r="R45" s="1340"/>
      <c r="S45" s="1340"/>
      <c r="T45" s="1341"/>
      <c r="U45" s="1341"/>
      <c r="V45" s="1340"/>
      <c r="W45" s="1340"/>
      <c r="X45" s="1340"/>
      <c r="Y45" s="1340"/>
    </row>
    <row r="46" spans="2:25" s="820" customFormat="1" x14ac:dyDescent="0.2">
      <c r="B46" s="1340"/>
      <c r="C46" s="1340"/>
      <c r="D46" s="1340"/>
      <c r="E46" s="1340"/>
      <c r="F46" s="1340"/>
      <c r="G46" s="1340"/>
      <c r="H46" s="1340"/>
      <c r="I46" s="1340"/>
      <c r="J46" s="1340"/>
      <c r="K46" s="1340"/>
      <c r="L46" s="1340"/>
      <c r="M46" s="1340"/>
      <c r="N46" s="1340"/>
      <c r="O46" s="1340"/>
      <c r="P46" s="1340"/>
      <c r="Q46" s="1340"/>
      <c r="R46" s="1340"/>
      <c r="S46" s="1340"/>
      <c r="T46" s="1341"/>
      <c r="U46" s="918"/>
    </row>
    <row r="47" spans="2:25" s="820" customFormat="1" x14ac:dyDescent="0.2">
      <c r="B47" s="1340"/>
      <c r="C47" s="1340"/>
      <c r="D47" s="1340"/>
      <c r="E47" s="1340"/>
      <c r="F47" s="1340"/>
      <c r="G47" s="1340"/>
      <c r="H47" s="1340"/>
      <c r="I47" s="1340"/>
      <c r="J47" s="1340"/>
      <c r="K47" s="1340"/>
      <c r="L47" s="1340"/>
      <c r="M47" s="1340"/>
      <c r="N47" s="1340"/>
      <c r="O47" s="1340"/>
      <c r="P47" s="1340"/>
      <c r="Q47" s="1340"/>
      <c r="R47" s="1340"/>
      <c r="S47" s="1340"/>
      <c r="T47" s="1341"/>
      <c r="U47" s="918"/>
    </row>
    <row r="48" spans="2:25" s="820" customFormat="1" x14ac:dyDescent="0.2">
      <c r="B48" s="1340"/>
      <c r="C48" s="1340"/>
      <c r="D48" s="1340"/>
      <c r="E48" s="1340"/>
      <c r="F48" s="1340"/>
      <c r="G48" s="1340"/>
      <c r="H48" s="1340"/>
      <c r="I48" s="1340"/>
      <c r="J48" s="1340"/>
      <c r="K48" s="1340"/>
      <c r="L48" s="1340"/>
      <c r="M48" s="1340"/>
      <c r="N48" s="1340"/>
      <c r="O48" s="1340"/>
      <c r="P48" s="1340"/>
      <c r="Q48" s="1340"/>
      <c r="R48" s="1340"/>
      <c r="T48" s="918"/>
      <c r="U48" s="918"/>
    </row>
    <row r="49" spans="2:25" x14ac:dyDescent="0.2">
      <c r="B49" s="1340"/>
      <c r="C49" s="1340"/>
      <c r="D49" s="1340"/>
      <c r="E49" s="1340"/>
      <c r="F49" s="1340"/>
      <c r="G49" s="1340"/>
      <c r="H49" s="1340"/>
      <c r="I49" s="1340"/>
      <c r="J49" s="1340"/>
      <c r="K49" s="1340"/>
      <c r="L49" s="1340"/>
      <c r="M49" s="1340"/>
      <c r="N49" s="1340"/>
      <c r="O49" s="1340"/>
      <c r="P49" s="1340"/>
      <c r="Q49" s="1340"/>
      <c r="R49" s="1340"/>
      <c r="T49" s="732"/>
      <c r="U49" s="732"/>
      <c r="X49" s="615"/>
      <c r="Y49" s="615"/>
    </row>
    <row r="50" spans="2:25" x14ac:dyDescent="0.2">
      <c r="B50" s="1340"/>
      <c r="C50" s="1340"/>
      <c r="D50" s="1340"/>
      <c r="E50" s="1340"/>
      <c r="F50" s="1340"/>
      <c r="G50" s="1340"/>
      <c r="H50" s="1340"/>
      <c r="I50" s="1340"/>
      <c r="J50" s="1340"/>
      <c r="K50" s="1340"/>
      <c r="L50" s="1340"/>
      <c r="M50" s="1340"/>
      <c r="N50" s="1340"/>
      <c r="O50" s="1340"/>
      <c r="P50" s="1340"/>
      <c r="Q50" s="1340"/>
      <c r="R50" s="1340"/>
      <c r="T50" s="732"/>
      <c r="U50" s="732"/>
      <c r="X50" s="615"/>
      <c r="Y50" s="615"/>
    </row>
    <row r="51" spans="2:25" x14ac:dyDescent="0.2">
      <c r="B51" s="1340"/>
      <c r="C51" s="1340"/>
      <c r="D51" s="1340"/>
      <c r="E51" s="1340"/>
      <c r="F51" s="1340"/>
      <c r="G51" s="1340"/>
      <c r="H51" s="1340"/>
      <c r="I51" s="1340"/>
      <c r="J51" s="1340"/>
      <c r="K51" s="1340"/>
      <c r="L51" s="1340"/>
      <c r="M51" s="1340"/>
      <c r="N51" s="1340"/>
      <c r="O51" s="1340"/>
      <c r="P51" s="1340"/>
      <c r="Q51" s="1340"/>
      <c r="R51" s="1340"/>
      <c r="T51" s="732"/>
      <c r="U51" s="732"/>
      <c r="X51" s="615"/>
      <c r="Y51" s="615"/>
    </row>
    <row r="52" spans="2:25" x14ac:dyDescent="0.2">
      <c r="B52" s="1340"/>
      <c r="C52" s="1340"/>
      <c r="D52" s="1340"/>
      <c r="E52" s="1340"/>
      <c r="F52" s="1340"/>
      <c r="G52" s="1340"/>
      <c r="H52" s="1340"/>
      <c r="I52" s="1340"/>
      <c r="J52" s="1340"/>
      <c r="K52" s="1340"/>
      <c r="L52" s="1340"/>
      <c r="M52" s="1340"/>
      <c r="N52" s="1340"/>
      <c r="O52" s="1340"/>
      <c r="P52" s="1340"/>
      <c r="Q52" s="1340"/>
      <c r="R52" s="1340"/>
      <c r="T52" s="732"/>
      <c r="U52" s="732"/>
      <c r="X52" s="615"/>
      <c r="Y52" s="615"/>
    </row>
    <row r="53" spans="2:25" x14ac:dyDescent="0.2">
      <c r="B53" s="1340"/>
      <c r="C53" s="1340"/>
      <c r="D53" s="1340"/>
      <c r="E53" s="1340"/>
      <c r="F53" s="1340"/>
      <c r="G53" s="1340"/>
      <c r="H53" s="1340"/>
      <c r="I53" s="1340"/>
      <c r="J53" s="1340"/>
      <c r="K53" s="1340"/>
      <c r="L53" s="1340"/>
      <c r="M53" s="1340"/>
      <c r="N53" s="1340"/>
      <c r="O53" s="1340"/>
      <c r="P53" s="1340"/>
      <c r="Q53" s="1340"/>
      <c r="R53" s="1340"/>
      <c r="T53" s="732"/>
      <c r="U53" s="732"/>
      <c r="X53" s="615"/>
      <c r="Y53" s="615"/>
    </row>
    <row r="54" spans="2:25" x14ac:dyDescent="0.2">
      <c r="B54" s="1340"/>
      <c r="C54" s="1340"/>
      <c r="D54" s="1340"/>
      <c r="E54" s="1340"/>
      <c r="F54" s="1340"/>
      <c r="G54" s="1340"/>
      <c r="H54" s="1340"/>
      <c r="I54" s="1340"/>
      <c r="J54" s="1340"/>
      <c r="K54" s="1340"/>
      <c r="L54" s="1340"/>
      <c r="M54" s="1340"/>
      <c r="N54" s="1340"/>
      <c r="O54" s="1340"/>
      <c r="P54" s="1340"/>
      <c r="Q54" s="1340"/>
      <c r="R54" s="1340"/>
      <c r="T54" s="732"/>
      <c r="U54" s="732"/>
      <c r="X54" s="615"/>
      <c r="Y54" s="615"/>
    </row>
    <row r="55" spans="2:25" x14ac:dyDescent="0.2">
      <c r="B55" s="1340"/>
      <c r="C55" s="1340"/>
      <c r="D55" s="1340"/>
      <c r="E55" s="1340"/>
      <c r="F55" s="1340"/>
      <c r="G55" s="1340"/>
      <c r="H55" s="1340"/>
      <c r="I55" s="1340"/>
      <c r="J55" s="1340"/>
      <c r="K55" s="1340"/>
      <c r="L55" s="1340"/>
      <c r="M55" s="1340"/>
      <c r="N55" s="1340"/>
      <c r="O55" s="1340"/>
      <c r="P55" s="1340"/>
      <c r="Q55" s="1340"/>
      <c r="R55" s="1340"/>
      <c r="T55" s="732"/>
      <c r="U55" s="732"/>
      <c r="X55" s="615"/>
      <c r="Y55" s="615"/>
    </row>
    <row r="56" spans="2:25" x14ac:dyDescent="0.2">
      <c r="B56" s="1340"/>
      <c r="C56" s="1340"/>
      <c r="D56" s="1340"/>
      <c r="E56" s="1340"/>
      <c r="F56" s="1340"/>
      <c r="G56" s="1340"/>
      <c r="H56" s="1340"/>
      <c r="I56" s="1340"/>
      <c r="J56" s="1340"/>
      <c r="K56" s="1340"/>
      <c r="L56" s="1340"/>
      <c r="M56" s="1340"/>
      <c r="N56" s="1340"/>
      <c r="O56" s="1340"/>
      <c r="P56" s="1340"/>
      <c r="Q56" s="1340"/>
      <c r="R56" s="1340"/>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518" t="s">
        <v>418</v>
      </c>
      <c r="C3" s="1518"/>
      <c r="D3" s="1518"/>
      <c r="E3" s="1518"/>
      <c r="F3" s="1518"/>
      <c r="G3" s="1518"/>
      <c r="H3" s="1518"/>
      <c r="I3" s="1518"/>
      <c r="J3" s="1518"/>
      <c r="K3" s="1518"/>
      <c r="L3" s="1518"/>
      <c r="M3" s="1518"/>
      <c r="N3" s="1518"/>
      <c r="O3" s="1518"/>
      <c r="P3" s="1518"/>
      <c r="Q3" s="1518"/>
      <c r="R3" s="1518"/>
      <c r="S3" s="1518"/>
      <c r="T3" s="1518"/>
      <c r="U3" s="1518"/>
      <c r="V3" s="1518"/>
      <c r="W3" s="1518"/>
      <c r="X3" s="1518"/>
      <c r="Y3" s="7"/>
    </row>
    <row r="4" spans="2:25" s="4" customFormat="1" ht="14.25" customHeight="1" x14ac:dyDescent="0.2">
      <c r="B4" s="1439" t="str">
        <f>porsaad!$B$6</f>
        <v>Situación a 31 de enero de 2025</v>
      </c>
      <c r="C4" s="1439"/>
      <c r="D4" s="1439"/>
      <c r="E4" s="1439"/>
      <c r="F4" s="1439"/>
      <c r="G4" s="1439"/>
      <c r="H4" s="1439"/>
      <c r="I4" s="1439"/>
      <c r="J4" s="1439"/>
      <c r="K4" s="1439"/>
      <c r="L4" s="1439"/>
      <c r="M4" s="1439"/>
      <c r="N4" s="1439"/>
      <c r="O4" s="1439"/>
      <c r="P4" s="1439"/>
      <c r="Q4" s="1439"/>
      <c r="R4" s="1439"/>
      <c r="S4" s="1439"/>
      <c r="T4" s="1439"/>
      <c r="U4" s="1439"/>
      <c r="V4" s="1439"/>
      <c r="W4" s="1439"/>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21" t="s">
        <v>52</v>
      </c>
      <c r="G6" s="1521"/>
      <c r="H6" s="1521"/>
      <c r="I6" s="1521"/>
      <c r="J6" s="1521"/>
      <c r="K6" s="1521"/>
      <c r="L6" s="1521"/>
      <c r="M6" s="1521"/>
      <c r="N6" s="1521"/>
      <c r="O6" s="1521"/>
      <c r="P6" s="1521"/>
      <c r="Q6" s="1521"/>
      <c r="R6" s="1521"/>
      <c r="S6" s="1521"/>
      <c r="T6" s="1521"/>
      <c r="U6" s="1521"/>
      <c r="V6" s="1521"/>
      <c r="W6" s="1521"/>
      <c r="X6" s="154"/>
      <c r="Y6" s="154"/>
    </row>
    <row r="7" spans="2:25" s="133" customFormat="1" ht="64.5" customHeight="1" x14ac:dyDescent="0.2">
      <c r="B7" s="1522" t="s">
        <v>12</v>
      </c>
      <c r="C7" s="155"/>
      <c r="D7" s="156" t="s">
        <v>53</v>
      </c>
      <c r="E7" s="155"/>
      <c r="F7" s="1523" t="s">
        <v>168</v>
      </c>
      <c r="G7" s="1523"/>
      <c r="H7" s="1523" t="s">
        <v>59</v>
      </c>
      <c r="I7" s="1523"/>
      <c r="J7" s="1523" t="s">
        <v>60</v>
      </c>
      <c r="K7" s="1523"/>
      <c r="L7" s="1523" t="s">
        <v>152</v>
      </c>
      <c r="M7" s="1523"/>
      <c r="N7" s="1523" t="s">
        <v>0</v>
      </c>
      <c r="O7" s="1523"/>
      <c r="P7" s="156"/>
      <c r="Q7" s="156" t="s">
        <v>62</v>
      </c>
    </row>
    <row r="8" spans="2:25" s="155" customFormat="1" ht="20.25" customHeight="1" x14ac:dyDescent="0.2">
      <c r="B8" s="1522"/>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'41bbenpreGII'!D10</f>
        <v>132484</v>
      </c>
      <c r="F10" s="164">
        <f>'41bbenpreGII'!F10+'41bbenpreGII'!H10+'41bbenpreGII'!J10+'41bbenpreGII'!L10+'41bbenpreGII'!N10</f>
        <v>154740</v>
      </c>
      <c r="G10" s="165">
        <f t="shared" ref="G10:G27" si="0">F10*100/$N10</f>
        <v>78.561383378941656</v>
      </c>
      <c r="H10" s="164">
        <f>'41bbenpreGII'!P10</f>
        <v>2325</v>
      </c>
      <c r="I10" s="165">
        <f t="shared" ref="I10:I27" si="1">H10*100/$N10</f>
        <v>1.1804007777952652</v>
      </c>
      <c r="J10" s="164">
        <f>'41bbenpreGII'!R10</f>
        <v>39898</v>
      </c>
      <c r="K10" s="165">
        <f t="shared" ref="K10:K27" si="2">J10*100/$N10</f>
        <v>20.256185046226019</v>
      </c>
      <c r="L10" s="164">
        <f>'41bbenpreGII'!T10</f>
        <v>4</v>
      </c>
      <c r="M10" s="165">
        <f t="shared" ref="M10:M27" si="3">L10*100/$N10</f>
        <v>2.0307970370671228E-3</v>
      </c>
      <c r="N10" s="164">
        <f>F10+H10+J10+L10</f>
        <v>196967</v>
      </c>
      <c r="O10" s="165">
        <f>G10+I10+K10+M10</f>
        <v>100.00000000000001</v>
      </c>
      <c r="P10" s="166"/>
      <c r="Q10" s="166">
        <f t="shared" ref="Q10:Q27" si="4">N10/D10</f>
        <v>1.4867229250324567</v>
      </c>
    </row>
    <row r="11" spans="2:25" s="162" customFormat="1" ht="18" customHeight="1" x14ac:dyDescent="0.2">
      <c r="B11" s="146" t="s">
        <v>7</v>
      </c>
      <c r="C11" s="159"/>
      <c r="D11" s="163">
        <f>'41bbenpreGII'!D11</f>
        <v>16219</v>
      </c>
      <c r="F11" s="164">
        <f>'41bbenpreGII'!F11+'41bbenpreGII'!H11+'41bbenpreGII'!J11+'41bbenpreGII'!L11+'41bbenpreGII'!N11</f>
        <v>8389</v>
      </c>
      <c r="G11" s="165">
        <f t="shared" si="0"/>
        <v>39.788465186871562</v>
      </c>
      <c r="H11" s="164">
        <f>'41bbenpreGII'!P11</f>
        <v>4060</v>
      </c>
      <c r="I11" s="165">
        <f t="shared" si="1"/>
        <v>19.256308100929616</v>
      </c>
      <c r="J11" s="164">
        <f>'41bbenpreGII'!R11</f>
        <v>8635</v>
      </c>
      <c r="K11" s="165">
        <f t="shared" si="2"/>
        <v>40.955226712198822</v>
      </c>
      <c r="L11" s="164">
        <f>'41bbenpreGII'!T11</f>
        <v>0</v>
      </c>
      <c r="M11" s="165">
        <f t="shared" si="3"/>
        <v>0</v>
      </c>
      <c r="N11" s="164">
        <f t="shared" ref="N11:O27" si="5">F11+H11+J11+L11</f>
        <v>21084</v>
      </c>
      <c r="O11" s="165">
        <f t="shared" si="5"/>
        <v>100</v>
      </c>
      <c r="P11" s="166"/>
      <c r="Q11" s="166">
        <f t="shared" si="4"/>
        <v>1.2999568407423392</v>
      </c>
    </row>
    <row r="12" spans="2:25" s="162" customFormat="1" ht="22.5" customHeight="1" x14ac:dyDescent="0.2">
      <c r="B12" s="146" t="s">
        <v>37</v>
      </c>
      <c r="C12" s="159"/>
      <c r="D12" s="163">
        <f>'41bbenpreGII'!D12</f>
        <v>11180</v>
      </c>
      <c r="F12" s="164">
        <f>'41bbenpreGII'!F12+'41bbenpreGII'!H12+'41bbenpreGII'!J12+'41bbenpreGII'!L12+'41bbenpreGII'!N12</f>
        <v>9550</v>
      </c>
      <c r="G12" s="165">
        <f t="shared" si="0"/>
        <v>60.256167581550883</v>
      </c>
      <c r="H12" s="164">
        <f>'41bbenpreGII'!P12</f>
        <v>1841</v>
      </c>
      <c r="I12" s="165">
        <f t="shared" si="1"/>
        <v>11.615874818600542</v>
      </c>
      <c r="J12" s="164">
        <f>'41bbenpreGII'!R12</f>
        <v>4453</v>
      </c>
      <c r="K12" s="165">
        <f t="shared" si="2"/>
        <v>28.096409868130483</v>
      </c>
      <c r="L12" s="164">
        <f>'41bbenpreGII'!T12</f>
        <v>5</v>
      </c>
      <c r="M12" s="165">
        <f t="shared" si="3"/>
        <v>3.1547731718089472E-2</v>
      </c>
      <c r="N12" s="164">
        <f t="shared" si="5"/>
        <v>15849</v>
      </c>
      <c r="O12" s="165">
        <f t="shared" si="5"/>
        <v>100</v>
      </c>
      <c r="P12" s="166"/>
      <c r="Q12" s="166">
        <f t="shared" si="4"/>
        <v>1.4176207513416816</v>
      </c>
    </row>
    <row r="13" spans="2:25" s="162" customFormat="1" ht="18" customHeight="1" x14ac:dyDescent="0.2">
      <c r="B13" s="146" t="s">
        <v>38</v>
      </c>
      <c r="C13" s="159"/>
      <c r="D13" s="163">
        <f>'41bbenpreGII'!D13</f>
        <v>10472</v>
      </c>
      <c r="F13" s="164">
        <f>'41bbenpreGII'!F13+'41bbenpreGII'!H13+'41bbenpreGII'!J13+'41bbenpreGII'!L13+'41bbenpreGII'!N13</f>
        <v>9018</v>
      </c>
      <c r="G13" s="165">
        <f t="shared" si="0"/>
        <v>51.655401535112844</v>
      </c>
      <c r="H13" s="164">
        <f>'41bbenpreGII'!P13</f>
        <v>376</v>
      </c>
      <c r="I13" s="165">
        <f t="shared" si="1"/>
        <v>2.153740405544736</v>
      </c>
      <c r="J13" s="164">
        <f>'41bbenpreGII'!R13</f>
        <v>8064</v>
      </c>
      <c r="K13" s="165">
        <f t="shared" si="2"/>
        <v>46.190858059342425</v>
      </c>
      <c r="L13" s="164">
        <f>'41bbenpreGII'!T13</f>
        <v>0</v>
      </c>
      <c r="M13" s="165">
        <f t="shared" si="3"/>
        <v>0</v>
      </c>
      <c r="N13" s="164">
        <f t="shared" si="5"/>
        <v>17458</v>
      </c>
      <c r="O13" s="165">
        <f t="shared" si="5"/>
        <v>100</v>
      </c>
      <c r="P13" s="166"/>
      <c r="Q13" s="166">
        <f t="shared" si="4"/>
        <v>1.6671122994652405</v>
      </c>
    </row>
    <row r="14" spans="2:25" s="162" customFormat="1" ht="18" customHeight="1" x14ac:dyDescent="0.2">
      <c r="B14" s="146" t="s">
        <v>6</v>
      </c>
      <c r="C14" s="159"/>
      <c r="D14" s="163">
        <f>'41bbenpreGII'!D14</f>
        <v>16239</v>
      </c>
      <c r="F14" s="164">
        <f>'41bbenpreGII'!F14+'41bbenpreGII'!H14+'41bbenpreGII'!J14+'41bbenpreGII'!L14+'41bbenpreGII'!N14</f>
        <v>10344</v>
      </c>
      <c r="G14" s="165">
        <f t="shared" si="0"/>
        <v>44.339663080286336</v>
      </c>
      <c r="H14" s="164">
        <f>'41bbenpreGII'!P14</f>
        <v>5204</v>
      </c>
      <c r="I14" s="165">
        <f t="shared" si="1"/>
        <v>22.306999871404688</v>
      </c>
      <c r="J14" s="164">
        <f>'41bbenpreGII'!R14</f>
        <v>7781</v>
      </c>
      <c r="K14" s="165">
        <f t="shared" si="2"/>
        <v>33.353337048308973</v>
      </c>
      <c r="L14" s="164">
        <f>'41bbenpreGII'!T14</f>
        <v>0</v>
      </c>
      <c r="M14" s="165">
        <f t="shared" si="3"/>
        <v>0</v>
      </c>
      <c r="N14" s="164">
        <f t="shared" si="5"/>
        <v>23329</v>
      </c>
      <c r="O14" s="165">
        <f t="shared" si="5"/>
        <v>100</v>
      </c>
      <c r="P14" s="166"/>
      <c r="Q14" s="166">
        <f t="shared" si="4"/>
        <v>1.4366032391157091</v>
      </c>
    </row>
    <row r="15" spans="2:25" s="162" customFormat="1" ht="18" customHeight="1" x14ac:dyDescent="0.2">
      <c r="B15" s="146" t="s">
        <v>5</v>
      </c>
      <c r="C15" s="159"/>
      <c r="D15" s="163">
        <f>'41bbenpreGII'!D15</f>
        <v>7779</v>
      </c>
      <c r="F15" s="164">
        <f>'41bbenpreGII'!F15+'41bbenpreGII'!H15+'41bbenpreGII'!J15+'41bbenpreGII'!L15+'41bbenpreGII'!N15</f>
        <v>8928</v>
      </c>
      <c r="G15" s="165">
        <f t="shared" si="0"/>
        <v>70.238376209582256</v>
      </c>
      <c r="H15" s="164">
        <f>'41bbenpreGII'!P15</f>
        <v>152</v>
      </c>
      <c r="I15" s="165">
        <f t="shared" si="1"/>
        <v>1.195814648729447</v>
      </c>
      <c r="J15" s="164">
        <f>'41bbenpreGII'!R15</f>
        <v>3631</v>
      </c>
      <c r="K15" s="165">
        <f t="shared" si="2"/>
        <v>28.565809141688302</v>
      </c>
      <c r="L15" s="164">
        <f>'41bbenpreGII'!T15</f>
        <v>0</v>
      </c>
      <c r="M15" s="165">
        <f t="shared" si="3"/>
        <v>0</v>
      </c>
      <c r="N15" s="164">
        <f t="shared" si="5"/>
        <v>12711</v>
      </c>
      <c r="O15" s="165">
        <f t="shared" si="5"/>
        <v>100.00000000000001</v>
      </c>
      <c r="P15" s="166"/>
      <c r="Q15" s="166">
        <f t="shared" si="4"/>
        <v>1.6340146548399537</v>
      </c>
    </row>
    <row r="16" spans="2:25" s="162" customFormat="1" ht="18" customHeight="1" x14ac:dyDescent="0.2">
      <c r="B16" s="146" t="s">
        <v>4</v>
      </c>
      <c r="C16" s="159"/>
      <c r="D16" s="163">
        <f>'41bbenpreGII'!D16</f>
        <v>41406</v>
      </c>
      <c r="F16" s="164">
        <f>'41bbenpreGII'!F16+'41bbenpreGII'!H16+'41bbenpreGII'!J16+'41bbenpreGII'!L16+'41bbenpreGII'!N16</f>
        <v>28291</v>
      </c>
      <c r="G16" s="165">
        <f t="shared" si="0"/>
        <v>48.326813686134507</v>
      </c>
      <c r="H16" s="164">
        <f>'41bbenpreGII'!P16</f>
        <v>15807</v>
      </c>
      <c r="I16" s="165">
        <f t="shared" si="1"/>
        <v>27.001588630190806</v>
      </c>
      <c r="J16" s="164">
        <f>'41bbenpreGII'!R16</f>
        <v>13539</v>
      </c>
      <c r="K16" s="165">
        <f t="shared" si="2"/>
        <v>23.127380810030576</v>
      </c>
      <c r="L16" s="164">
        <f>'41bbenpreGII'!T16</f>
        <v>904</v>
      </c>
      <c r="M16" s="165">
        <f t="shared" si="3"/>
        <v>1.5442168736441126</v>
      </c>
      <c r="N16" s="164">
        <f t="shared" si="5"/>
        <v>58541</v>
      </c>
      <c r="O16" s="165">
        <f t="shared" si="5"/>
        <v>100</v>
      </c>
      <c r="P16" s="166"/>
      <c r="Q16" s="166">
        <f t="shared" si="4"/>
        <v>1.4138289136840072</v>
      </c>
    </row>
    <row r="17" spans="2:25" s="162" customFormat="1" ht="18" customHeight="1" x14ac:dyDescent="0.2">
      <c r="B17" s="146" t="s">
        <v>40</v>
      </c>
      <c r="C17" s="159"/>
      <c r="D17" s="163">
        <f>'41bbenpreGII'!D17</f>
        <v>25586</v>
      </c>
      <c r="F17" s="164">
        <f>'41bbenpreGII'!F17+'41bbenpreGII'!H17+'41bbenpreGII'!J17+'41bbenpreGII'!L17+'41bbenpreGII'!N17</f>
        <v>22741</v>
      </c>
      <c r="G17" s="165">
        <f t="shared" si="0"/>
        <v>64.608784590033522</v>
      </c>
      <c r="H17" s="164">
        <f>'41bbenpreGII'!P17</f>
        <v>4432</v>
      </c>
      <c r="I17" s="165">
        <f t="shared" si="1"/>
        <v>12.591624524120689</v>
      </c>
      <c r="J17" s="164">
        <f>'41bbenpreGII'!R17</f>
        <v>8022</v>
      </c>
      <c r="K17" s="165">
        <f t="shared" si="2"/>
        <v>22.791067674299676</v>
      </c>
      <c r="L17" s="164">
        <f>'41bbenpreGII'!T17</f>
        <v>3</v>
      </c>
      <c r="M17" s="165">
        <f t="shared" si="3"/>
        <v>8.5232115461105745E-3</v>
      </c>
      <c r="N17" s="164">
        <f t="shared" si="5"/>
        <v>35198</v>
      </c>
      <c r="O17" s="165">
        <f t="shared" si="5"/>
        <v>100</v>
      </c>
      <c r="P17" s="166"/>
      <c r="Q17" s="166">
        <f t="shared" si="4"/>
        <v>1.3756741968263895</v>
      </c>
    </row>
    <row r="18" spans="2:25" s="162" customFormat="1" ht="18" customHeight="1" x14ac:dyDescent="0.2">
      <c r="B18" s="146" t="s">
        <v>41</v>
      </c>
      <c r="C18" s="159"/>
      <c r="D18" s="163">
        <f>'41bbenpreGII'!D18</f>
        <v>91382</v>
      </c>
      <c r="F18" s="164">
        <f>'41bbenpreGII'!F18+'41bbenpreGII'!H18+'41bbenpreGII'!J18+'41bbenpreGII'!L18+'41bbenpreGII'!N18</f>
        <v>54226</v>
      </c>
      <c r="G18" s="165">
        <f t="shared" si="0"/>
        <v>47.217094493399742</v>
      </c>
      <c r="H18" s="164">
        <f>'41bbenpreGII'!P18</f>
        <v>11741</v>
      </c>
      <c r="I18" s="165">
        <f t="shared" si="1"/>
        <v>10.223433527219532</v>
      </c>
      <c r="J18" s="164">
        <f>'41bbenpreGII'!R18</f>
        <v>48861</v>
      </c>
      <c r="K18" s="165">
        <f t="shared" si="2"/>
        <v>42.545540036919647</v>
      </c>
      <c r="L18" s="164">
        <f>'41bbenpreGII'!T18</f>
        <v>16</v>
      </c>
      <c r="M18" s="165">
        <f t="shared" si="3"/>
        <v>1.3931942461077635E-2</v>
      </c>
      <c r="N18" s="164">
        <f t="shared" si="5"/>
        <v>114844</v>
      </c>
      <c r="O18" s="165">
        <f t="shared" si="5"/>
        <v>100</v>
      </c>
      <c r="P18" s="166"/>
      <c r="Q18" s="166">
        <f t="shared" si="4"/>
        <v>1.2567464052001489</v>
      </c>
    </row>
    <row r="19" spans="2:25" s="162" customFormat="1" ht="18" customHeight="1" x14ac:dyDescent="0.2">
      <c r="B19" s="146" t="s">
        <v>3</v>
      </c>
      <c r="C19" s="159"/>
      <c r="D19" s="163">
        <f>'41bbenpreGII'!D19</f>
        <v>61779</v>
      </c>
      <c r="F19" s="164">
        <f>'41bbenpreGII'!F19+'41bbenpreGII'!H19+'41bbenpreGII'!J19+'41bbenpreGII'!L19+'41bbenpreGII'!N19</f>
        <v>42524</v>
      </c>
      <c r="G19" s="165">
        <f t="shared" si="0"/>
        <v>45.588944755941981</v>
      </c>
      <c r="H19" s="164">
        <f>'41bbenpreGII'!P19</f>
        <v>9528</v>
      </c>
      <c r="I19" s="165">
        <f>H19*100/$N19</f>
        <v>10.214736751825209</v>
      </c>
      <c r="J19" s="164">
        <f>'41bbenpreGII'!R19</f>
        <v>40880</v>
      </c>
      <c r="K19" s="165">
        <f>J19*100/$N19</f>
        <v>43.826452394480953</v>
      </c>
      <c r="L19" s="164">
        <f>'41bbenpreGII'!T19</f>
        <v>345</v>
      </c>
      <c r="M19" s="165">
        <f t="shared" si="3"/>
        <v>0.36986609775185736</v>
      </c>
      <c r="N19" s="164">
        <f t="shared" si="5"/>
        <v>93277</v>
      </c>
      <c r="O19" s="165">
        <f t="shared" si="5"/>
        <v>99.999999999999986</v>
      </c>
      <c r="P19" s="166"/>
      <c r="Q19" s="166">
        <f t="shared" si="4"/>
        <v>1.5098496252771978</v>
      </c>
    </row>
    <row r="20" spans="2:25" s="162" customFormat="1" ht="18" customHeight="1" x14ac:dyDescent="0.2">
      <c r="B20" s="146" t="s">
        <v>2</v>
      </c>
      <c r="C20" s="159"/>
      <c r="D20" s="163">
        <f>'41bbenpreGII'!D20</f>
        <v>12304</v>
      </c>
      <c r="F20" s="164">
        <f>'41bbenpreGII'!F20+'41bbenpreGII'!H20+'41bbenpreGII'!J20+'41bbenpreGII'!L20+'41bbenpreGII'!N20</f>
        <v>5622</v>
      </c>
      <c r="G20" s="165">
        <f t="shared" si="0"/>
        <v>37.960837272113437</v>
      </c>
      <c r="H20" s="164">
        <f>'41bbenpreGII'!P20</f>
        <v>6584</v>
      </c>
      <c r="I20" s="165">
        <f>H20*100/$N20</f>
        <v>44.45644834571236</v>
      </c>
      <c r="J20" s="164">
        <f>'41bbenpreGII'!R20</f>
        <v>2604</v>
      </c>
      <c r="K20" s="165">
        <f>J20*100/$N20</f>
        <v>17.582714382174206</v>
      </c>
      <c r="L20" s="164">
        <f>'41bbenpreGII'!T20</f>
        <v>0</v>
      </c>
      <c r="M20" s="165">
        <f t="shared" si="3"/>
        <v>0</v>
      </c>
      <c r="N20" s="164">
        <f t="shared" si="5"/>
        <v>14810</v>
      </c>
      <c r="O20" s="165">
        <f t="shared" si="5"/>
        <v>100</v>
      </c>
      <c r="P20" s="166"/>
      <c r="Q20" s="166">
        <f t="shared" si="4"/>
        <v>1.2036736020806242</v>
      </c>
    </row>
    <row r="21" spans="2:25" s="162" customFormat="1" ht="18" customHeight="1" x14ac:dyDescent="0.2">
      <c r="B21" s="146" t="s">
        <v>35</v>
      </c>
      <c r="C21" s="159"/>
      <c r="D21" s="163">
        <f>'41bbenpreGII'!D21</f>
        <v>26750</v>
      </c>
      <c r="F21" s="164">
        <f>'41bbenpreGII'!F21+'41bbenpreGII'!H21+'41bbenpreGII'!J21+'41bbenpreGII'!L21+'41bbenpreGII'!N21</f>
        <v>23957</v>
      </c>
      <c r="G21" s="165">
        <f t="shared" si="0"/>
        <v>65.173154873636392</v>
      </c>
      <c r="H21" s="164">
        <f>'41bbenpreGII'!P21</f>
        <v>5308</v>
      </c>
      <c r="I21" s="165">
        <f>H21*100/$N21</f>
        <v>14.440001088168884</v>
      </c>
      <c r="J21" s="164">
        <f>'41bbenpreGII'!R21</f>
        <v>7446</v>
      </c>
      <c r="K21" s="165">
        <f>J21*100/$N21</f>
        <v>20.256263772137437</v>
      </c>
      <c r="L21" s="164">
        <f>'41bbenpreGII'!T21</f>
        <v>48</v>
      </c>
      <c r="M21" s="165">
        <f t="shared" si="3"/>
        <v>0.13058026605729209</v>
      </c>
      <c r="N21" s="164">
        <f t="shared" si="5"/>
        <v>36759</v>
      </c>
      <c r="O21" s="165">
        <f t="shared" si="5"/>
        <v>100.00000000000001</v>
      </c>
      <c r="P21" s="166"/>
      <c r="Q21" s="166">
        <f t="shared" si="4"/>
        <v>1.3741682242990654</v>
      </c>
    </row>
    <row r="22" spans="2:25" s="162" customFormat="1" ht="21" customHeight="1" x14ac:dyDescent="0.2">
      <c r="B22" s="146" t="s">
        <v>42</v>
      </c>
      <c r="C22" s="159"/>
      <c r="D22" s="163">
        <f>'41bbenpreGII'!D22</f>
        <v>71680</v>
      </c>
      <c r="F22" s="164">
        <f>'41bbenpreGII'!F22+'41bbenpreGII'!H22+'41bbenpreGII'!J22+'41bbenpreGII'!L22+'41bbenpreGII'!N22</f>
        <v>70830</v>
      </c>
      <c r="G22" s="165">
        <f t="shared" si="0"/>
        <v>69.624110407737973</v>
      </c>
      <c r="H22" s="164">
        <f>'41bbenpreGII'!P22</f>
        <v>10295</v>
      </c>
      <c r="I22" s="165">
        <f>H22*100/$N22</f>
        <v>10.119726339794754</v>
      </c>
      <c r="J22" s="164">
        <f>'41bbenpreGII'!R22</f>
        <v>20591</v>
      </c>
      <c r="K22" s="165">
        <f>J22*100/$N22</f>
        <v>20.240435654464672</v>
      </c>
      <c r="L22" s="164">
        <f>'41bbenpreGII'!T22</f>
        <v>16</v>
      </c>
      <c r="M22" s="165">
        <f t="shared" si="3"/>
        <v>1.5727598002595055E-2</v>
      </c>
      <c r="N22" s="164">
        <f t="shared" si="5"/>
        <v>101732</v>
      </c>
      <c r="O22" s="165">
        <f t="shared" si="5"/>
        <v>100</v>
      </c>
      <c r="P22" s="166"/>
      <c r="Q22" s="166">
        <f t="shared" si="4"/>
        <v>1.4192522321428571</v>
      </c>
    </row>
    <row r="23" spans="2:25" s="162" customFormat="1" ht="18" customHeight="1" x14ac:dyDescent="0.2">
      <c r="B23" s="146" t="s">
        <v>43</v>
      </c>
      <c r="C23" s="159"/>
      <c r="D23" s="163">
        <f>'41bbenpreGII'!D23</f>
        <v>17421</v>
      </c>
      <c r="F23" s="164">
        <f>'41bbenpreGII'!F23+'41bbenpreGII'!H23+'41bbenpreGII'!J23+'41bbenpreGII'!L23+'41bbenpreGII'!N23</f>
        <v>12096</v>
      </c>
      <c r="G23" s="165">
        <f t="shared" si="0"/>
        <v>53.370984821743733</v>
      </c>
      <c r="H23" s="164">
        <f>'41bbenpreGII'!P23</f>
        <v>420</v>
      </c>
      <c r="I23" s="165">
        <f>H23*100/$N23</f>
        <v>1.8531591951994353</v>
      </c>
      <c r="J23" s="164">
        <f>'41bbenpreGII'!R23</f>
        <v>10148</v>
      </c>
      <c r="K23" s="165">
        <f>J23*100/$N23</f>
        <v>44.775855983056829</v>
      </c>
      <c r="L23" s="164">
        <f>'41bbenpreGII'!T23</f>
        <v>0</v>
      </c>
      <c r="M23" s="165">
        <f t="shared" si="3"/>
        <v>0</v>
      </c>
      <c r="N23" s="164">
        <f t="shared" si="5"/>
        <v>22664</v>
      </c>
      <c r="O23" s="165">
        <f t="shared" si="5"/>
        <v>100</v>
      </c>
      <c r="P23" s="166"/>
      <c r="Q23" s="166">
        <f t="shared" si="4"/>
        <v>1.3009586131680155</v>
      </c>
    </row>
    <row r="24" spans="2:25" s="162" customFormat="1" ht="22.5" customHeight="1" x14ac:dyDescent="0.2">
      <c r="B24" s="146" t="s">
        <v>44</v>
      </c>
      <c r="C24" s="159"/>
      <c r="D24" s="163">
        <f>'41bbenpreGII'!D24</f>
        <v>6603</v>
      </c>
      <c r="F24" s="164">
        <f>'41bbenpreGII'!F24+'41bbenpreGII'!H24+'41bbenpreGII'!J24+'41bbenpreGII'!L24+'41bbenpreGII'!N24</f>
        <v>4150</v>
      </c>
      <c r="G24" s="167">
        <f t="shared" si="0"/>
        <v>46.813310772701634</v>
      </c>
      <c r="H24" s="164">
        <f>'41bbenpreGII'!P24</f>
        <v>1427</v>
      </c>
      <c r="I24" s="165">
        <f t="shared" si="1"/>
        <v>16.097010716300055</v>
      </c>
      <c r="J24" s="164">
        <f>'41bbenpreGII'!R24</f>
        <v>3271</v>
      </c>
      <c r="K24" s="165">
        <f t="shared" si="2"/>
        <v>36.897913141567962</v>
      </c>
      <c r="L24" s="164">
        <f>'41bbenpreGII'!T24</f>
        <v>17</v>
      </c>
      <c r="M24" s="165">
        <f t="shared" si="3"/>
        <v>0.19176536943034406</v>
      </c>
      <c r="N24" s="163">
        <f t="shared" si="5"/>
        <v>8865</v>
      </c>
      <c r="O24" s="165">
        <f t="shared" si="5"/>
        <v>99.999999999999986</v>
      </c>
      <c r="P24" s="166"/>
      <c r="Q24" s="166">
        <f t="shared" si="4"/>
        <v>1.3425715583825535</v>
      </c>
    </row>
    <row r="25" spans="2:25" s="162" customFormat="1" ht="18" customHeight="1" x14ac:dyDescent="0.2">
      <c r="B25" s="146" t="s">
        <v>45</v>
      </c>
      <c r="C25" s="159"/>
      <c r="D25" s="163">
        <f>'41bbenpreGII'!D25</f>
        <v>23772</v>
      </c>
      <c r="F25" s="164">
        <f>'41bbenpreGII'!F25+'41bbenpreGII'!H25+'41bbenpreGII'!J25+'41bbenpreGII'!L25+'41bbenpreGII'!N25</f>
        <v>19027</v>
      </c>
      <c r="G25" s="167">
        <f t="shared" si="0"/>
        <v>54.612514351320321</v>
      </c>
      <c r="H25" s="164">
        <f>'41bbenpreGII'!P25</f>
        <v>662</v>
      </c>
      <c r="I25" s="165">
        <f t="shared" si="1"/>
        <v>1.9001148105625718</v>
      </c>
      <c r="J25" s="164">
        <f>'41bbenpreGII'!R25</f>
        <v>12548</v>
      </c>
      <c r="K25" s="165">
        <f t="shared" si="2"/>
        <v>36.016073478760049</v>
      </c>
      <c r="L25" s="164">
        <f>'41bbenpreGII'!T25</f>
        <v>2603</v>
      </c>
      <c r="M25" s="165">
        <f t="shared" si="3"/>
        <v>7.4712973593570604</v>
      </c>
      <c r="N25" s="163">
        <f t="shared" si="5"/>
        <v>34840</v>
      </c>
      <c r="O25" s="165">
        <f t="shared" si="5"/>
        <v>100</v>
      </c>
      <c r="P25" s="166"/>
      <c r="Q25" s="166">
        <f t="shared" si="4"/>
        <v>1.4655897694766953</v>
      </c>
    </row>
    <row r="26" spans="2:25" s="162" customFormat="1" ht="18" customHeight="1" x14ac:dyDescent="0.2">
      <c r="B26" s="146" t="s">
        <v>46</v>
      </c>
      <c r="C26" s="159"/>
      <c r="D26" s="163">
        <f>'41bbenpreGII'!D26</f>
        <v>4102</v>
      </c>
      <c r="F26" s="164">
        <f>'41bbenpreGII'!F26+'41bbenpreGII'!H26+'41bbenpreGII'!J26+'41bbenpreGII'!L26+'41bbenpreGII'!N26</f>
        <v>5207</v>
      </c>
      <c r="G26" s="167">
        <f t="shared" si="0"/>
        <v>80.354938271604937</v>
      </c>
      <c r="H26" s="164">
        <f>'41bbenpreGII'!P26</f>
        <v>551</v>
      </c>
      <c r="I26" s="165">
        <f t="shared" si="1"/>
        <v>8.5030864197530871</v>
      </c>
      <c r="J26" s="164">
        <f>'41bbenpreGII'!R26</f>
        <v>722</v>
      </c>
      <c r="K26" s="165">
        <f t="shared" si="2"/>
        <v>11.141975308641975</v>
      </c>
      <c r="L26" s="164">
        <f>'41bbenpreGII'!T26</f>
        <v>0</v>
      </c>
      <c r="M26" s="165">
        <f t="shared" si="3"/>
        <v>0</v>
      </c>
      <c r="N26" s="163">
        <f t="shared" si="5"/>
        <v>6480</v>
      </c>
      <c r="O26" s="165">
        <f t="shared" si="5"/>
        <v>100</v>
      </c>
      <c r="P26" s="166"/>
      <c r="Q26" s="166">
        <f t="shared" si="4"/>
        <v>1.5797172111165285</v>
      </c>
    </row>
    <row r="27" spans="2:25" s="162" customFormat="1" ht="18" customHeight="1" x14ac:dyDescent="0.2">
      <c r="B27" s="146" t="s">
        <v>1</v>
      </c>
      <c r="C27" s="159"/>
      <c r="D27" s="163">
        <f>'41bbenpreGII'!D27</f>
        <v>1380</v>
      </c>
      <c r="F27" s="164">
        <f>'41bbenpreGII'!F27+'41bbenpreGII'!H27+'41bbenpreGII'!J27+'41bbenpreGII'!L27+'41bbenpreGII'!N27</f>
        <v>1102</v>
      </c>
      <c r="G27" s="167">
        <f t="shared" si="0"/>
        <v>60.516199890170235</v>
      </c>
      <c r="H27" s="164">
        <f>'41bbenpreGII'!P27</f>
        <v>4</v>
      </c>
      <c r="I27" s="165">
        <f t="shared" si="1"/>
        <v>0.21965952773201539</v>
      </c>
      <c r="J27" s="164">
        <f>'41bbenpreGII'!R27</f>
        <v>715</v>
      </c>
      <c r="K27" s="165">
        <f t="shared" si="2"/>
        <v>39.264140582097745</v>
      </c>
      <c r="L27" s="164">
        <f>'41bbenpreGII'!T27</f>
        <v>0</v>
      </c>
      <c r="M27" s="165">
        <f t="shared" si="3"/>
        <v>0</v>
      </c>
      <c r="N27" s="164">
        <f t="shared" si="5"/>
        <v>1821</v>
      </c>
      <c r="O27" s="165">
        <f t="shared" si="5"/>
        <v>100</v>
      </c>
      <c r="P27" s="166"/>
      <c r="Q27" s="166">
        <f t="shared" si="4"/>
        <v>1.3195652173913044</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578538</v>
      </c>
      <c r="E30" s="174"/>
      <c r="F30" s="147">
        <f>SUM(F10:F27)</f>
        <v>490742</v>
      </c>
      <c r="G30" s="175">
        <f>F30*100/$N30</f>
        <v>60.049508766820558</v>
      </c>
      <c r="H30" s="147">
        <f>SUM(H10:H27)</f>
        <v>80717</v>
      </c>
      <c r="I30" s="175">
        <f>H30*100/$N30</f>
        <v>9.8769133253959414</v>
      </c>
      <c r="J30" s="147">
        <f>SUM(J10:J27)</f>
        <v>241809</v>
      </c>
      <c r="K30" s="175">
        <f>J30*100/$N30</f>
        <v>29.588891241010781</v>
      </c>
      <c r="L30" s="147">
        <f>SUM(L10:L28)</f>
        <v>3961</v>
      </c>
      <c r="M30" s="175">
        <f>L30*100/$N30</f>
        <v>0.4846866667727161</v>
      </c>
      <c r="N30" s="147">
        <f>F30+H30+J30+L30</f>
        <v>817229</v>
      </c>
      <c r="O30" s="175">
        <f>G30+I30+K30+M30</f>
        <v>100</v>
      </c>
      <c r="P30" s="176"/>
      <c r="Q30" s="176">
        <f>(N30/D30)</f>
        <v>1.412576183414054</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2" customWidth="1"/>
    <col min="25" max="25" width="10.42578125" style="732" customWidth="1"/>
    <col min="26" max="26" width="1.42578125" style="615" customWidth="1"/>
    <col min="27" max="16384" width="11.42578125" style="615"/>
  </cols>
  <sheetData>
    <row r="1" spans="2:30" s="613" customFormat="1" ht="9" customHeight="1" x14ac:dyDescent="0.2">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04" t="s">
        <v>417</v>
      </c>
      <c r="C3" s="1504"/>
      <c r="D3" s="1504"/>
      <c r="E3" s="1504"/>
      <c r="F3" s="1504"/>
      <c r="G3" s="1504"/>
      <c r="H3" s="1504"/>
      <c r="I3" s="1504"/>
      <c r="J3" s="1504"/>
      <c r="K3" s="1504"/>
      <c r="L3" s="1504"/>
      <c r="M3" s="1504"/>
      <c r="N3" s="1504"/>
      <c r="O3" s="1504"/>
      <c r="P3" s="1504"/>
      <c r="Q3" s="1504"/>
      <c r="R3" s="1504"/>
      <c r="S3" s="1504"/>
      <c r="T3" s="1504"/>
      <c r="U3" s="1504"/>
      <c r="V3" s="1504"/>
      <c r="W3" s="1504"/>
      <c r="X3" s="1504"/>
      <c r="Y3" s="821"/>
    </row>
    <row r="4" spans="2:30" s="621" customFormat="1" ht="14.25" customHeight="1" x14ac:dyDescent="0.2">
      <c r="B4" s="1439" t="str">
        <f>porsaad!$B$6</f>
        <v>Situación a 31 de enero de 2025</v>
      </c>
      <c r="C4" s="1439"/>
      <c r="D4" s="1439"/>
      <c r="E4" s="1439"/>
      <c r="F4" s="1439"/>
      <c r="G4" s="1439"/>
      <c r="H4" s="1439"/>
      <c r="I4" s="1439"/>
      <c r="J4" s="1439"/>
      <c r="K4" s="1439"/>
      <c r="L4" s="1439"/>
      <c r="M4" s="1439"/>
      <c r="N4" s="1439"/>
      <c r="O4" s="1439"/>
      <c r="P4" s="1439"/>
      <c r="Q4" s="1439"/>
      <c r="R4" s="1439"/>
      <c r="S4" s="1439"/>
      <c r="T4" s="1439"/>
      <c r="U4" s="1439"/>
      <c r="V4" s="1439"/>
      <c r="W4" s="1439"/>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54" t="s">
        <v>52</v>
      </c>
      <c r="G6" s="1555"/>
      <c r="H6" s="1555"/>
      <c r="I6" s="1555"/>
      <c r="J6" s="1555"/>
      <c r="K6" s="1555"/>
      <c r="L6" s="1555"/>
      <c r="M6" s="1555"/>
      <c r="N6" s="1555"/>
      <c r="O6" s="1555"/>
      <c r="P6" s="1555"/>
      <c r="Q6" s="1555"/>
      <c r="R6" s="1555"/>
      <c r="S6" s="1555"/>
      <c r="T6" s="1555"/>
      <c r="U6" s="1555"/>
      <c r="V6" s="1555"/>
      <c r="W6" s="1556"/>
      <c r="X6" s="825"/>
      <c r="Y6" s="826"/>
    </row>
    <row r="7" spans="2:30" s="621" customFormat="1" ht="64.5" customHeight="1" x14ac:dyDescent="0.2">
      <c r="B7" s="1512" t="s">
        <v>12</v>
      </c>
      <c r="C7" s="625"/>
      <c r="D7" s="871" t="s">
        <v>250</v>
      </c>
      <c r="E7" s="625"/>
      <c r="F7" s="1557" t="s">
        <v>54</v>
      </c>
      <c r="G7" s="1558"/>
      <c r="H7" s="1559" t="s">
        <v>55</v>
      </c>
      <c r="I7" s="1560"/>
      <c r="J7" s="1561" t="s">
        <v>56</v>
      </c>
      <c r="K7" s="1562"/>
      <c r="L7" s="1561" t="s">
        <v>57</v>
      </c>
      <c r="M7" s="1563"/>
      <c r="N7" s="1562" t="s">
        <v>58</v>
      </c>
      <c r="O7" s="1562"/>
      <c r="P7" s="1561" t="s">
        <v>59</v>
      </c>
      <c r="Q7" s="1563"/>
      <c r="R7" s="1559" t="s">
        <v>60</v>
      </c>
      <c r="S7" s="1560"/>
      <c r="T7" s="1561" t="s">
        <v>61</v>
      </c>
      <c r="U7" s="1563"/>
      <c r="V7" s="1561" t="s">
        <v>0</v>
      </c>
      <c r="W7" s="1564"/>
      <c r="X7" s="627"/>
      <c r="Y7" s="855" t="s">
        <v>481</v>
      </c>
      <c r="AD7" s="827"/>
    </row>
    <row r="8" spans="2:30" s="626" customFormat="1" ht="20.25" customHeight="1" x14ac:dyDescent="0.2">
      <c r="B8" s="151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830">
        <v>90939</v>
      </c>
      <c r="E10" s="633"/>
      <c r="F10" s="675">
        <v>571</v>
      </c>
      <c r="G10" s="676">
        <v>4.012173471975653</v>
      </c>
      <c r="H10" s="675">
        <v>57644</v>
      </c>
      <c r="I10" s="676">
        <v>61.699213796601569</v>
      </c>
      <c r="J10" s="675">
        <v>64456</v>
      </c>
      <c r="K10" s="676">
        <v>18.062389043875221</v>
      </c>
      <c r="L10" s="675">
        <v>652</v>
      </c>
      <c r="M10" s="676">
        <v>0.90540197818919599</v>
      </c>
      <c r="N10" s="675">
        <v>96</v>
      </c>
      <c r="O10" s="676">
        <v>0.39817397920365205</v>
      </c>
      <c r="P10" s="675">
        <v>120</v>
      </c>
      <c r="Q10" s="676">
        <v>2.5361399949277198E-3</v>
      </c>
      <c r="R10" s="675">
        <v>20146</v>
      </c>
      <c r="S10" s="676">
        <v>14.920111590159777</v>
      </c>
      <c r="T10" s="675">
        <v>0</v>
      </c>
      <c r="U10" s="676">
        <v>0</v>
      </c>
      <c r="V10" s="831">
        <f>F10+H10+J10+L10+N10+P10+R10+T10</f>
        <v>143685</v>
      </c>
      <c r="W10" s="676">
        <f t="shared" ref="V10:W27" si="0">G10+I10+K10+M10+O10+Q10+S10+U10</f>
        <v>99.999999999999986</v>
      </c>
      <c r="X10" s="678"/>
      <c r="Y10" s="832">
        <f t="shared" ref="Y10:Y27" si="1">V10/D10</f>
        <v>1.5800151750074225</v>
      </c>
    </row>
    <row r="11" spans="2:30" s="633" customFormat="1" ht="18" customHeight="1" x14ac:dyDescent="0.2">
      <c r="B11" s="682" t="s">
        <v>7</v>
      </c>
      <c r="D11" s="833">
        <v>15888</v>
      </c>
      <c r="F11" s="683">
        <v>1088</v>
      </c>
      <c r="G11" s="684">
        <v>9.5502617241747672</v>
      </c>
      <c r="H11" s="683">
        <v>5118</v>
      </c>
      <c r="I11" s="684">
        <v>13.652387565431043</v>
      </c>
      <c r="J11" s="683">
        <v>3217</v>
      </c>
      <c r="K11" s="684">
        <v>21.664352099134707</v>
      </c>
      <c r="L11" s="683">
        <v>636</v>
      </c>
      <c r="M11" s="684">
        <v>5.0849268240572592</v>
      </c>
      <c r="N11" s="683">
        <v>100</v>
      </c>
      <c r="O11" s="684">
        <v>1.6023929067407328</v>
      </c>
      <c r="P11" s="683">
        <v>1723</v>
      </c>
      <c r="Q11" s="684">
        <v>2.4676850763807288</v>
      </c>
      <c r="R11" s="683">
        <v>9826</v>
      </c>
      <c r="S11" s="684">
        <v>45.977993804080761</v>
      </c>
      <c r="T11" s="683">
        <v>0</v>
      </c>
      <c r="U11" s="684">
        <v>0</v>
      </c>
      <c r="V11" s="834">
        <f t="shared" si="0"/>
        <v>21708</v>
      </c>
      <c r="W11" s="684">
        <f t="shared" si="0"/>
        <v>100</v>
      </c>
      <c r="X11" s="678"/>
      <c r="Y11" s="835">
        <f t="shared" si="1"/>
        <v>1.3663141993957704</v>
      </c>
    </row>
    <row r="12" spans="2:30" s="633" customFormat="1" ht="22.5" customHeight="1" x14ac:dyDescent="0.2">
      <c r="B12" s="682" t="s">
        <v>37</v>
      </c>
      <c r="D12" s="833">
        <v>14495</v>
      </c>
      <c r="F12" s="685">
        <v>2569</v>
      </c>
      <c r="G12" s="684">
        <v>22.562277580071175</v>
      </c>
      <c r="H12" s="685">
        <v>4225</v>
      </c>
      <c r="I12" s="684">
        <v>8.1748856126080334</v>
      </c>
      <c r="J12" s="685">
        <v>4926</v>
      </c>
      <c r="K12" s="684">
        <v>24.789018810371125</v>
      </c>
      <c r="L12" s="685">
        <v>794</v>
      </c>
      <c r="M12" s="684">
        <v>8.8764616166751402</v>
      </c>
      <c r="N12" s="685">
        <v>72</v>
      </c>
      <c r="O12" s="684">
        <v>1.4234875444839858</v>
      </c>
      <c r="P12" s="685">
        <v>1551</v>
      </c>
      <c r="Q12" s="684">
        <v>5.2567361464158617</v>
      </c>
      <c r="R12" s="685">
        <v>5402</v>
      </c>
      <c r="S12" s="684">
        <v>28.917132689374682</v>
      </c>
      <c r="T12" s="685">
        <v>10</v>
      </c>
      <c r="U12" s="684">
        <v>0</v>
      </c>
      <c r="V12" s="834">
        <f t="shared" si="0"/>
        <v>19549</v>
      </c>
      <c r="W12" s="684">
        <f t="shared" si="0"/>
        <v>100.00000000000001</v>
      </c>
      <c r="X12" s="678"/>
      <c r="Y12" s="835">
        <f t="shared" si="1"/>
        <v>1.3486719558468436</v>
      </c>
    </row>
    <row r="13" spans="2:30" s="633" customFormat="1" ht="18" customHeight="1" x14ac:dyDescent="0.2">
      <c r="B13" s="682" t="s">
        <v>38</v>
      </c>
      <c r="D13" s="833">
        <v>13508</v>
      </c>
      <c r="F13" s="683">
        <v>2849</v>
      </c>
      <c r="G13" s="684">
        <v>21.067835441777071</v>
      </c>
      <c r="H13" s="683">
        <v>8789</v>
      </c>
      <c r="I13" s="684">
        <v>23.637812531128599</v>
      </c>
      <c r="J13" s="683">
        <v>861</v>
      </c>
      <c r="K13" s="684">
        <v>3.117840422352824</v>
      </c>
      <c r="L13" s="683">
        <v>206</v>
      </c>
      <c r="M13" s="684">
        <v>1.8926187867317461</v>
      </c>
      <c r="N13" s="683">
        <v>5</v>
      </c>
      <c r="O13" s="684">
        <v>0.28887339376431914</v>
      </c>
      <c r="P13" s="683">
        <v>49</v>
      </c>
      <c r="Q13" s="684">
        <v>0.29883454527343362</v>
      </c>
      <c r="R13" s="683">
        <v>11644</v>
      </c>
      <c r="S13" s="684">
        <v>49.696184878972012</v>
      </c>
      <c r="T13" s="683">
        <v>0</v>
      </c>
      <c r="U13" s="684">
        <v>0</v>
      </c>
      <c r="V13" s="834">
        <f t="shared" si="0"/>
        <v>24403</v>
      </c>
      <c r="W13" s="684">
        <f t="shared" si="0"/>
        <v>100</v>
      </c>
      <c r="X13" s="678"/>
      <c r="Y13" s="835">
        <f t="shared" si="1"/>
        <v>1.8065590761030501</v>
      </c>
    </row>
    <row r="14" spans="2:30" s="633" customFormat="1" ht="18" customHeight="1" x14ac:dyDescent="0.2">
      <c r="B14" s="682" t="s">
        <v>6</v>
      </c>
      <c r="D14" s="833">
        <v>13948</v>
      </c>
      <c r="F14" s="683">
        <v>2125</v>
      </c>
      <c r="G14" s="684">
        <v>1.1223131063344112</v>
      </c>
      <c r="H14" s="683">
        <v>1982</v>
      </c>
      <c r="I14" s="684">
        <v>5.0218755944455014</v>
      </c>
      <c r="J14" s="683">
        <v>1499</v>
      </c>
      <c r="K14" s="684">
        <v>0</v>
      </c>
      <c r="L14" s="683">
        <v>2754</v>
      </c>
      <c r="M14" s="684">
        <v>29.922008750237779</v>
      </c>
      <c r="N14" s="683">
        <v>84</v>
      </c>
      <c r="O14" s="684">
        <v>2.4538710291040515</v>
      </c>
      <c r="P14" s="683">
        <v>5911</v>
      </c>
      <c r="Q14" s="684">
        <v>21.742438653224273</v>
      </c>
      <c r="R14" s="683">
        <v>5945</v>
      </c>
      <c r="S14" s="684">
        <v>39.737492866653987</v>
      </c>
      <c r="T14" s="683">
        <v>0</v>
      </c>
      <c r="U14" s="684">
        <v>0</v>
      </c>
      <c r="V14" s="834">
        <f t="shared" si="0"/>
        <v>20300</v>
      </c>
      <c r="W14" s="684">
        <f t="shared" si="0"/>
        <v>100</v>
      </c>
      <c r="X14" s="678"/>
      <c r="Y14" s="835">
        <f t="shared" si="1"/>
        <v>1.4554057929452251</v>
      </c>
    </row>
    <row r="15" spans="2:30" s="633" customFormat="1" ht="18" customHeight="1" x14ac:dyDescent="0.2">
      <c r="B15" s="682" t="s">
        <v>5</v>
      </c>
      <c r="D15" s="833">
        <v>5178</v>
      </c>
      <c r="F15" s="685">
        <v>789</v>
      </c>
      <c r="G15" s="684">
        <v>0</v>
      </c>
      <c r="H15" s="685">
        <v>1840</v>
      </c>
      <c r="I15" s="684">
        <v>19.530493707647629</v>
      </c>
      <c r="J15" s="685">
        <v>451</v>
      </c>
      <c r="K15" s="684">
        <v>7.5750242013552755</v>
      </c>
      <c r="L15" s="685">
        <v>652</v>
      </c>
      <c r="M15" s="684">
        <v>11.302032913843176</v>
      </c>
      <c r="N15" s="685">
        <v>47</v>
      </c>
      <c r="O15" s="684">
        <v>2.1539206195546949</v>
      </c>
      <c r="P15" s="685">
        <v>1</v>
      </c>
      <c r="Q15" s="684">
        <v>0</v>
      </c>
      <c r="R15" s="685">
        <v>3565</v>
      </c>
      <c r="S15" s="684">
        <v>59.438528557599227</v>
      </c>
      <c r="T15" s="685">
        <v>0</v>
      </c>
      <c r="U15" s="684">
        <v>0</v>
      </c>
      <c r="V15" s="834">
        <f t="shared" si="0"/>
        <v>7345</v>
      </c>
      <c r="W15" s="684">
        <f t="shared" si="0"/>
        <v>100</v>
      </c>
      <c r="X15" s="678"/>
      <c r="Y15" s="835">
        <f t="shared" si="1"/>
        <v>1.4185013518733101</v>
      </c>
    </row>
    <row r="16" spans="2:30" s="742" customFormat="1" ht="18" customHeight="1" x14ac:dyDescent="0.2">
      <c r="B16" s="836" t="s">
        <v>4</v>
      </c>
      <c r="D16" s="837">
        <v>49825</v>
      </c>
      <c r="E16" s="820"/>
      <c r="F16" s="838">
        <v>3651</v>
      </c>
      <c r="G16" s="839">
        <v>7.7071171283070425</v>
      </c>
      <c r="H16" s="838">
        <v>18550</v>
      </c>
      <c r="I16" s="839">
        <v>15.824121227176748</v>
      </c>
      <c r="J16" s="838">
        <v>13276</v>
      </c>
      <c r="K16" s="839">
        <v>26.553637229329691</v>
      </c>
      <c r="L16" s="838">
        <v>3667</v>
      </c>
      <c r="M16" s="839">
        <v>6.8666418250320875</v>
      </c>
      <c r="N16" s="838">
        <v>3</v>
      </c>
      <c r="O16" s="839">
        <v>1.1427151906595454</v>
      </c>
      <c r="P16" s="838">
        <v>17241</v>
      </c>
      <c r="Q16" s="839">
        <v>25.539270483997846</v>
      </c>
      <c r="R16" s="838">
        <v>13866</v>
      </c>
      <c r="S16" s="839">
        <v>15.629528422970232</v>
      </c>
      <c r="T16" s="838">
        <v>1242</v>
      </c>
      <c r="U16" s="839">
        <v>0.73696849252680829</v>
      </c>
      <c r="V16" s="840">
        <f t="shared" si="0"/>
        <v>71496</v>
      </c>
      <c r="W16" s="839">
        <f t="shared" si="0"/>
        <v>100</v>
      </c>
      <c r="X16" s="841"/>
      <c r="Y16" s="835">
        <f t="shared" si="1"/>
        <v>1.434942298043151</v>
      </c>
    </row>
    <row r="17" spans="2:25" s="742" customFormat="1" ht="18" customHeight="1" x14ac:dyDescent="0.2">
      <c r="B17" s="836" t="s">
        <v>40</v>
      </c>
      <c r="D17" s="837">
        <v>28485</v>
      </c>
      <c r="E17" s="820"/>
      <c r="F17" s="838">
        <v>4470</v>
      </c>
      <c r="G17" s="839">
        <v>13.305587605076644</v>
      </c>
      <c r="H17" s="838">
        <v>16580</v>
      </c>
      <c r="I17" s="839">
        <v>29.339047305093128</v>
      </c>
      <c r="J17" s="838">
        <v>8000</v>
      </c>
      <c r="K17" s="839">
        <v>36.084555793637712</v>
      </c>
      <c r="L17" s="838">
        <v>1090</v>
      </c>
      <c r="M17" s="839">
        <v>3.7127080929619254</v>
      </c>
      <c r="N17" s="838">
        <v>1541</v>
      </c>
      <c r="O17" s="839">
        <v>5.6576561727377612</v>
      </c>
      <c r="P17" s="838">
        <v>3280</v>
      </c>
      <c r="Q17" s="839">
        <v>8.2330641173561894</v>
      </c>
      <c r="R17" s="838">
        <v>3593</v>
      </c>
      <c r="S17" s="839">
        <v>3.6302950387341353</v>
      </c>
      <c r="T17" s="838">
        <v>2</v>
      </c>
      <c r="U17" s="839">
        <v>3.708587440250536E-2</v>
      </c>
      <c r="V17" s="840">
        <f t="shared" si="0"/>
        <v>38556</v>
      </c>
      <c r="W17" s="839">
        <f t="shared" si="0"/>
        <v>100</v>
      </c>
      <c r="X17" s="841"/>
      <c r="Y17" s="835">
        <f t="shared" si="1"/>
        <v>1.3535545023696682</v>
      </c>
    </row>
    <row r="18" spans="2:25" s="742" customFormat="1" ht="18" customHeight="1" x14ac:dyDescent="0.2">
      <c r="B18" s="836" t="s">
        <v>41</v>
      </c>
      <c r="D18" s="837">
        <v>94119</v>
      </c>
      <c r="E18" s="820"/>
      <c r="F18" s="838">
        <v>1</v>
      </c>
      <c r="G18" s="839">
        <v>0.11792867955081494</v>
      </c>
      <c r="H18" s="838">
        <v>20047</v>
      </c>
      <c r="I18" s="839">
        <v>17.203506178054706</v>
      </c>
      <c r="J18" s="838">
        <v>14529</v>
      </c>
      <c r="K18" s="839">
        <v>23.951842855634176</v>
      </c>
      <c r="L18" s="838">
        <v>3284</v>
      </c>
      <c r="M18" s="839">
        <v>4.6309008343014044</v>
      </c>
      <c r="N18" s="838">
        <v>3154</v>
      </c>
      <c r="O18" s="839">
        <v>4.7998732706727214</v>
      </c>
      <c r="P18" s="838">
        <v>5575</v>
      </c>
      <c r="Q18" s="839">
        <v>6.3575879184707995</v>
      </c>
      <c r="R18" s="838">
        <v>67638</v>
      </c>
      <c r="S18" s="839">
        <v>42.934840004224313</v>
      </c>
      <c r="T18" s="838">
        <v>7</v>
      </c>
      <c r="U18" s="839">
        <v>3.5202590910691028E-3</v>
      </c>
      <c r="V18" s="840">
        <f t="shared" si="0"/>
        <v>114235</v>
      </c>
      <c r="W18" s="839">
        <f t="shared" si="0"/>
        <v>100.00000000000001</v>
      </c>
      <c r="X18" s="841"/>
      <c r="Y18" s="835">
        <f t="shared" si="1"/>
        <v>1.2137294276394777</v>
      </c>
    </row>
    <row r="19" spans="2:25" s="742" customFormat="1" ht="18" customHeight="1" x14ac:dyDescent="0.2">
      <c r="B19" s="836" t="s">
        <v>3</v>
      </c>
      <c r="D19" s="837">
        <v>56660</v>
      </c>
      <c r="E19" s="820"/>
      <c r="F19" s="838">
        <v>1294</v>
      </c>
      <c r="G19" s="839">
        <v>2.6363906960921888</v>
      </c>
      <c r="H19" s="838">
        <v>31829</v>
      </c>
      <c r="I19" s="839">
        <v>2.1814006888633752</v>
      </c>
      <c r="J19" s="838">
        <v>2959</v>
      </c>
      <c r="K19" s="839">
        <v>0.29340477101671131</v>
      </c>
      <c r="L19" s="838">
        <v>2197</v>
      </c>
      <c r="M19" s="839">
        <v>6.7525619764425731</v>
      </c>
      <c r="N19" s="838">
        <v>919</v>
      </c>
      <c r="O19" s="839">
        <v>4.8262958710719905</v>
      </c>
      <c r="P19" s="838">
        <v>7932</v>
      </c>
      <c r="Q19" s="839">
        <v>19.628353956712164</v>
      </c>
      <c r="R19" s="838">
        <v>39932</v>
      </c>
      <c r="S19" s="839">
        <v>63.673087553684567</v>
      </c>
      <c r="T19" s="838">
        <v>142</v>
      </c>
      <c r="U19" s="839">
        <v>8.5044861164264157E-3</v>
      </c>
      <c r="V19" s="840">
        <f t="shared" si="0"/>
        <v>87204</v>
      </c>
      <c r="W19" s="839">
        <f t="shared" si="0"/>
        <v>99.999999999999986</v>
      </c>
      <c r="X19" s="841"/>
      <c r="Y19" s="835">
        <f t="shared" si="1"/>
        <v>1.5390751853159195</v>
      </c>
    </row>
    <row r="20" spans="2:25" s="633" customFormat="1" ht="18" customHeight="1" x14ac:dyDescent="0.2">
      <c r="B20" s="836" t="s">
        <v>2</v>
      </c>
      <c r="D20" s="833">
        <v>11978</v>
      </c>
      <c r="F20" s="683">
        <v>930</v>
      </c>
      <c r="G20" s="684">
        <v>8.8888888888888893</v>
      </c>
      <c r="H20" s="683">
        <v>3616</v>
      </c>
      <c r="I20" s="684">
        <v>7.0230607966457024</v>
      </c>
      <c r="J20" s="683">
        <v>429</v>
      </c>
      <c r="K20" s="684">
        <v>5.2725366876310273</v>
      </c>
      <c r="L20" s="683">
        <v>747</v>
      </c>
      <c r="M20" s="684">
        <v>6.6876310272536692</v>
      </c>
      <c r="N20" s="683">
        <v>36</v>
      </c>
      <c r="O20" s="684">
        <v>1.519916142557652</v>
      </c>
      <c r="P20" s="683">
        <v>7256</v>
      </c>
      <c r="Q20" s="684">
        <v>53.574423480083858</v>
      </c>
      <c r="R20" s="683">
        <v>2246</v>
      </c>
      <c r="S20" s="684">
        <v>17.033542976939202</v>
      </c>
      <c r="T20" s="683">
        <v>0</v>
      </c>
      <c r="U20" s="684">
        <v>0</v>
      </c>
      <c r="V20" s="834">
        <f t="shared" si="0"/>
        <v>15260</v>
      </c>
      <c r="W20" s="684">
        <f t="shared" si="0"/>
        <v>100</v>
      </c>
      <c r="X20" s="678"/>
      <c r="Y20" s="835">
        <f t="shared" si="1"/>
        <v>1.2740023376189682</v>
      </c>
    </row>
    <row r="21" spans="2:25" s="633" customFormat="1" ht="18" customHeight="1" x14ac:dyDescent="0.2">
      <c r="B21" s="682" t="s">
        <v>35</v>
      </c>
      <c r="D21" s="833">
        <v>24933</v>
      </c>
      <c r="F21" s="683">
        <v>2382</v>
      </c>
      <c r="G21" s="684">
        <v>9.48509485094851</v>
      </c>
      <c r="H21" s="683">
        <v>8278</v>
      </c>
      <c r="I21" s="684">
        <v>13.467175488081411</v>
      </c>
      <c r="J21" s="683">
        <v>7331</v>
      </c>
      <c r="K21" s="684">
        <v>37.735744704385816</v>
      </c>
      <c r="L21" s="683">
        <v>3906</v>
      </c>
      <c r="M21" s="684">
        <v>10.646535036778939</v>
      </c>
      <c r="N21" s="683">
        <v>151</v>
      </c>
      <c r="O21" s="684">
        <v>5.0992754825507438</v>
      </c>
      <c r="P21" s="683">
        <v>5109</v>
      </c>
      <c r="Q21" s="684">
        <v>7.2838891654222664</v>
      </c>
      <c r="R21" s="683">
        <v>8317</v>
      </c>
      <c r="S21" s="684">
        <v>16.276754604280736</v>
      </c>
      <c r="T21" s="683">
        <v>3</v>
      </c>
      <c r="U21" s="684">
        <v>5.5306675515734748E-3</v>
      </c>
      <c r="V21" s="834">
        <f t="shared" si="0"/>
        <v>35477</v>
      </c>
      <c r="W21" s="684">
        <f t="shared" si="0"/>
        <v>99.999999999999986</v>
      </c>
      <c r="X21" s="678"/>
      <c r="Y21" s="835">
        <f t="shared" si="1"/>
        <v>1.422893354189227</v>
      </c>
    </row>
    <row r="22" spans="2:25" s="633" customFormat="1" ht="21" customHeight="1" x14ac:dyDescent="0.2">
      <c r="B22" s="682" t="s">
        <v>42</v>
      </c>
      <c r="D22" s="833">
        <v>55586</v>
      </c>
      <c r="F22" s="683">
        <v>979</v>
      </c>
      <c r="G22" s="684">
        <v>0.68948988809615985</v>
      </c>
      <c r="H22" s="683">
        <v>33327</v>
      </c>
      <c r="I22" s="684">
        <v>38.969083568386701</v>
      </c>
      <c r="J22" s="683">
        <v>17503</v>
      </c>
      <c r="K22" s="684">
        <v>31.722065519974926</v>
      </c>
      <c r="L22" s="683">
        <v>3489</v>
      </c>
      <c r="M22" s="684">
        <v>6.2533414449790756</v>
      </c>
      <c r="N22" s="683">
        <v>1287</v>
      </c>
      <c r="O22" s="684">
        <v>2.9736555868960051</v>
      </c>
      <c r="P22" s="683">
        <v>4984</v>
      </c>
      <c r="Q22" s="684">
        <v>4.5664878417491659</v>
      </c>
      <c r="R22" s="683">
        <v>14645</v>
      </c>
      <c r="S22" s="684">
        <v>14.824032594067438</v>
      </c>
      <c r="T22" s="683">
        <v>1</v>
      </c>
      <c r="U22" s="684">
        <v>1.8435558505244917E-3</v>
      </c>
      <c r="V22" s="834">
        <f t="shared" si="0"/>
        <v>76215</v>
      </c>
      <c r="W22" s="684">
        <f t="shared" si="0"/>
        <v>99.999999999999986</v>
      </c>
      <c r="X22" s="678"/>
      <c r="Y22" s="835">
        <f t="shared" si="1"/>
        <v>1.3711186269924081</v>
      </c>
    </row>
    <row r="23" spans="2:25" s="633" customFormat="1" ht="18" customHeight="1" x14ac:dyDescent="0.2">
      <c r="B23" s="682" t="s">
        <v>43</v>
      </c>
      <c r="D23" s="833">
        <v>13880</v>
      </c>
      <c r="F23" s="683">
        <v>483</v>
      </c>
      <c r="G23" s="684">
        <v>5.7716568544995797</v>
      </c>
      <c r="H23" s="683">
        <v>6351</v>
      </c>
      <c r="I23" s="684">
        <v>26.377207737594617</v>
      </c>
      <c r="J23" s="683">
        <v>2116</v>
      </c>
      <c r="K23" s="684">
        <v>6.8544995794785537</v>
      </c>
      <c r="L23" s="683">
        <v>675</v>
      </c>
      <c r="M23" s="684">
        <v>5.6244743481917574</v>
      </c>
      <c r="N23" s="683">
        <v>23</v>
      </c>
      <c r="O23" s="684">
        <v>0.48359966358284273</v>
      </c>
      <c r="P23" s="683">
        <v>185</v>
      </c>
      <c r="Q23" s="684">
        <v>7.0962994112699747</v>
      </c>
      <c r="R23" s="683">
        <v>9121</v>
      </c>
      <c r="S23" s="684">
        <v>47.792262405382672</v>
      </c>
      <c r="T23" s="683">
        <v>1</v>
      </c>
      <c r="U23" s="684">
        <v>0</v>
      </c>
      <c r="V23" s="834">
        <f>F23+H23+J23+L23+N23+P23+R23+T23</f>
        <v>18955</v>
      </c>
      <c r="W23" s="684">
        <f t="shared" si="0"/>
        <v>100</v>
      </c>
      <c r="X23" s="678"/>
      <c r="Y23" s="835">
        <f t="shared" si="1"/>
        <v>1.3656340057636887</v>
      </c>
    </row>
    <row r="24" spans="2:25" s="633" customFormat="1" ht="22.5" customHeight="1" x14ac:dyDescent="0.2">
      <c r="B24" s="682" t="s">
        <v>44</v>
      </c>
      <c r="D24" s="833">
        <v>6355</v>
      </c>
      <c r="F24" s="685">
        <v>1264</v>
      </c>
      <c r="G24" s="686">
        <v>7.9028995279838163</v>
      </c>
      <c r="H24" s="685">
        <v>1864</v>
      </c>
      <c r="I24" s="684">
        <v>17.80175320296696</v>
      </c>
      <c r="J24" s="685">
        <v>575</v>
      </c>
      <c r="K24" s="684">
        <v>7.026298044504383</v>
      </c>
      <c r="L24" s="685">
        <v>246</v>
      </c>
      <c r="M24" s="684">
        <v>1.2946729602157789</v>
      </c>
      <c r="N24" s="685">
        <v>83</v>
      </c>
      <c r="O24" s="684">
        <v>2.4679703304113283</v>
      </c>
      <c r="P24" s="685">
        <v>701</v>
      </c>
      <c r="Q24" s="684">
        <v>3.236682400539447</v>
      </c>
      <c r="R24" s="685">
        <v>4967</v>
      </c>
      <c r="S24" s="684">
        <v>60.229265003371545</v>
      </c>
      <c r="T24" s="685">
        <v>12</v>
      </c>
      <c r="U24" s="684">
        <v>4.0458530006743092E-2</v>
      </c>
      <c r="V24" s="842">
        <f t="shared" si="0"/>
        <v>9712</v>
      </c>
      <c r="W24" s="684">
        <f t="shared" si="0"/>
        <v>99.999999999999986</v>
      </c>
      <c r="X24" s="678"/>
      <c r="Y24" s="835">
        <f t="shared" si="1"/>
        <v>1.5282454760031472</v>
      </c>
    </row>
    <row r="25" spans="2:25" s="633" customFormat="1" ht="18" customHeight="1" x14ac:dyDescent="0.2">
      <c r="B25" s="682" t="s">
        <v>45</v>
      </c>
      <c r="D25" s="833">
        <v>29875</v>
      </c>
      <c r="F25" s="685">
        <v>388</v>
      </c>
      <c r="G25" s="686">
        <v>0.14814347853495555</v>
      </c>
      <c r="H25" s="685">
        <v>13427</v>
      </c>
      <c r="I25" s="684">
        <v>26.640610225052008</v>
      </c>
      <c r="J25" s="685">
        <v>2793</v>
      </c>
      <c r="K25" s="684">
        <v>10.29754775263191</v>
      </c>
      <c r="L25" s="685">
        <v>2522</v>
      </c>
      <c r="M25" s="684">
        <v>7.0888230473428733</v>
      </c>
      <c r="N25" s="685">
        <v>2386</v>
      </c>
      <c r="O25" s="684">
        <v>6.2819138876631158</v>
      </c>
      <c r="P25" s="685">
        <v>39</v>
      </c>
      <c r="Q25" s="684">
        <v>0.15444745634495366</v>
      </c>
      <c r="R25" s="685">
        <v>18128</v>
      </c>
      <c r="S25" s="684">
        <v>42.274475193847316</v>
      </c>
      <c r="T25" s="685">
        <v>2602</v>
      </c>
      <c r="U25" s="684">
        <v>7.1140389585828654</v>
      </c>
      <c r="V25" s="842">
        <f t="shared" si="0"/>
        <v>42285</v>
      </c>
      <c r="W25" s="684">
        <f t="shared" si="0"/>
        <v>100</v>
      </c>
      <c r="X25" s="678"/>
      <c r="Y25" s="835">
        <f t="shared" si="1"/>
        <v>1.415397489539749</v>
      </c>
    </row>
    <row r="26" spans="2:25" s="633" customFormat="1" ht="18" customHeight="1" x14ac:dyDescent="0.2">
      <c r="B26" s="682" t="s">
        <v>46</v>
      </c>
      <c r="D26" s="833">
        <v>2941</v>
      </c>
      <c r="F26" s="685">
        <v>168</v>
      </c>
      <c r="G26" s="686">
        <v>4.0505508749189891</v>
      </c>
      <c r="H26" s="685">
        <v>1966</v>
      </c>
      <c r="I26" s="684">
        <v>34.348671419313028</v>
      </c>
      <c r="J26" s="685">
        <v>1643</v>
      </c>
      <c r="K26" s="684">
        <v>46.953985742060922</v>
      </c>
      <c r="L26" s="685">
        <v>252</v>
      </c>
      <c r="M26" s="684">
        <v>6.675307841866494</v>
      </c>
      <c r="N26" s="685">
        <v>118</v>
      </c>
      <c r="O26" s="684">
        <v>3.6292935839274141</v>
      </c>
      <c r="P26" s="685">
        <v>26</v>
      </c>
      <c r="Q26" s="684">
        <v>4.2125729099157487</v>
      </c>
      <c r="R26" s="685">
        <v>4</v>
      </c>
      <c r="S26" s="684">
        <v>0.12961762799740764</v>
      </c>
      <c r="T26" s="685">
        <v>0</v>
      </c>
      <c r="U26" s="684">
        <v>0</v>
      </c>
      <c r="V26" s="842">
        <f t="shared" si="0"/>
        <v>4177</v>
      </c>
      <c r="W26" s="684">
        <f t="shared" si="0"/>
        <v>100.00000000000001</v>
      </c>
      <c r="X26" s="678"/>
      <c r="Y26" s="835">
        <f t="shared" si="1"/>
        <v>1.4202652159129547</v>
      </c>
    </row>
    <row r="27" spans="2:25" s="633" customFormat="1" ht="18" customHeight="1" x14ac:dyDescent="0.2">
      <c r="B27" s="682" t="s">
        <v>1</v>
      </c>
      <c r="D27" s="833">
        <v>1148</v>
      </c>
      <c r="F27" s="685">
        <v>269</v>
      </c>
      <c r="G27" s="686">
        <v>16.482582837723026</v>
      </c>
      <c r="H27" s="685">
        <v>325</v>
      </c>
      <c r="I27" s="684">
        <v>25.06372132540357</v>
      </c>
      <c r="J27" s="685">
        <v>481</v>
      </c>
      <c r="K27" s="684">
        <v>33.389974511469838</v>
      </c>
      <c r="L27" s="685">
        <v>17</v>
      </c>
      <c r="M27" s="684">
        <v>2.2090059473237043</v>
      </c>
      <c r="N27" s="685">
        <v>0</v>
      </c>
      <c r="O27" s="684">
        <v>0.16992353440951571</v>
      </c>
      <c r="P27" s="685">
        <v>1</v>
      </c>
      <c r="Q27" s="684">
        <v>8.4961767204757857E-2</v>
      </c>
      <c r="R27" s="685">
        <v>500</v>
      </c>
      <c r="S27" s="684">
        <v>22.59983007646559</v>
      </c>
      <c r="T27" s="685">
        <v>0</v>
      </c>
      <c r="U27" s="684">
        <v>0</v>
      </c>
      <c r="V27" s="834">
        <f t="shared" si="0"/>
        <v>1593</v>
      </c>
      <c r="W27" s="684">
        <f t="shared" si="0"/>
        <v>100</v>
      </c>
      <c r="X27" s="678"/>
      <c r="Y27" s="835">
        <f t="shared" si="1"/>
        <v>1.387630662020906</v>
      </c>
    </row>
    <row r="28" spans="2:25" s="633" customFormat="1" ht="8.25" customHeight="1" x14ac:dyDescent="0.2">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
      <c r="B30" s="1249" t="s">
        <v>0</v>
      </c>
      <c r="C30" s="1225"/>
      <c r="D30" s="1270">
        <f>SUM(D10:D29)</f>
        <v>529741</v>
      </c>
      <c r="E30" s="1225"/>
      <c r="F30" s="1250">
        <f>SUM(F10:F27)</f>
        <v>26270</v>
      </c>
      <c r="G30" s="1251">
        <f>F30*100/$V30</f>
        <v>3.4926311730959707</v>
      </c>
      <c r="H30" s="1250">
        <f>SUM(H10:H27)</f>
        <v>235758</v>
      </c>
      <c r="I30" s="1251">
        <f>H30*100/$V30</f>
        <v>31.344337270908255</v>
      </c>
      <c r="J30" s="1250">
        <f>SUM(J10:J27)</f>
        <v>147045</v>
      </c>
      <c r="K30" s="1251">
        <f>J30*100/$V30</f>
        <v>19.549826830905864</v>
      </c>
      <c r="L30" s="1250">
        <f>SUM(L10:L27)</f>
        <v>27786</v>
      </c>
      <c r="M30" s="1251">
        <f>L30*100/$V30</f>
        <v>3.6941853740253006</v>
      </c>
      <c r="N30" s="1250">
        <f>SUM(N10:N27)</f>
        <v>10105</v>
      </c>
      <c r="O30" s="1251">
        <f>N30*100/$V30</f>
        <v>1.3434730873290746</v>
      </c>
      <c r="P30" s="1250">
        <f>SUM(P10:P27)</f>
        <v>61684</v>
      </c>
      <c r="Q30" s="1251">
        <f>P30*100/$V30</f>
        <v>8.2009692151218836</v>
      </c>
      <c r="R30" s="1250">
        <f>SUM(R10:R27)</f>
        <v>239485</v>
      </c>
      <c r="S30" s="1251">
        <f>R30*100/$V30</f>
        <v>31.839846840079506</v>
      </c>
      <c r="T30" s="1250">
        <f>SUM(T10:T28)</f>
        <v>4022</v>
      </c>
      <c r="U30" s="1251">
        <f>T30*100/$V30</f>
        <v>0.53473020853414521</v>
      </c>
      <c r="V30" s="1250">
        <f>SUM(V10:V27)</f>
        <v>752155</v>
      </c>
      <c r="W30" s="1251">
        <f>G30+I30+K30+M30+O30+Q30+S30+U30</f>
        <v>100</v>
      </c>
      <c r="X30" s="1267"/>
      <c r="Y30" s="1268">
        <f>(V30/D30)</f>
        <v>1.4198542306523376</v>
      </c>
    </row>
    <row r="31" spans="2:25" s="631" customFormat="1" ht="5.25" customHeight="1" x14ac:dyDescent="0.2">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25">
      <c r="B33" s="698" t="s">
        <v>47</v>
      </c>
      <c r="Q33" s="1344"/>
      <c r="R33" s="1344"/>
      <c r="S33" s="1344"/>
      <c r="T33" s="1344"/>
      <c r="X33" s="697"/>
      <c r="Y33" s="697"/>
    </row>
    <row r="34" spans="2:25" s="852" customFormat="1" x14ac:dyDescent="0.2">
      <c r="X34" s="697"/>
      <c r="Y34" s="697"/>
    </row>
    <row r="35" spans="2:25" s="852" customFormat="1" x14ac:dyDescent="0.2">
      <c r="B35" s="852" t="s">
        <v>39</v>
      </c>
      <c r="D35" s="852" t="e">
        <f>GETPIVOTDATA("Cuenta número de expedientes",#REF!,"CCAA",$B35,"Grado Resuelto",$B$1)</f>
        <v>#REF!</v>
      </c>
      <c r="N35" s="852" t="e">
        <f>GETPIVOTDATA("ID PRESTACION
COUNT",#REF!,"
CCAA",$B35,"
Tipo Prestación",N$1,"Grado Resuelto",$B$1)</f>
        <v>#REF!</v>
      </c>
      <c r="X35" s="697"/>
      <c r="Y35" s="697"/>
    </row>
    <row r="36" spans="2:25" s="852" customFormat="1" x14ac:dyDescent="0.2">
      <c r="B36" s="852" t="s">
        <v>47</v>
      </c>
      <c r="D36" s="853" t="e">
        <f>GETPIVOTDATA("Cuenta número de expedientes",#REF!,"CCAA",$B36,"Grado Resuelto",$B$1)</f>
        <v>#REF!</v>
      </c>
      <c r="N36" s="852" t="e">
        <f>GETPIVOTDATA("ID PRESTACION
COUNT",#REF!,"
CCAA",$B36,"
Tipo Prestación",N$1,"Grado Resuelto",$B$1)</f>
        <v>#REF!</v>
      </c>
      <c r="T36" s="697"/>
      <c r="U36" s="697"/>
    </row>
    <row r="37" spans="2:25" s="852" customFormat="1" x14ac:dyDescent="0.2">
      <c r="T37" s="697"/>
      <c r="U37" s="697"/>
    </row>
    <row r="38" spans="2:25" s="852" customFormat="1" x14ac:dyDescent="0.2">
      <c r="T38" s="697"/>
      <c r="U38" s="697"/>
    </row>
    <row r="39" spans="2:25" s="852" customFormat="1" x14ac:dyDescent="0.2">
      <c r="T39" s="697"/>
      <c r="U39" s="697"/>
    </row>
    <row r="40" spans="2:25" s="852" customFormat="1" x14ac:dyDescent="0.2">
      <c r="B40" s="1344"/>
      <c r="C40" s="1344"/>
      <c r="D40" s="1344"/>
      <c r="E40" s="1344"/>
      <c r="F40" s="1344"/>
      <c r="G40" s="1344"/>
      <c r="H40" s="1344"/>
      <c r="I40" s="1344"/>
      <c r="J40" s="1344"/>
      <c r="K40" s="1344"/>
      <c r="L40" s="1344"/>
      <c r="M40" s="1344"/>
      <c r="N40" s="1344"/>
      <c r="O40" s="1344"/>
      <c r="P40" s="1344"/>
      <c r="Q40" s="1344"/>
      <c r="R40" s="1344"/>
      <c r="S40" s="1344"/>
      <c r="T40" s="1345"/>
      <c r="U40" s="697"/>
    </row>
    <row r="41" spans="2:25" s="852" customFormat="1" x14ac:dyDescent="0.2">
      <c r="B41" s="1344"/>
      <c r="C41" s="1344"/>
      <c r="D41" s="1344"/>
      <c r="E41" s="1344"/>
      <c r="F41" s="1344"/>
      <c r="G41" s="1344"/>
      <c r="H41" s="1344"/>
      <c r="I41" s="1344"/>
      <c r="J41" s="1344"/>
      <c r="K41" s="1344"/>
      <c r="L41" s="1344"/>
      <c r="M41" s="1344"/>
      <c r="N41" s="1344"/>
      <c r="O41" s="1344"/>
      <c r="P41" s="1344"/>
      <c r="Q41" s="1344"/>
      <c r="R41" s="1344"/>
      <c r="S41" s="1344"/>
      <c r="T41" s="1345"/>
      <c r="U41" s="697"/>
    </row>
    <row r="42" spans="2:25" s="852" customFormat="1" x14ac:dyDescent="0.2">
      <c r="B42" s="1344"/>
      <c r="C42" s="1344"/>
      <c r="D42" s="1344"/>
      <c r="E42" s="1344"/>
      <c r="F42" s="1344"/>
      <c r="G42" s="1344"/>
      <c r="H42" s="1344"/>
      <c r="I42" s="1344"/>
      <c r="J42" s="1344"/>
      <c r="K42" s="1344"/>
      <c r="L42" s="1344"/>
      <c r="M42" s="1344"/>
      <c r="N42" s="1344"/>
      <c r="O42" s="1344"/>
      <c r="P42" s="1344"/>
      <c r="Q42" s="1344"/>
      <c r="R42" s="1344"/>
      <c r="S42" s="1344"/>
      <c r="T42" s="1345"/>
      <c r="U42" s="697"/>
    </row>
    <row r="43" spans="2:25" s="820" customFormat="1" x14ac:dyDescent="0.2">
      <c r="B43" s="1344"/>
      <c r="C43" s="1344"/>
      <c r="D43" s="1344"/>
      <c r="E43" s="1344"/>
      <c r="F43" s="1344"/>
      <c r="G43" s="1344"/>
      <c r="H43" s="1344"/>
      <c r="I43" s="1344"/>
      <c r="J43" s="1344"/>
      <c r="K43" s="1344"/>
      <c r="L43" s="1344"/>
      <c r="M43" s="1344"/>
      <c r="N43" s="1344"/>
      <c r="O43" s="1344"/>
      <c r="P43" s="1344"/>
      <c r="Q43" s="1344"/>
      <c r="R43" s="1344"/>
      <c r="S43" s="1344"/>
      <c r="T43" s="1345"/>
      <c r="U43" s="918"/>
    </row>
    <row r="44" spans="2:25" s="820" customFormat="1" x14ac:dyDescent="0.2">
      <c r="B44" s="1344"/>
      <c r="C44" s="1344"/>
      <c r="D44" s="1344"/>
      <c r="E44" s="1344"/>
      <c r="F44" s="1344"/>
      <c r="G44" s="1344"/>
      <c r="H44" s="1344"/>
      <c r="I44" s="1344"/>
      <c r="J44" s="1344"/>
      <c r="K44" s="1344"/>
      <c r="L44" s="1344"/>
      <c r="M44" s="1344"/>
      <c r="N44" s="1344"/>
      <c r="O44" s="1344"/>
      <c r="P44" s="1344"/>
      <c r="Q44" s="1344"/>
      <c r="R44" s="1344"/>
      <c r="S44" s="1344"/>
      <c r="T44" s="1345"/>
      <c r="U44" s="918"/>
    </row>
    <row r="45" spans="2:25" s="820" customFormat="1" x14ac:dyDescent="0.2">
      <c r="B45" s="1344"/>
      <c r="C45" s="1344"/>
      <c r="D45" s="1344"/>
      <c r="E45" s="1344"/>
      <c r="F45" s="1344"/>
      <c r="G45" s="1344"/>
      <c r="H45" s="1344"/>
      <c r="I45" s="1344"/>
      <c r="J45" s="1344"/>
      <c r="K45" s="1344"/>
      <c r="L45" s="1344"/>
      <c r="M45" s="1344"/>
      <c r="N45" s="1344"/>
      <c r="O45" s="1344"/>
      <c r="P45" s="1344"/>
      <c r="Q45" s="1344"/>
      <c r="R45" s="1344"/>
      <c r="S45" s="1344"/>
      <c r="T45" s="1345"/>
      <c r="U45" s="918"/>
    </row>
    <row r="46" spans="2:25" s="820" customFormat="1" x14ac:dyDescent="0.2">
      <c r="B46" s="1344"/>
      <c r="C46" s="1344"/>
      <c r="D46" s="1344"/>
      <c r="E46" s="1344"/>
      <c r="F46" s="1344"/>
      <c r="G46" s="1344"/>
      <c r="H46" s="1344"/>
      <c r="I46" s="1344"/>
      <c r="J46" s="1344"/>
      <c r="K46" s="1344"/>
      <c r="L46" s="1344"/>
      <c r="M46" s="1344"/>
      <c r="N46" s="1344"/>
      <c r="O46" s="1344"/>
      <c r="P46" s="1344"/>
      <c r="Q46" s="1344"/>
      <c r="R46" s="1344"/>
      <c r="S46" s="1344"/>
      <c r="T46" s="1345"/>
      <c r="U46" s="918"/>
    </row>
    <row r="47" spans="2:25" s="820" customFormat="1" x14ac:dyDescent="0.2">
      <c r="B47" s="1344"/>
      <c r="C47" s="1344"/>
      <c r="D47" s="1344"/>
      <c r="E47" s="1344"/>
      <c r="F47" s="1344"/>
      <c r="G47" s="1344"/>
      <c r="H47" s="1344"/>
      <c r="I47" s="1344"/>
      <c r="J47" s="1344"/>
      <c r="K47" s="1344"/>
      <c r="L47" s="1344"/>
      <c r="M47" s="1344"/>
      <c r="N47" s="1344"/>
      <c r="O47" s="1344"/>
      <c r="P47" s="1344"/>
      <c r="Q47" s="1344"/>
      <c r="R47" s="1344"/>
      <c r="S47" s="1344"/>
      <c r="T47" s="1345"/>
      <c r="U47" s="918"/>
    </row>
    <row r="48" spans="2:25" s="820" customFormat="1" x14ac:dyDescent="0.2">
      <c r="T48" s="918"/>
      <c r="U48" s="918"/>
    </row>
    <row r="49" spans="20:25" x14ac:dyDescent="0.2">
      <c r="T49" s="732"/>
      <c r="U49" s="732"/>
      <c r="X49" s="615"/>
      <c r="Y49" s="615"/>
    </row>
    <row r="50" spans="20:25" x14ac:dyDescent="0.2">
      <c r="T50" s="732"/>
      <c r="U50" s="732"/>
      <c r="X50" s="615"/>
      <c r="Y50" s="615"/>
    </row>
    <row r="51" spans="20:25" x14ac:dyDescent="0.2">
      <c r="T51" s="732"/>
      <c r="U51" s="732"/>
      <c r="X51" s="615"/>
      <c r="Y51" s="615"/>
    </row>
    <row r="52" spans="20:25" x14ac:dyDescent="0.2">
      <c r="T52" s="732"/>
      <c r="U52" s="732"/>
      <c r="X52" s="615"/>
      <c r="Y52" s="615"/>
    </row>
    <row r="53" spans="20:25" x14ac:dyDescent="0.2">
      <c r="T53" s="732"/>
      <c r="U53" s="732"/>
      <c r="X53" s="615"/>
      <c r="Y53" s="615"/>
    </row>
    <row r="54" spans="20:25" x14ac:dyDescent="0.2">
      <c r="T54" s="732"/>
      <c r="U54" s="732"/>
      <c r="X54" s="615"/>
      <c r="Y54" s="615"/>
    </row>
    <row r="55" spans="20:25" x14ac:dyDescent="0.2">
      <c r="T55" s="732"/>
      <c r="U55" s="732"/>
      <c r="X55" s="615"/>
      <c r="Y55" s="615"/>
    </row>
    <row r="56" spans="20:25" x14ac:dyDescent="0.2">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518" t="s">
        <v>416</v>
      </c>
      <c r="C3" s="1518"/>
      <c r="D3" s="1518"/>
      <c r="E3" s="1518"/>
      <c r="F3" s="1518"/>
      <c r="G3" s="1518"/>
      <c r="H3" s="1518"/>
      <c r="I3" s="1518"/>
      <c r="J3" s="1518"/>
      <c r="K3" s="1518"/>
      <c r="L3" s="1518"/>
      <c r="M3" s="1518"/>
      <c r="N3" s="1518"/>
      <c r="O3" s="1518"/>
      <c r="P3" s="1518"/>
      <c r="Q3" s="1518"/>
      <c r="R3" s="1518"/>
      <c r="S3" s="1518"/>
      <c r="T3" s="1518"/>
      <c r="U3" s="1518"/>
      <c r="V3" s="1518"/>
      <c r="W3" s="1518"/>
      <c r="X3" s="1518"/>
      <c r="Y3" s="7"/>
    </row>
    <row r="4" spans="2:25" s="4" customFormat="1" ht="14.25" customHeight="1" x14ac:dyDescent="0.2">
      <c r="B4" s="1439" t="str">
        <f>porsaad!$B$6</f>
        <v>Situación a 31 de enero de 2025</v>
      </c>
      <c r="C4" s="1439"/>
      <c r="D4" s="1439"/>
      <c r="E4" s="1439"/>
      <c r="F4" s="1439"/>
      <c r="G4" s="1439"/>
      <c r="H4" s="1439"/>
      <c r="I4" s="1439"/>
      <c r="J4" s="1439"/>
      <c r="K4" s="1439"/>
      <c r="L4" s="1439"/>
      <c r="M4" s="1439"/>
      <c r="N4" s="1439"/>
      <c r="O4" s="1439"/>
      <c r="P4" s="1439"/>
      <c r="Q4" s="1439"/>
      <c r="R4" s="1439"/>
      <c r="S4" s="1439"/>
      <c r="T4" s="1439"/>
      <c r="U4" s="1439"/>
      <c r="V4" s="1439"/>
      <c r="W4" s="1439"/>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21" t="s">
        <v>52</v>
      </c>
      <c r="G6" s="1521"/>
      <c r="H6" s="1521"/>
      <c r="I6" s="1521"/>
      <c r="J6" s="1521"/>
      <c r="K6" s="1521"/>
      <c r="L6" s="1521"/>
      <c r="M6" s="1521"/>
      <c r="N6" s="1521"/>
      <c r="O6" s="1521"/>
      <c r="P6" s="1521"/>
      <c r="Q6" s="1521"/>
      <c r="R6" s="1521"/>
      <c r="S6" s="1521"/>
      <c r="T6" s="1521"/>
      <c r="U6" s="1521"/>
      <c r="V6" s="1521"/>
      <c r="W6" s="1521"/>
      <c r="X6" s="154"/>
      <c r="Y6" s="154"/>
    </row>
    <row r="7" spans="2:25" s="133" customFormat="1" ht="64.5" customHeight="1" x14ac:dyDescent="0.2">
      <c r="B7" s="1522" t="s">
        <v>12</v>
      </c>
      <c r="C7" s="155"/>
      <c r="D7" s="156" t="s">
        <v>53</v>
      </c>
      <c r="E7" s="155"/>
      <c r="F7" s="1523" t="s">
        <v>168</v>
      </c>
      <c r="G7" s="1523"/>
      <c r="H7" s="1523" t="s">
        <v>59</v>
      </c>
      <c r="I7" s="1523"/>
      <c r="J7" s="1523" t="s">
        <v>60</v>
      </c>
      <c r="K7" s="1523"/>
      <c r="L7" s="1523" t="s">
        <v>152</v>
      </c>
      <c r="M7" s="1523"/>
      <c r="N7" s="1523" t="s">
        <v>0</v>
      </c>
      <c r="O7" s="1523"/>
      <c r="P7" s="156"/>
      <c r="Q7" s="156" t="s">
        <v>62</v>
      </c>
    </row>
    <row r="8" spans="2:25" s="155" customFormat="1" ht="20.25" customHeight="1" x14ac:dyDescent="0.2">
      <c r="B8" s="1522"/>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'41cbenpreGI'!D10</f>
        <v>90939</v>
      </c>
      <c r="F10" s="164">
        <f>'41cbenpreGI'!F10+'41cbenpreGI'!H10+'41cbenpreGI'!J10+'41cbenpreGI'!L10+'41cbenpreGI'!N10</f>
        <v>123419</v>
      </c>
      <c r="G10" s="165">
        <f t="shared" ref="G10:G27" si="0">F10*100/$N10</f>
        <v>85.895535372516264</v>
      </c>
      <c r="H10" s="164">
        <f>'41cbenpreGI'!P10</f>
        <v>120</v>
      </c>
      <c r="I10" s="165">
        <f t="shared" ref="I10:I27" si="1">H10*100/$N10</f>
        <v>8.3516024637227265E-2</v>
      </c>
      <c r="J10" s="164">
        <f>'41cbenpreGI'!R10</f>
        <v>20146</v>
      </c>
      <c r="K10" s="165">
        <f t="shared" ref="K10:K27" si="2">J10*100/$N10</f>
        <v>14.020948602846504</v>
      </c>
      <c r="L10" s="164">
        <f>'41cbenpreGI'!T10</f>
        <v>0</v>
      </c>
      <c r="M10" s="165">
        <f t="shared" ref="M10:M27" si="3">L10*100/$N10</f>
        <v>0</v>
      </c>
      <c r="N10" s="164">
        <f>F10+H10+J10+L10</f>
        <v>143685</v>
      </c>
      <c r="O10" s="165">
        <f>G10+I10+K10+M10</f>
        <v>100</v>
      </c>
      <c r="P10" s="166"/>
      <c r="Q10" s="166">
        <f t="shared" ref="Q10:Q27" si="4">N10/D10</f>
        <v>1.5800151750074225</v>
      </c>
    </row>
    <row r="11" spans="2:25" s="162" customFormat="1" ht="18" customHeight="1" x14ac:dyDescent="0.2">
      <c r="B11" s="146" t="s">
        <v>7</v>
      </c>
      <c r="C11" s="159"/>
      <c r="D11" s="163">
        <f>'41cbenpreGI'!D11</f>
        <v>15888</v>
      </c>
      <c r="F11" s="164">
        <f>'41cbenpreGI'!F11+'41cbenpreGI'!H11+'41cbenpreGI'!J11+'41cbenpreGI'!L11+'41cbenpreGI'!N11</f>
        <v>10159</v>
      </c>
      <c r="G11" s="165">
        <f t="shared" si="0"/>
        <v>46.798415330753642</v>
      </c>
      <c r="H11" s="164">
        <f>'41cbenpreGI'!P11</f>
        <v>1723</v>
      </c>
      <c r="I11" s="165">
        <f t="shared" si="1"/>
        <v>7.9371660217431366</v>
      </c>
      <c r="J11" s="164">
        <f>'41cbenpreGI'!R11</f>
        <v>9826</v>
      </c>
      <c r="K11" s="165">
        <f t="shared" si="2"/>
        <v>45.264418647503227</v>
      </c>
      <c r="L11" s="164">
        <f>'41cbenpreGI'!T11</f>
        <v>0</v>
      </c>
      <c r="M11" s="165">
        <f t="shared" si="3"/>
        <v>0</v>
      </c>
      <c r="N11" s="164">
        <f t="shared" ref="N11:O27" si="5">F11+H11+J11+L11</f>
        <v>21708</v>
      </c>
      <c r="O11" s="165">
        <f t="shared" si="5"/>
        <v>100</v>
      </c>
      <c r="P11" s="166"/>
      <c r="Q11" s="166">
        <f t="shared" si="4"/>
        <v>1.3663141993957704</v>
      </c>
    </row>
    <row r="12" spans="2:25" s="162" customFormat="1" ht="22.5" customHeight="1" x14ac:dyDescent="0.2">
      <c r="B12" s="146" t="s">
        <v>37</v>
      </c>
      <c r="C12" s="159"/>
      <c r="D12" s="163">
        <f>'41cbenpreGI'!D12</f>
        <v>14495</v>
      </c>
      <c r="F12" s="164">
        <f>'41cbenpreGI'!F12+'41cbenpreGI'!H12+'41cbenpreGI'!J12+'41cbenpreGI'!L12+'41cbenpreGI'!N12</f>
        <v>12586</v>
      </c>
      <c r="G12" s="165">
        <f t="shared" si="0"/>
        <v>64.381809811243542</v>
      </c>
      <c r="H12" s="164">
        <f>'41cbenpreGI'!P12</f>
        <v>1551</v>
      </c>
      <c r="I12" s="165">
        <f t="shared" si="1"/>
        <v>7.9339096628983583</v>
      </c>
      <c r="J12" s="164">
        <f>'41cbenpreGI'!R12</f>
        <v>5402</v>
      </c>
      <c r="K12" s="165">
        <f t="shared" si="2"/>
        <v>27.633127014169524</v>
      </c>
      <c r="L12" s="164">
        <f>'41cbenpreGI'!T12</f>
        <v>10</v>
      </c>
      <c r="M12" s="165">
        <f t="shared" si="3"/>
        <v>5.1153511688577423E-2</v>
      </c>
      <c r="N12" s="164">
        <f t="shared" si="5"/>
        <v>19549</v>
      </c>
      <c r="O12" s="165">
        <f t="shared" si="5"/>
        <v>100.00000000000001</v>
      </c>
      <c r="P12" s="166"/>
      <c r="Q12" s="166">
        <f t="shared" si="4"/>
        <v>1.3486719558468436</v>
      </c>
    </row>
    <row r="13" spans="2:25" s="162" customFormat="1" ht="18" customHeight="1" x14ac:dyDescent="0.2">
      <c r="B13" s="146" t="s">
        <v>38</v>
      </c>
      <c r="C13" s="159"/>
      <c r="D13" s="163">
        <f>'41cbenpreGI'!D13</f>
        <v>13508</v>
      </c>
      <c r="F13" s="164">
        <f>'41cbenpreGI'!F13+'41cbenpreGI'!H13+'41cbenpreGI'!J13+'41cbenpreGI'!L13+'41cbenpreGI'!N13</f>
        <v>12710</v>
      </c>
      <c r="G13" s="165">
        <f t="shared" si="0"/>
        <v>52.08376019341884</v>
      </c>
      <c r="H13" s="164">
        <f>'41cbenpreGI'!P13</f>
        <v>49</v>
      </c>
      <c r="I13" s="165">
        <f t="shared" si="1"/>
        <v>0.20079498422325123</v>
      </c>
      <c r="J13" s="164">
        <f>'41cbenpreGI'!R13</f>
        <v>11644</v>
      </c>
      <c r="K13" s="165">
        <f t="shared" si="2"/>
        <v>47.71544482235791</v>
      </c>
      <c r="L13" s="164">
        <f>'41cbenpreGI'!T13</f>
        <v>0</v>
      </c>
      <c r="M13" s="165">
        <f t="shared" si="3"/>
        <v>0</v>
      </c>
      <c r="N13" s="164">
        <f t="shared" si="5"/>
        <v>24403</v>
      </c>
      <c r="O13" s="165">
        <f t="shared" si="5"/>
        <v>100</v>
      </c>
      <c r="P13" s="166"/>
      <c r="Q13" s="166">
        <f t="shared" si="4"/>
        <v>1.8065590761030501</v>
      </c>
    </row>
    <row r="14" spans="2:25" s="162" customFormat="1" ht="18" customHeight="1" x14ac:dyDescent="0.2">
      <c r="B14" s="146" t="s">
        <v>6</v>
      </c>
      <c r="C14" s="159"/>
      <c r="D14" s="163">
        <f>'41cbenpreGI'!D14</f>
        <v>13948</v>
      </c>
      <c r="F14" s="164">
        <f>'41cbenpreGI'!F14+'41cbenpreGI'!H14+'41cbenpreGI'!J14+'41cbenpreGI'!L14+'41cbenpreGI'!N14</f>
        <v>8444</v>
      </c>
      <c r="G14" s="165">
        <f t="shared" si="0"/>
        <v>41.596059113300491</v>
      </c>
      <c r="H14" s="164">
        <f>'41cbenpreGI'!P14</f>
        <v>5911</v>
      </c>
      <c r="I14" s="165">
        <f t="shared" si="1"/>
        <v>29.118226600985221</v>
      </c>
      <c r="J14" s="164">
        <f>'41cbenpreGI'!R14</f>
        <v>5945</v>
      </c>
      <c r="K14" s="165">
        <f t="shared" si="2"/>
        <v>29.285714285714285</v>
      </c>
      <c r="L14" s="164">
        <f>'41cbenpreGI'!T14</f>
        <v>0</v>
      </c>
      <c r="M14" s="165">
        <f t="shared" si="3"/>
        <v>0</v>
      </c>
      <c r="N14" s="164">
        <f t="shared" si="5"/>
        <v>20300</v>
      </c>
      <c r="O14" s="165">
        <f t="shared" si="5"/>
        <v>100</v>
      </c>
      <c r="P14" s="166"/>
      <c r="Q14" s="166">
        <f t="shared" si="4"/>
        <v>1.4554057929452251</v>
      </c>
    </row>
    <row r="15" spans="2:25" s="162" customFormat="1" ht="18" customHeight="1" x14ac:dyDescent="0.2">
      <c r="B15" s="146" t="s">
        <v>5</v>
      </c>
      <c r="C15" s="159"/>
      <c r="D15" s="163">
        <f>'41cbenpreGI'!D15</f>
        <v>5178</v>
      </c>
      <c r="F15" s="164">
        <f>'41cbenpreGI'!F15+'41cbenpreGI'!H15+'41cbenpreGI'!J15+'41cbenpreGI'!L15+'41cbenpreGI'!N15</f>
        <v>3779</v>
      </c>
      <c r="G15" s="165">
        <f t="shared" si="0"/>
        <v>51.449965963240302</v>
      </c>
      <c r="H15" s="164">
        <f>'41cbenpreGI'!P15</f>
        <v>1</v>
      </c>
      <c r="I15" s="165">
        <f t="shared" si="1"/>
        <v>1.3614703880190605E-2</v>
      </c>
      <c r="J15" s="164">
        <f>'41cbenpreGI'!R15</f>
        <v>3565</v>
      </c>
      <c r="K15" s="165">
        <f t="shared" si="2"/>
        <v>48.536419332879511</v>
      </c>
      <c r="L15" s="164">
        <f>'41cbenpreGI'!T15</f>
        <v>0</v>
      </c>
      <c r="M15" s="165">
        <f t="shared" si="3"/>
        <v>0</v>
      </c>
      <c r="N15" s="164">
        <f t="shared" si="5"/>
        <v>7345</v>
      </c>
      <c r="O15" s="165">
        <f t="shared" si="5"/>
        <v>100</v>
      </c>
      <c r="P15" s="166"/>
      <c r="Q15" s="166">
        <f t="shared" si="4"/>
        <v>1.4185013518733101</v>
      </c>
    </row>
    <row r="16" spans="2:25" s="162" customFormat="1" ht="18" customHeight="1" x14ac:dyDescent="0.2">
      <c r="B16" s="146" t="s">
        <v>4</v>
      </c>
      <c r="C16" s="159"/>
      <c r="D16" s="163">
        <f>'41cbenpreGI'!D16</f>
        <v>49825</v>
      </c>
      <c r="F16" s="164">
        <f>'41cbenpreGI'!F16+'41cbenpreGI'!H16+'41cbenpreGI'!J16+'41cbenpreGI'!L16+'41cbenpreGI'!N16</f>
        <v>39147</v>
      </c>
      <c r="G16" s="165">
        <f t="shared" si="0"/>
        <v>54.754112118160457</v>
      </c>
      <c r="H16" s="164">
        <f>'41cbenpreGI'!P16</f>
        <v>17241</v>
      </c>
      <c r="I16" s="165">
        <f t="shared" si="1"/>
        <v>24.114635783820074</v>
      </c>
      <c r="J16" s="164">
        <f>'41cbenpreGI'!R16</f>
        <v>13866</v>
      </c>
      <c r="K16" s="165">
        <f t="shared" si="2"/>
        <v>19.394091977173549</v>
      </c>
      <c r="L16" s="164">
        <f>'41cbenpreGI'!T16</f>
        <v>1242</v>
      </c>
      <c r="M16" s="165">
        <f t="shared" si="3"/>
        <v>1.7371601208459215</v>
      </c>
      <c r="N16" s="164">
        <f t="shared" si="5"/>
        <v>71496</v>
      </c>
      <c r="O16" s="165">
        <f t="shared" si="5"/>
        <v>100</v>
      </c>
      <c r="P16" s="166"/>
      <c r="Q16" s="166">
        <f t="shared" si="4"/>
        <v>1.434942298043151</v>
      </c>
    </row>
    <row r="17" spans="2:25" s="162" customFormat="1" ht="18" customHeight="1" x14ac:dyDescent="0.2">
      <c r="B17" s="146" t="s">
        <v>40</v>
      </c>
      <c r="C17" s="159"/>
      <c r="D17" s="163">
        <f>'41cbenpreGI'!D17</f>
        <v>28485</v>
      </c>
      <c r="F17" s="164">
        <f>'41cbenpreGI'!F17+'41cbenpreGI'!H17+'41cbenpreGI'!J17+'41cbenpreGI'!L17+'41cbenpreGI'!N17</f>
        <v>31681</v>
      </c>
      <c r="G17" s="165">
        <f t="shared" si="0"/>
        <v>82.168793443303244</v>
      </c>
      <c r="H17" s="164">
        <f>'41cbenpreGI'!P17</f>
        <v>3280</v>
      </c>
      <c r="I17" s="165">
        <f t="shared" si="1"/>
        <v>8.5071065463222322</v>
      </c>
      <c r="J17" s="164">
        <f>'41cbenpreGI'!R17</f>
        <v>3593</v>
      </c>
      <c r="K17" s="165">
        <f t="shared" si="2"/>
        <v>9.3189127502852998</v>
      </c>
      <c r="L17" s="164">
        <f>'41cbenpreGI'!T17</f>
        <v>2</v>
      </c>
      <c r="M17" s="165">
        <f t="shared" si="3"/>
        <v>5.1872600892208737E-3</v>
      </c>
      <c r="N17" s="164">
        <f t="shared" si="5"/>
        <v>38556</v>
      </c>
      <c r="O17" s="165">
        <f t="shared" si="5"/>
        <v>99.999999999999986</v>
      </c>
      <c r="P17" s="166"/>
      <c r="Q17" s="166">
        <f t="shared" si="4"/>
        <v>1.3535545023696682</v>
      </c>
    </row>
    <row r="18" spans="2:25" s="162" customFormat="1" ht="18" customHeight="1" x14ac:dyDescent="0.2">
      <c r="B18" s="146" t="s">
        <v>41</v>
      </c>
      <c r="C18" s="159"/>
      <c r="D18" s="163">
        <f>'41cbenpreGI'!D18</f>
        <v>94119</v>
      </c>
      <c r="F18" s="164">
        <f>'41cbenpreGI'!F18+'41cbenpreGI'!H18+'41cbenpreGI'!J18+'41cbenpreGI'!L18+'41cbenpreGI'!N18</f>
        <v>41015</v>
      </c>
      <c r="G18" s="165">
        <f t="shared" si="0"/>
        <v>35.904057425482556</v>
      </c>
      <c r="H18" s="164">
        <f>'41cbenpreGI'!P18</f>
        <v>5575</v>
      </c>
      <c r="I18" s="165">
        <f t="shared" si="1"/>
        <v>4.8802906289666037</v>
      </c>
      <c r="J18" s="164">
        <f>'41cbenpreGI'!R18</f>
        <v>67638</v>
      </c>
      <c r="K18" s="165">
        <f t="shared" si="2"/>
        <v>59.209524226375457</v>
      </c>
      <c r="L18" s="164">
        <f>'41cbenpreGI'!T18</f>
        <v>7</v>
      </c>
      <c r="M18" s="165">
        <f t="shared" si="3"/>
        <v>6.1277191753840764E-3</v>
      </c>
      <c r="N18" s="164">
        <f t="shared" si="5"/>
        <v>114235</v>
      </c>
      <c r="O18" s="165">
        <f t="shared" si="5"/>
        <v>100</v>
      </c>
      <c r="P18" s="166"/>
      <c r="Q18" s="166">
        <f t="shared" si="4"/>
        <v>1.2137294276394777</v>
      </c>
    </row>
    <row r="19" spans="2:25" s="162" customFormat="1" ht="18" customHeight="1" x14ac:dyDescent="0.2">
      <c r="B19" s="146" t="s">
        <v>3</v>
      </c>
      <c r="C19" s="159"/>
      <c r="D19" s="163">
        <f>'41cbenpreGI'!D19</f>
        <v>56660</v>
      </c>
      <c r="F19" s="164">
        <f>'41cbenpreGI'!F19+'41cbenpreGI'!H19+'41cbenpreGI'!J19+'41cbenpreGI'!L19+'41cbenpreGI'!N19</f>
        <v>39198</v>
      </c>
      <c r="G19" s="165">
        <f t="shared" si="0"/>
        <v>44.949772946195125</v>
      </c>
      <c r="H19" s="164">
        <f>'41cbenpreGI'!P19</f>
        <v>7932</v>
      </c>
      <c r="I19" s="165">
        <f>H19*100/$N19</f>
        <v>9.0959130315123158</v>
      </c>
      <c r="J19" s="164">
        <f>'41cbenpreGI'!R19</f>
        <v>39932</v>
      </c>
      <c r="K19" s="165">
        <f>J19*100/$N19</f>
        <v>45.791477455162607</v>
      </c>
      <c r="L19" s="164">
        <f>'41cbenpreGI'!T19</f>
        <v>142</v>
      </c>
      <c r="M19" s="165">
        <f t="shared" si="3"/>
        <v>0.16283656712994818</v>
      </c>
      <c r="N19" s="164">
        <f t="shared" si="5"/>
        <v>87204</v>
      </c>
      <c r="O19" s="165">
        <f t="shared" si="5"/>
        <v>100</v>
      </c>
      <c r="P19" s="166"/>
      <c r="Q19" s="166">
        <f t="shared" si="4"/>
        <v>1.5390751853159195</v>
      </c>
    </row>
    <row r="20" spans="2:25" s="162" customFormat="1" ht="18" customHeight="1" x14ac:dyDescent="0.2">
      <c r="B20" s="146" t="s">
        <v>2</v>
      </c>
      <c r="C20" s="159"/>
      <c r="D20" s="163">
        <f>'41cbenpreGI'!D20</f>
        <v>11978</v>
      </c>
      <c r="F20" s="164">
        <f>'41cbenpreGI'!F20+'41cbenpreGI'!H20+'41cbenpreGI'!J20+'41cbenpreGI'!L20+'41cbenpreGI'!N20</f>
        <v>5758</v>
      </c>
      <c r="G20" s="165">
        <f t="shared" si="0"/>
        <v>37.732634338138922</v>
      </c>
      <c r="H20" s="164">
        <f>'41cbenpreGI'!P20</f>
        <v>7256</v>
      </c>
      <c r="I20" s="165">
        <f>H20*100/$N20</f>
        <v>47.549148099606818</v>
      </c>
      <c r="J20" s="164">
        <f>'41cbenpreGI'!R20</f>
        <v>2246</v>
      </c>
      <c r="K20" s="165">
        <f>J20*100/$N20</f>
        <v>14.71821756225426</v>
      </c>
      <c r="L20" s="164">
        <f>'41cbenpreGI'!T20</f>
        <v>0</v>
      </c>
      <c r="M20" s="165">
        <f t="shared" si="3"/>
        <v>0</v>
      </c>
      <c r="N20" s="164">
        <f t="shared" si="5"/>
        <v>15260</v>
      </c>
      <c r="O20" s="165">
        <f t="shared" si="5"/>
        <v>100</v>
      </c>
      <c r="P20" s="166"/>
      <c r="Q20" s="166">
        <f t="shared" si="4"/>
        <v>1.2740023376189682</v>
      </c>
    </row>
    <row r="21" spans="2:25" s="162" customFormat="1" ht="18" customHeight="1" x14ac:dyDescent="0.2">
      <c r="B21" s="146" t="s">
        <v>35</v>
      </c>
      <c r="C21" s="159"/>
      <c r="D21" s="163">
        <f>'41cbenpreGI'!D21</f>
        <v>24933</v>
      </c>
      <c r="F21" s="164">
        <f>'41cbenpreGI'!F21+'41cbenpreGI'!H21+'41cbenpreGI'!J21+'41cbenpreGI'!L21+'41cbenpreGI'!N21</f>
        <v>22048</v>
      </c>
      <c r="G21" s="165">
        <f t="shared" si="0"/>
        <v>62.147306705753024</v>
      </c>
      <c r="H21" s="164">
        <f>'41cbenpreGI'!P21</f>
        <v>5109</v>
      </c>
      <c r="I21" s="165">
        <f>H21*100/$N21</f>
        <v>14.400879443019422</v>
      </c>
      <c r="J21" s="164">
        <f>'41cbenpreGI'!R21</f>
        <v>8317</v>
      </c>
      <c r="K21" s="165">
        <f>J21*100/$N21</f>
        <v>23.443357668348508</v>
      </c>
      <c r="L21" s="164">
        <f>'41cbenpreGI'!T21</f>
        <v>3</v>
      </c>
      <c r="M21" s="165">
        <f t="shared" si="3"/>
        <v>8.4561828790483979E-3</v>
      </c>
      <c r="N21" s="164">
        <f t="shared" si="5"/>
        <v>35477</v>
      </c>
      <c r="O21" s="165">
        <f t="shared" si="5"/>
        <v>100</v>
      </c>
      <c r="P21" s="166"/>
      <c r="Q21" s="166">
        <f t="shared" si="4"/>
        <v>1.422893354189227</v>
      </c>
    </row>
    <row r="22" spans="2:25" s="162" customFormat="1" ht="21" customHeight="1" x14ac:dyDescent="0.2">
      <c r="B22" s="146" t="s">
        <v>42</v>
      </c>
      <c r="C22" s="159"/>
      <c r="D22" s="163">
        <f>'41cbenpreGI'!D22</f>
        <v>55586</v>
      </c>
      <c r="F22" s="164">
        <f>'41cbenpreGI'!F22+'41cbenpreGI'!H22+'41cbenpreGI'!J22+'41cbenpreGI'!L22+'41cbenpreGI'!N22</f>
        <v>56585</v>
      </c>
      <c r="G22" s="165">
        <f t="shared" si="0"/>
        <v>74.243915239782197</v>
      </c>
      <c r="H22" s="164">
        <f>'41cbenpreGI'!P22</f>
        <v>4984</v>
      </c>
      <c r="I22" s="165">
        <f>H22*100/$N22</f>
        <v>6.5393951321918253</v>
      </c>
      <c r="J22" s="164">
        <f>'41cbenpreGI'!R22</f>
        <v>14645</v>
      </c>
      <c r="K22" s="165">
        <f>J22*100/$N22</f>
        <v>19.215377550350979</v>
      </c>
      <c r="L22" s="164">
        <f>'41cbenpreGI'!T22</f>
        <v>1</v>
      </c>
      <c r="M22" s="165">
        <f t="shared" si="3"/>
        <v>1.31207767499836E-3</v>
      </c>
      <c r="N22" s="164">
        <f t="shared" si="5"/>
        <v>76215</v>
      </c>
      <c r="O22" s="165">
        <f t="shared" si="5"/>
        <v>100</v>
      </c>
      <c r="P22" s="166"/>
      <c r="Q22" s="166">
        <f t="shared" si="4"/>
        <v>1.3711186269924081</v>
      </c>
    </row>
    <row r="23" spans="2:25" s="162" customFormat="1" ht="18" customHeight="1" x14ac:dyDescent="0.2">
      <c r="B23" s="146" t="s">
        <v>43</v>
      </c>
      <c r="C23" s="159"/>
      <c r="D23" s="163">
        <f>'41cbenpreGI'!D23</f>
        <v>13880</v>
      </c>
      <c r="F23" s="164">
        <f>'41cbenpreGI'!F23+'41cbenpreGI'!H23+'41cbenpreGI'!J23+'41cbenpreGI'!L23+'41cbenpreGI'!N23</f>
        <v>9648</v>
      </c>
      <c r="G23" s="165">
        <f t="shared" si="0"/>
        <v>50.899498812978109</v>
      </c>
      <c r="H23" s="164">
        <f>'41cbenpreGI'!P23</f>
        <v>185</v>
      </c>
      <c r="I23" s="165">
        <f>H23*100/$N23</f>
        <v>0.97599577947771032</v>
      </c>
      <c r="J23" s="164">
        <f>'41cbenpreGI'!R23</f>
        <v>9121</v>
      </c>
      <c r="K23" s="165">
        <f>J23*100/$N23</f>
        <v>48.119229754682145</v>
      </c>
      <c r="L23" s="164">
        <f>'41cbenpreGI'!T23</f>
        <v>1</v>
      </c>
      <c r="M23" s="165">
        <f t="shared" si="3"/>
        <v>5.2756528620416781E-3</v>
      </c>
      <c r="N23" s="164">
        <f t="shared" si="5"/>
        <v>18955</v>
      </c>
      <c r="O23" s="165">
        <f t="shared" si="5"/>
        <v>100.00000000000001</v>
      </c>
      <c r="P23" s="166"/>
      <c r="Q23" s="166">
        <f t="shared" si="4"/>
        <v>1.3656340057636887</v>
      </c>
    </row>
    <row r="24" spans="2:25" s="162" customFormat="1" ht="22.5" customHeight="1" x14ac:dyDescent="0.2">
      <c r="B24" s="146" t="s">
        <v>44</v>
      </c>
      <c r="C24" s="159"/>
      <c r="D24" s="163">
        <f>'41cbenpreGI'!D24</f>
        <v>6355</v>
      </c>
      <c r="F24" s="164">
        <f>'41cbenpreGI'!F24+'41cbenpreGI'!H24+'41cbenpreGI'!J24+'41cbenpreGI'!L24+'41cbenpreGI'!N24</f>
        <v>4032</v>
      </c>
      <c r="G24" s="167">
        <f t="shared" si="0"/>
        <v>41.515650741350903</v>
      </c>
      <c r="H24" s="164">
        <f>'41cbenpreGI'!P24</f>
        <v>701</v>
      </c>
      <c r="I24" s="165">
        <f t="shared" si="1"/>
        <v>7.2178747940691927</v>
      </c>
      <c r="J24" s="164">
        <f>'41cbenpreGI'!R24</f>
        <v>4967</v>
      </c>
      <c r="K24" s="165">
        <f t="shared" si="2"/>
        <v>51.14291598023064</v>
      </c>
      <c r="L24" s="164">
        <f>'41cbenpreGI'!T24</f>
        <v>12</v>
      </c>
      <c r="M24" s="165">
        <f t="shared" si="3"/>
        <v>0.12355848434925865</v>
      </c>
      <c r="N24" s="163">
        <f t="shared" si="5"/>
        <v>9712</v>
      </c>
      <c r="O24" s="165">
        <f t="shared" si="5"/>
        <v>100</v>
      </c>
      <c r="P24" s="166"/>
      <c r="Q24" s="166">
        <f t="shared" si="4"/>
        <v>1.5282454760031472</v>
      </c>
    </row>
    <row r="25" spans="2:25" s="162" customFormat="1" ht="18" customHeight="1" x14ac:dyDescent="0.2">
      <c r="B25" s="146" t="s">
        <v>45</v>
      </c>
      <c r="C25" s="159"/>
      <c r="D25" s="163">
        <f>'41cbenpreGI'!D25</f>
        <v>29875</v>
      </c>
      <c r="F25" s="164">
        <f>'41cbenpreGI'!F25+'41cbenpreGI'!H25+'41cbenpreGI'!J25+'41cbenpreGI'!L25+'41cbenpreGI'!N25</f>
        <v>21516</v>
      </c>
      <c r="G25" s="167">
        <f t="shared" si="0"/>
        <v>50.88329194749911</v>
      </c>
      <c r="H25" s="164">
        <f>'41cbenpreGI'!P25</f>
        <v>39</v>
      </c>
      <c r="I25" s="165">
        <f t="shared" si="1"/>
        <v>9.2231287690670447E-2</v>
      </c>
      <c r="J25" s="164">
        <f>'41cbenpreGI'!R25</f>
        <v>18128</v>
      </c>
      <c r="K25" s="165">
        <f t="shared" si="2"/>
        <v>42.870994442473688</v>
      </c>
      <c r="L25" s="164">
        <f>'41cbenpreGI'!T25</f>
        <v>2602</v>
      </c>
      <c r="M25" s="165">
        <f t="shared" si="3"/>
        <v>6.1534823223365258</v>
      </c>
      <c r="N25" s="163">
        <f t="shared" si="5"/>
        <v>42285</v>
      </c>
      <c r="O25" s="165">
        <f t="shared" si="5"/>
        <v>100</v>
      </c>
      <c r="P25" s="166"/>
      <c r="Q25" s="166">
        <f t="shared" si="4"/>
        <v>1.415397489539749</v>
      </c>
    </row>
    <row r="26" spans="2:25" s="162" customFormat="1" ht="18" customHeight="1" x14ac:dyDescent="0.2">
      <c r="B26" s="146" t="s">
        <v>46</v>
      </c>
      <c r="C26" s="159"/>
      <c r="D26" s="163">
        <f>'41cbenpreGI'!D26</f>
        <v>2941</v>
      </c>
      <c r="F26" s="164">
        <f>'41cbenpreGI'!F26+'41cbenpreGI'!H26+'41cbenpreGI'!J26+'41cbenpreGI'!L26+'41cbenpreGI'!N26</f>
        <v>4147</v>
      </c>
      <c r="G26" s="167">
        <f t="shared" si="0"/>
        <v>99.28178118266699</v>
      </c>
      <c r="H26" s="164">
        <f>'41cbenpreGI'!P26</f>
        <v>26</v>
      </c>
      <c r="I26" s="165">
        <f t="shared" si="1"/>
        <v>0.62245630835527888</v>
      </c>
      <c r="J26" s="164">
        <f>'41cbenpreGI'!R26</f>
        <v>4</v>
      </c>
      <c r="K26" s="165">
        <f t="shared" si="2"/>
        <v>9.5762508977735222E-2</v>
      </c>
      <c r="L26" s="164">
        <f>'41cbenpreGI'!T26</f>
        <v>0</v>
      </c>
      <c r="M26" s="165">
        <f t="shared" si="3"/>
        <v>0</v>
      </c>
      <c r="N26" s="163">
        <f t="shared" si="5"/>
        <v>4177</v>
      </c>
      <c r="O26" s="165">
        <f t="shared" si="5"/>
        <v>100.00000000000001</v>
      </c>
      <c r="P26" s="166"/>
      <c r="Q26" s="166">
        <f t="shared" si="4"/>
        <v>1.4202652159129547</v>
      </c>
    </row>
    <row r="27" spans="2:25" s="162" customFormat="1" ht="18" customHeight="1" x14ac:dyDescent="0.2">
      <c r="B27" s="146" t="s">
        <v>1</v>
      </c>
      <c r="C27" s="159"/>
      <c r="D27" s="163">
        <f>'41cbenpreGI'!D27</f>
        <v>1148</v>
      </c>
      <c r="F27" s="164">
        <f>'41cbenpreGI'!F27+'41cbenpreGI'!H27+'41cbenpreGI'!J27+'41cbenpreGI'!L27+'41cbenpreGI'!N27</f>
        <v>1092</v>
      </c>
      <c r="G27" s="167">
        <f t="shared" si="0"/>
        <v>68.549905838041425</v>
      </c>
      <c r="H27" s="164">
        <f>'41cbenpreGI'!P27</f>
        <v>1</v>
      </c>
      <c r="I27" s="165">
        <f t="shared" si="1"/>
        <v>6.2774639045825489E-2</v>
      </c>
      <c r="J27" s="164">
        <f>'41cbenpreGI'!R27</f>
        <v>500</v>
      </c>
      <c r="K27" s="165">
        <f t="shared" si="2"/>
        <v>31.387319522912744</v>
      </c>
      <c r="L27" s="164">
        <f>'41cbenpreGI'!T27</f>
        <v>0</v>
      </c>
      <c r="M27" s="165">
        <f t="shared" si="3"/>
        <v>0</v>
      </c>
      <c r="N27" s="164">
        <f t="shared" si="5"/>
        <v>1593</v>
      </c>
      <c r="O27" s="165">
        <f t="shared" si="5"/>
        <v>100</v>
      </c>
      <c r="P27" s="166"/>
      <c r="Q27" s="166">
        <f t="shared" si="4"/>
        <v>1.387630662020906</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529741</v>
      </c>
      <c r="E30" s="174"/>
      <c r="F30" s="147">
        <f>SUM(F10:F27)</f>
        <v>446964</v>
      </c>
      <c r="G30" s="175">
        <f>F30*100/$N30</f>
        <v>59.424453736264468</v>
      </c>
      <c r="H30" s="147">
        <f>SUM(H10:H27)</f>
        <v>61684</v>
      </c>
      <c r="I30" s="175">
        <f>H30*100/$N30</f>
        <v>8.2009692151218836</v>
      </c>
      <c r="J30" s="147">
        <f>SUM(J10:J27)</f>
        <v>239485</v>
      </c>
      <c r="K30" s="175">
        <f>J30*100/$N30</f>
        <v>31.839846840079506</v>
      </c>
      <c r="L30" s="147">
        <f>SUM(L10:L28)</f>
        <v>4022</v>
      </c>
      <c r="M30" s="175">
        <f>L30*100/$N30</f>
        <v>0.53473020853414521</v>
      </c>
      <c r="N30" s="147">
        <f>F30+H30+J30+L30</f>
        <v>752155</v>
      </c>
      <c r="O30" s="175">
        <f>G30+I30+K30+M30</f>
        <v>100</v>
      </c>
      <c r="P30" s="176"/>
      <c r="Q30" s="176">
        <f>(N30/D30)</f>
        <v>1.4198542306523376</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333" customWidth="1"/>
    <col min="2" max="2" width="28.7109375" style="333" customWidth="1"/>
    <col min="3" max="3" width="11.28515625" style="333" bestFit="1" customWidth="1"/>
    <col min="4" max="4" width="10.7109375" style="333" customWidth="1"/>
    <col min="5" max="5" width="0.7109375" style="333" customWidth="1"/>
    <col min="6" max="6" width="12.85546875" style="333" customWidth="1"/>
    <col min="7" max="7" width="7.28515625" style="333" customWidth="1"/>
    <col min="8" max="8" width="0.7109375" style="333" customWidth="1"/>
    <col min="9" max="9" width="10.5703125" style="333" customWidth="1"/>
    <col min="10" max="10" width="8.5703125" style="333" customWidth="1"/>
    <col min="11" max="11" width="9.85546875" style="333" customWidth="1"/>
    <col min="12" max="17" width="11.42578125" style="333"/>
    <col min="18" max="18" width="7.5703125" style="333" customWidth="1"/>
    <col min="19" max="19" width="2.28515625" style="333" customWidth="1"/>
    <col min="20" max="16384" width="11.42578125" style="333"/>
  </cols>
  <sheetData>
    <row r="1" spans="1:259" s="613" customFormat="1" ht="9" customHeight="1" x14ac:dyDescent="0.25">
      <c r="A1" s="340"/>
      <c r="B1" s="311"/>
      <c r="C1" s="311"/>
      <c r="D1" s="311"/>
      <c r="E1" s="341"/>
      <c r="F1" s="340"/>
      <c r="G1" s="340"/>
      <c r="H1" s="341"/>
      <c r="I1" s="340"/>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25">
      <c r="A2" s="343"/>
      <c r="B2" s="749"/>
      <c r="C2" s="749"/>
      <c r="D2" s="749"/>
      <c r="E2" s="749"/>
      <c r="F2" s="749"/>
      <c r="G2" s="749"/>
      <c r="H2" s="749"/>
      <c r="I2" s="343"/>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6.95" customHeight="1" x14ac:dyDescent="0.25">
      <c r="A3" s="345"/>
      <c r="B3" s="1401"/>
      <c r="C3" s="1401"/>
      <c r="D3" s="1401"/>
      <c r="E3" s="1401"/>
      <c r="F3" s="1401"/>
      <c r="G3" s="1401"/>
      <c r="H3" s="1401"/>
      <c r="I3" s="345"/>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41.25" customHeight="1" x14ac:dyDescent="0.2">
      <c r="A4" s="1496" t="s">
        <v>421</v>
      </c>
      <c r="B4" s="1496"/>
      <c r="C4" s="1496"/>
      <c r="D4" s="1496"/>
      <c r="E4" s="1496"/>
      <c r="F4" s="1496"/>
      <c r="G4" s="1496"/>
      <c r="H4" s="1496"/>
      <c r="I4" s="1496"/>
      <c r="J4" s="1496"/>
      <c r="K4" s="1496"/>
      <c r="L4" s="1496"/>
      <c r="M4" s="1496"/>
      <c r="N4" s="1496"/>
      <c r="O4" s="1496"/>
      <c r="P4" s="1496"/>
      <c r="Q4" s="1496"/>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2" customHeight="1" x14ac:dyDescent="0.2">
      <c r="A5" s="492"/>
      <c r="B5" s="1439" t="str">
        <f>porsaad!$B$6</f>
        <v>Situación a 31 de enero de 2025</v>
      </c>
      <c r="C5" s="1439"/>
      <c r="D5" s="1439"/>
      <c r="E5" s="1439"/>
      <c r="F5" s="1439"/>
      <c r="G5" s="1439"/>
      <c r="H5" s="1439"/>
      <c r="I5" s="1439"/>
      <c r="J5" s="1439"/>
      <c r="K5" s="1439"/>
      <c r="L5" s="1439"/>
      <c r="M5" s="1439"/>
      <c r="N5" s="1439"/>
      <c r="O5" s="1439"/>
      <c r="P5" s="1439"/>
      <c r="Q5" s="1439"/>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6.95" customHeight="1" x14ac:dyDescent="0.2">
      <c r="A6" s="345"/>
      <c r="B6" s="345"/>
      <c r="C6" s="345"/>
      <c r="D6" s="345"/>
      <c r="E6" s="345"/>
      <c r="F6" s="345"/>
      <c r="G6" s="345"/>
      <c r="H6" s="345"/>
      <c r="I6" s="345"/>
      <c r="J6" s="345"/>
      <c r="K6" s="345"/>
      <c r="L6" s="751"/>
      <c r="M6" s="751"/>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
      <c r="A7" s="345"/>
      <c r="B7" s="345"/>
      <c r="C7" s="345"/>
      <c r="D7" s="345"/>
      <c r="E7" s="345"/>
      <c r="F7" s="345"/>
      <c r="G7" s="345"/>
      <c r="H7" s="345"/>
      <c r="I7" s="345"/>
      <c r="J7" s="345"/>
      <c r="K7" s="345"/>
      <c r="L7" s="740"/>
      <c r="M7" s="740"/>
      <c r="N7" s="322"/>
      <c r="O7" s="322"/>
      <c r="P7" s="322"/>
      <c r="Q7" s="322"/>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52.5" customHeight="1" x14ac:dyDescent="0.2">
      <c r="A8" s="345"/>
      <c r="B8" s="1569" t="s">
        <v>12</v>
      </c>
      <c r="C8" s="1566" t="s">
        <v>475</v>
      </c>
      <c r="D8" s="1568"/>
      <c r="E8" s="437"/>
      <c r="F8" s="1528" t="s">
        <v>482</v>
      </c>
      <c r="G8" s="1565"/>
      <c r="H8" s="437"/>
      <c r="I8" s="1566" t="s">
        <v>251</v>
      </c>
      <c r="J8" s="1567"/>
      <c r="K8" s="1568"/>
      <c r="L8" s="740"/>
      <c r="M8" s="740"/>
      <c r="N8" s="322"/>
      <c r="O8" s="322"/>
      <c r="P8" s="322"/>
      <c r="Q8" s="322"/>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6" customFormat="1" ht="30.75" customHeight="1" x14ac:dyDescent="0.2">
      <c r="A9" s="322"/>
      <c r="B9" s="1570"/>
      <c r="C9" s="788" t="s">
        <v>9</v>
      </c>
      <c r="D9" s="878" t="s">
        <v>10</v>
      </c>
      <c r="E9" s="437"/>
      <c r="F9" s="879" t="s">
        <v>9</v>
      </c>
      <c r="G9" s="877" t="s">
        <v>10</v>
      </c>
      <c r="H9" s="437"/>
      <c r="I9" s="788" t="s">
        <v>9</v>
      </c>
      <c r="J9" s="880" t="s">
        <v>111</v>
      </c>
      <c r="K9" s="881" t="s">
        <v>110</v>
      </c>
      <c r="L9" s="872"/>
      <c r="M9" s="872"/>
      <c r="N9" s="328"/>
      <c r="O9" s="328"/>
      <c r="P9" s="328"/>
      <c r="Q9" s="328"/>
      <c r="R9" s="328"/>
      <c r="S9" s="328"/>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row>
    <row r="10" spans="1:259" s="626" customFormat="1" ht="7.5" customHeight="1" x14ac:dyDescent="0.2">
      <c r="A10" s="322"/>
      <c r="B10" s="322"/>
      <c r="C10" s="327"/>
      <c r="D10" s="327"/>
      <c r="E10" s="322"/>
      <c r="F10" s="322"/>
      <c r="G10" s="322"/>
      <c r="H10" s="322"/>
      <c r="I10" s="322"/>
      <c r="J10" s="322"/>
      <c r="K10" s="322"/>
      <c r="L10" s="548"/>
      <c r="M10" s="754"/>
      <c r="N10" s="331"/>
      <c r="O10" s="331"/>
      <c r="P10" s="331"/>
      <c r="Q10" s="331"/>
      <c r="R10" s="331"/>
      <c r="S10" s="331"/>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row>
    <row r="11" spans="1:259" s="631" customFormat="1" ht="18" customHeight="1" x14ac:dyDescent="0.2">
      <c r="A11" s="328"/>
      <c r="B11" s="755" t="s">
        <v>8</v>
      </c>
      <c r="C11" s="757">
        <v>8631862</v>
      </c>
      <c r="D11" s="676">
        <v>17.753838233662304</v>
      </c>
      <c r="E11" s="756"/>
      <c r="F11" s="758">
        <v>1014321</v>
      </c>
      <c r="G11" s="759">
        <v>16.031753056369972</v>
      </c>
      <c r="H11" s="756"/>
      <c r="I11" s="760">
        <v>297499</v>
      </c>
      <c r="J11" s="761">
        <f>I11*100/C11</f>
        <v>3.4465217354030915</v>
      </c>
      <c r="K11" s="759">
        <f>I11*100/F11</f>
        <v>29.329866975050304</v>
      </c>
      <c r="L11" s="396"/>
      <c r="M11" s="396">
        <f>_xlfn.RANK.EQ(K11,K$11:K$31,0)</f>
        <v>2</v>
      </c>
      <c r="N11" s="396">
        <v>1</v>
      </c>
      <c r="O11" s="396">
        <f>MATCH(N11,M$11:M$31,0)</f>
        <v>7</v>
      </c>
      <c r="P11" s="568" t="str">
        <f t="shared" ref="P11:P29" si="0">INDEX(B$11:B$31,O11,1)</f>
        <v>Castilla y León</v>
      </c>
      <c r="Q11" s="762">
        <f>INDEX(K$11:K$31,O11,1)</f>
        <v>30.775539894986856</v>
      </c>
      <c r="R11" s="873"/>
      <c r="S11" s="331"/>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row>
    <row r="12" spans="1:259" s="633" customFormat="1" ht="18" customHeight="1" x14ac:dyDescent="0.2">
      <c r="A12" s="331"/>
      <c r="B12" s="763" t="s">
        <v>7</v>
      </c>
      <c r="C12" s="764">
        <v>1351591</v>
      </c>
      <c r="D12" s="684">
        <v>2.7799248843498505</v>
      </c>
      <c r="E12" s="756"/>
      <c r="F12" s="765">
        <v>186533</v>
      </c>
      <c r="G12" s="766">
        <v>2.9482293996317339</v>
      </c>
      <c r="H12" s="756"/>
      <c r="I12" s="767">
        <v>45476</v>
      </c>
      <c r="J12" s="448">
        <f t="shared" ref="J12:J28" si="1">I12*100/C12</f>
        <v>3.3646273169916046</v>
      </c>
      <c r="K12" s="766">
        <f t="shared" ref="K12:K28" si="2">I12*100/F12</f>
        <v>24.37960039242386</v>
      </c>
      <c r="L12" s="396"/>
      <c r="M12" s="396">
        <f t="shared" ref="M12:M31" si="3">_xlfn.RANK.EQ(K12,K$11:K$31,0)</f>
        <v>6</v>
      </c>
      <c r="N12" s="396">
        <v>2</v>
      </c>
      <c r="O12" s="396">
        <f t="shared" ref="O12:O29" si="4">MATCH(N12,M$11:M$31,0)</f>
        <v>1</v>
      </c>
      <c r="P12" s="568" t="str">
        <f t="shared" si="0"/>
        <v>Andalucía</v>
      </c>
      <c r="Q12" s="762">
        <f t="shared" ref="Q12:Q29" si="5">INDEX(K$11:K$31,O12,1)</f>
        <v>29.329866975050304</v>
      </c>
      <c r="R12" s="873"/>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row>
    <row r="13" spans="1:259" s="633" customFormat="1" ht="18" customHeight="1" x14ac:dyDescent="0.2">
      <c r="A13" s="331"/>
      <c r="B13" s="763" t="s">
        <v>37</v>
      </c>
      <c r="C13" s="764">
        <v>1009599</v>
      </c>
      <c r="D13" s="684">
        <v>2.0765226931184988</v>
      </c>
      <c r="E13" s="756"/>
      <c r="F13" s="765">
        <v>183865</v>
      </c>
      <c r="G13" s="766">
        <v>2.9060605821130245</v>
      </c>
      <c r="H13" s="756"/>
      <c r="I13" s="767">
        <v>33572</v>
      </c>
      <c r="J13" s="448">
        <f t="shared" si="1"/>
        <v>3.3252806312209104</v>
      </c>
      <c r="K13" s="766">
        <f t="shared" si="2"/>
        <v>18.259048758600059</v>
      </c>
      <c r="L13" s="396"/>
      <c r="M13" s="396">
        <f t="shared" si="3"/>
        <v>16</v>
      </c>
      <c r="N13" s="396">
        <v>3</v>
      </c>
      <c r="O13" s="396">
        <f>MATCH(N13,M$11:M$31,0)</f>
        <v>8</v>
      </c>
      <c r="P13" s="568" t="str">
        <f t="shared" si="0"/>
        <v>Castilla - La Mancha</v>
      </c>
      <c r="Q13" s="762">
        <f t="shared" si="5"/>
        <v>27.48486180637293</v>
      </c>
      <c r="R13" s="873"/>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row>
    <row r="14" spans="1:259" s="633" customFormat="1" ht="18" customHeight="1" x14ac:dyDescent="0.2">
      <c r="A14" s="331"/>
      <c r="B14" s="763" t="s">
        <v>38</v>
      </c>
      <c r="C14" s="764">
        <v>1231768</v>
      </c>
      <c r="D14" s="684">
        <v>2.533475374537006</v>
      </c>
      <c r="E14" s="756"/>
      <c r="F14" s="765">
        <v>122472</v>
      </c>
      <c r="G14" s="766">
        <v>1.9357194224705427</v>
      </c>
      <c r="H14" s="756"/>
      <c r="I14" s="767">
        <v>31871</v>
      </c>
      <c r="J14" s="448">
        <f t="shared" si="1"/>
        <v>2.58741905943327</v>
      </c>
      <c r="K14" s="766">
        <f t="shared" si="2"/>
        <v>26.023090992226795</v>
      </c>
      <c r="L14" s="396"/>
      <c r="M14" s="396">
        <f t="shared" si="3"/>
        <v>4</v>
      </c>
      <c r="N14" s="396">
        <v>4</v>
      </c>
      <c r="O14" s="396">
        <f t="shared" si="4"/>
        <v>4</v>
      </c>
      <c r="P14" s="568" t="str">
        <f t="shared" si="0"/>
        <v>Balears, Illes</v>
      </c>
      <c r="Q14" s="762">
        <f t="shared" si="5"/>
        <v>26.023090992226795</v>
      </c>
      <c r="R14" s="873"/>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
      <c r="A15" s="331"/>
      <c r="B15" s="763" t="s">
        <v>6</v>
      </c>
      <c r="C15" s="764">
        <v>2238754</v>
      </c>
      <c r="D15" s="684">
        <v>4.6046237023905645</v>
      </c>
      <c r="E15" s="756"/>
      <c r="F15" s="765">
        <v>253565</v>
      </c>
      <c r="G15" s="766">
        <v>4.0076972316835127</v>
      </c>
      <c r="H15" s="756"/>
      <c r="I15" s="767">
        <v>45615</v>
      </c>
      <c r="J15" s="448">
        <f t="shared" si="1"/>
        <v>2.037517297568201</v>
      </c>
      <c r="K15" s="766">
        <f t="shared" si="2"/>
        <v>17.989470155581408</v>
      </c>
      <c r="L15" s="396"/>
      <c r="M15" s="396">
        <f t="shared" si="3"/>
        <v>18</v>
      </c>
      <c r="N15" s="396">
        <v>5</v>
      </c>
      <c r="O15" s="396">
        <f t="shared" si="4"/>
        <v>10</v>
      </c>
      <c r="P15" s="568" t="str">
        <f t="shared" si="0"/>
        <v>Comunitat Valenciana</v>
      </c>
      <c r="Q15" s="762">
        <f t="shared" si="5"/>
        <v>25.521653909613072</v>
      </c>
      <c r="R15" s="873"/>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
      <c r="A16" s="331"/>
      <c r="B16" s="763" t="s">
        <v>5</v>
      </c>
      <c r="C16" s="768">
        <v>590851</v>
      </c>
      <c r="D16" s="684">
        <v>1.2152503219117274</v>
      </c>
      <c r="E16" s="756"/>
      <c r="F16" s="769">
        <v>99920</v>
      </c>
      <c r="G16" s="766">
        <v>1.579275954448826</v>
      </c>
      <c r="H16" s="756"/>
      <c r="I16" s="767">
        <v>18175</v>
      </c>
      <c r="J16" s="448">
        <f t="shared" si="1"/>
        <v>3.0760716322727726</v>
      </c>
      <c r="K16" s="766">
        <f t="shared" si="2"/>
        <v>18.189551641313049</v>
      </c>
      <c r="L16" s="396"/>
      <c r="M16" s="396">
        <f t="shared" si="3"/>
        <v>17</v>
      </c>
      <c r="N16" s="396">
        <v>6</v>
      </c>
      <c r="O16" s="396">
        <f t="shared" si="4"/>
        <v>2</v>
      </c>
      <c r="P16" s="568" t="str">
        <f t="shared" si="0"/>
        <v>Aragón</v>
      </c>
      <c r="Q16" s="770">
        <f t="shared" si="5"/>
        <v>24.37960039242386</v>
      </c>
      <c r="R16" s="873"/>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742" customFormat="1" ht="18" customHeight="1" x14ac:dyDescent="0.2">
      <c r="A17" s="450"/>
      <c r="B17" s="771" t="s">
        <v>4</v>
      </c>
      <c r="C17" s="764">
        <v>2391682</v>
      </c>
      <c r="D17" s="684">
        <v>4.9191629030169768</v>
      </c>
      <c r="E17" s="756"/>
      <c r="F17" s="772">
        <v>409663</v>
      </c>
      <c r="G17" s="773">
        <v>6.4748891646053783</v>
      </c>
      <c r="H17" s="756"/>
      <c r="I17" s="774">
        <v>126076</v>
      </c>
      <c r="J17" s="587">
        <f t="shared" si="1"/>
        <v>5.2714365873055034</v>
      </c>
      <c r="K17" s="773">
        <f t="shared" si="2"/>
        <v>30.775539894986856</v>
      </c>
      <c r="L17" s="396"/>
      <c r="M17" s="396">
        <f t="shared" si="3"/>
        <v>1</v>
      </c>
      <c r="N17" s="396">
        <v>7</v>
      </c>
      <c r="O17" s="396">
        <f t="shared" si="4"/>
        <v>11</v>
      </c>
      <c r="P17" s="568" t="str">
        <f t="shared" si="0"/>
        <v>Extremadura</v>
      </c>
      <c r="Q17" s="762">
        <f t="shared" si="5"/>
        <v>24.364774108690888</v>
      </c>
      <c r="R17" s="873"/>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row>
    <row r="18" spans="1:259" s="742" customFormat="1" ht="18" customHeight="1" x14ac:dyDescent="0.2">
      <c r="A18" s="450"/>
      <c r="B18" s="771" t="s">
        <v>40</v>
      </c>
      <c r="C18" s="764">
        <v>2104433</v>
      </c>
      <c r="D18" s="684">
        <v>4.3283550009929108</v>
      </c>
      <c r="E18" s="756"/>
      <c r="F18" s="772">
        <v>282068</v>
      </c>
      <c r="G18" s="773">
        <v>4.4581986581212121</v>
      </c>
      <c r="H18" s="756"/>
      <c r="I18" s="774">
        <v>77526</v>
      </c>
      <c r="J18" s="587">
        <f t="shared" si="1"/>
        <v>3.6839376687212186</v>
      </c>
      <c r="K18" s="773">
        <f t="shared" si="2"/>
        <v>27.48486180637293</v>
      </c>
      <c r="L18" s="396"/>
      <c r="M18" s="396">
        <f t="shared" si="3"/>
        <v>3</v>
      </c>
      <c r="N18" s="396">
        <v>8</v>
      </c>
      <c r="O18" s="396">
        <f t="shared" si="4"/>
        <v>21</v>
      </c>
      <c r="P18" s="568" t="str">
        <f t="shared" si="0"/>
        <v>TOTAL</v>
      </c>
      <c r="Q18" s="762">
        <f t="shared" si="5"/>
        <v>24.047732319680097</v>
      </c>
      <c r="R18" s="873"/>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row>
    <row r="19" spans="1:259" s="742" customFormat="1" ht="18" customHeight="1" x14ac:dyDescent="0.2">
      <c r="A19" s="450"/>
      <c r="B19" s="771" t="s">
        <v>41</v>
      </c>
      <c r="C19" s="764">
        <v>8012231</v>
      </c>
      <c r="D19" s="684">
        <v>16.479393792988624</v>
      </c>
      <c r="E19" s="756"/>
      <c r="F19" s="772">
        <v>1040507</v>
      </c>
      <c r="G19" s="773">
        <v>16.445633362046483</v>
      </c>
      <c r="H19" s="756"/>
      <c r="I19" s="774">
        <v>231314</v>
      </c>
      <c r="J19" s="587">
        <f t="shared" si="1"/>
        <v>2.8870111208725757</v>
      </c>
      <c r="K19" s="773">
        <f t="shared" si="2"/>
        <v>22.230893208791482</v>
      </c>
      <c r="L19" s="396"/>
      <c r="M19" s="396">
        <f t="shared" si="3"/>
        <v>11</v>
      </c>
      <c r="N19" s="396">
        <v>9</v>
      </c>
      <c r="O19" s="396">
        <f>MATCH(N19,M$11:M$31,0)</f>
        <v>13</v>
      </c>
      <c r="P19" s="568" t="str">
        <f t="shared" si="0"/>
        <v>Madrid, Comunidad de</v>
      </c>
      <c r="Q19" s="762">
        <f t="shared" si="5"/>
        <v>23.699206688281681</v>
      </c>
      <c r="R19" s="873"/>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
      <c r="A20" s="450"/>
      <c r="B20" s="771" t="s">
        <v>3</v>
      </c>
      <c r="C20" s="764">
        <v>5319285</v>
      </c>
      <c r="D20" s="684">
        <v>10.94059722094102</v>
      </c>
      <c r="E20" s="756"/>
      <c r="F20" s="772">
        <v>644872</v>
      </c>
      <c r="G20" s="773">
        <v>10.192462402895551</v>
      </c>
      <c r="H20" s="756"/>
      <c r="I20" s="774">
        <v>164582</v>
      </c>
      <c r="J20" s="587">
        <f t="shared" si="1"/>
        <v>3.0940624538824295</v>
      </c>
      <c r="K20" s="773">
        <f>I20*100/F20</f>
        <v>25.521653909613072</v>
      </c>
      <c r="L20" s="396"/>
      <c r="M20" s="396">
        <f t="shared" si="3"/>
        <v>5</v>
      </c>
      <c r="N20" s="396">
        <v>10</v>
      </c>
      <c r="O20" s="396">
        <f t="shared" si="4"/>
        <v>14</v>
      </c>
      <c r="P20" s="568" t="str">
        <f t="shared" si="0"/>
        <v>Murcia, Región de</v>
      </c>
      <c r="Q20" s="762">
        <f t="shared" si="5"/>
        <v>23.098238981400883</v>
      </c>
      <c r="R20" s="873"/>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633" customFormat="1" ht="18" customHeight="1" x14ac:dyDescent="0.2">
      <c r="A21" s="331"/>
      <c r="B21" s="763" t="s">
        <v>2</v>
      </c>
      <c r="C21" s="764">
        <v>1054681</v>
      </c>
      <c r="D21" s="684">
        <v>2.1692464339811264</v>
      </c>
      <c r="E21" s="756"/>
      <c r="F21" s="765">
        <v>150537</v>
      </c>
      <c r="G21" s="766">
        <v>2.3792980820142406</v>
      </c>
      <c r="H21" s="756"/>
      <c r="I21" s="767">
        <v>36678</v>
      </c>
      <c r="J21" s="448">
        <f t="shared" si="1"/>
        <v>3.4776392103394298</v>
      </c>
      <c r="K21" s="766">
        <f t="shared" si="2"/>
        <v>24.364774108690888</v>
      </c>
      <c r="L21" s="396"/>
      <c r="M21" s="396">
        <f t="shared" si="3"/>
        <v>7</v>
      </c>
      <c r="N21" s="396">
        <v>11</v>
      </c>
      <c r="O21" s="396">
        <f t="shared" si="4"/>
        <v>9</v>
      </c>
      <c r="P21" s="568" t="str">
        <f t="shared" si="0"/>
        <v>Cataluña</v>
      </c>
      <c r="Q21" s="762">
        <f t="shared" si="5"/>
        <v>22.230893208791482</v>
      </c>
      <c r="R21" s="873"/>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row>
    <row r="22" spans="1:259" s="633" customFormat="1" ht="18" customHeight="1" x14ac:dyDescent="0.2">
      <c r="A22" s="331"/>
      <c r="B22" s="763" t="s">
        <v>35</v>
      </c>
      <c r="C22" s="764">
        <v>2705833</v>
      </c>
      <c r="D22" s="684">
        <v>5.5653022915919159</v>
      </c>
      <c r="E22" s="756"/>
      <c r="F22" s="765">
        <v>469573</v>
      </c>
      <c r="G22" s="766">
        <v>7.4217909103122359</v>
      </c>
      <c r="H22" s="756"/>
      <c r="I22" s="767">
        <v>77734</v>
      </c>
      <c r="J22" s="448">
        <f t="shared" si="1"/>
        <v>2.872830658802668</v>
      </c>
      <c r="K22" s="766">
        <f t="shared" si="2"/>
        <v>16.554188592614992</v>
      </c>
      <c r="L22" s="396"/>
      <c r="M22" s="396">
        <f t="shared" si="3"/>
        <v>19</v>
      </c>
      <c r="N22" s="396">
        <v>12</v>
      </c>
      <c r="O22" s="396">
        <f t="shared" si="4"/>
        <v>17</v>
      </c>
      <c r="P22" s="568" t="str">
        <f t="shared" si="0"/>
        <v>Rioja, La</v>
      </c>
      <c r="Q22" s="762">
        <f t="shared" si="5"/>
        <v>22.168971980355405</v>
      </c>
      <c r="R22" s="873"/>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row>
    <row r="23" spans="1:259" s="633" customFormat="1" ht="18" customHeight="1" x14ac:dyDescent="0.2">
      <c r="A23" s="331"/>
      <c r="B23" s="763" t="s">
        <v>42</v>
      </c>
      <c r="C23" s="764">
        <v>7009268</v>
      </c>
      <c r="D23" s="684">
        <v>14.416519889727814</v>
      </c>
      <c r="E23" s="756"/>
      <c r="F23" s="765">
        <v>802837</v>
      </c>
      <c r="G23" s="766">
        <v>12.689163024838193</v>
      </c>
      <c r="H23" s="756"/>
      <c r="I23" s="767">
        <v>190266</v>
      </c>
      <c r="J23" s="448">
        <f t="shared" si="1"/>
        <v>2.7144917272388502</v>
      </c>
      <c r="K23" s="766">
        <f t="shared" si="2"/>
        <v>23.699206688281681</v>
      </c>
      <c r="L23" s="396"/>
      <c r="M23" s="396">
        <f t="shared" si="3"/>
        <v>9</v>
      </c>
      <c r="N23" s="396">
        <v>13</v>
      </c>
      <c r="O23" s="396">
        <f t="shared" si="4"/>
        <v>16</v>
      </c>
      <c r="P23" s="568" t="str">
        <f t="shared" si="0"/>
        <v>País Vasco</v>
      </c>
      <c r="Q23" s="762">
        <f t="shared" si="5"/>
        <v>21.590511137841254</v>
      </c>
      <c r="R23" s="873"/>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
      <c r="A24" s="331"/>
      <c r="B24" s="763" t="s">
        <v>43</v>
      </c>
      <c r="C24" s="764">
        <v>1568492</v>
      </c>
      <c r="D24" s="684">
        <v>3.226042450492542</v>
      </c>
      <c r="E24" s="756"/>
      <c r="F24" s="765">
        <v>194149</v>
      </c>
      <c r="G24" s="766">
        <v>3.0686033554872409</v>
      </c>
      <c r="H24" s="756"/>
      <c r="I24" s="767">
        <v>44845</v>
      </c>
      <c r="J24" s="448">
        <f t="shared" si="1"/>
        <v>2.8591156346350508</v>
      </c>
      <c r="K24" s="766">
        <f>I24*100/F24</f>
        <v>23.098238981400883</v>
      </c>
      <c r="L24" s="396"/>
      <c r="M24" s="396">
        <f t="shared" si="3"/>
        <v>10</v>
      </c>
      <c r="N24" s="396">
        <v>14</v>
      </c>
      <c r="O24" s="396">
        <f t="shared" si="4"/>
        <v>15</v>
      </c>
      <c r="P24" s="568" t="str">
        <f t="shared" si="0"/>
        <v>Navarra, Comunidad Foral de</v>
      </c>
      <c r="Q24" s="762">
        <f t="shared" si="5"/>
        <v>20.063674693611635</v>
      </c>
      <c r="R24" s="873"/>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
      <c r="A25" s="331"/>
      <c r="B25" s="763" t="s">
        <v>44</v>
      </c>
      <c r="C25" s="768">
        <v>678333</v>
      </c>
      <c r="D25" s="684">
        <v>1.3951815205751497</v>
      </c>
      <c r="E25" s="756"/>
      <c r="F25" s="769">
        <v>81351</v>
      </c>
      <c r="G25" s="766">
        <v>1.2857854100316899</v>
      </c>
      <c r="H25" s="756"/>
      <c r="I25" s="767">
        <v>16322</v>
      </c>
      <c r="J25" s="448">
        <f t="shared" si="1"/>
        <v>2.4061928285959846</v>
      </c>
      <c r="K25" s="766">
        <f t="shared" si="2"/>
        <v>20.063674693611635</v>
      </c>
      <c r="L25" s="396"/>
      <c r="M25" s="396">
        <f t="shared" si="3"/>
        <v>14</v>
      </c>
      <c r="N25" s="396">
        <v>15</v>
      </c>
      <c r="O25" s="396">
        <f t="shared" si="4"/>
        <v>18</v>
      </c>
      <c r="P25" s="568" t="str">
        <f t="shared" si="0"/>
        <v>Ceuta y Melilla</v>
      </c>
      <c r="Q25" s="770">
        <f t="shared" si="5"/>
        <v>18.297577168904525</v>
      </c>
      <c r="R25" s="873"/>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
      <c r="A26" s="331"/>
      <c r="B26" s="763" t="s">
        <v>45</v>
      </c>
      <c r="C26" s="768">
        <v>2227684</v>
      </c>
      <c r="D26" s="684">
        <v>4.5818551514977628</v>
      </c>
      <c r="E26" s="756"/>
      <c r="F26" s="769">
        <v>328385</v>
      </c>
      <c r="G26" s="766">
        <v>5.1902575490560219</v>
      </c>
      <c r="H26" s="756"/>
      <c r="I26" s="767">
        <v>70900</v>
      </c>
      <c r="J26" s="448">
        <f t="shared" si="1"/>
        <v>3.1826776149579565</v>
      </c>
      <c r="K26" s="766">
        <f t="shared" si="2"/>
        <v>21.590511137841254</v>
      </c>
      <c r="L26" s="396"/>
      <c r="M26" s="396">
        <f t="shared" si="3"/>
        <v>13</v>
      </c>
      <c r="N26" s="396">
        <v>16</v>
      </c>
      <c r="O26" s="396">
        <f t="shared" si="4"/>
        <v>3</v>
      </c>
      <c r="P26" s="568" t="str">
        <f t="shared" si="0"/>
        <v>Asturias, Principado de</v>
      </c>
      <c r="Q26" s="762">
        <f t="shared" si="5"/>
        <v>18.259048758600059</v>
      </c>
      <c r="R26" s="873"/>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
      <c r="A27" s="331"/>
      <c r="B27" s="763" t="s">
        <v>46</v>
      </c>
      <c r="C27" s="768">
        <v>324184</v>
      </c>
      <c r="D27" s="686">
        <v>0.6667750589550181</v>
      </c>
      <c r="E27" s="756"/>
      <c r="F27" s="769">
        <v>42149</v>
      </c>
      <c r="G27" s="775">
        <v>0.66618196761472748</v>
      </c>
      <c r="H27" s="756"/>
      <c r="I27" s="767">
        <v>9344</v>
      </c>
      <c r="J27" s="448">
        <f t="shared" si="1"/>
        <v>2.8823137477481926</v>
      </c>
      <c r="K27" s="775">
        <f t="shared" si="2"/>
        <v>22.168971980355405</v>
      </c>
      <c r="L27" s="396"/>
      <c r="M27" s="396">
        <f t="shared" si="3"/>
        <v>12</v>
      </c>
      <c r="N27" s="396">
        <v>17</v>
      </c>
      <c r="O27" s="396">
        <f t="shared" si="4"/>
        <v>6</v>
      </c>
      <c r="P27" s="568" t="str">
        <f t="shared" si="0"/>
        <v>Cantabria</v>
      </c>
      <c r="Q27" s="762">
        <f t="shared" si="5"/>
        <v>18.189551641313049</v>
      </c>
      <c r="R27" s="873"/>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
      <c r="A28" s="331"/>
      <c r="B28" s="763" t="s">
        <v>1</v>
      </c>
      <c r="C28" s="769">
        <v>169164</v>
      </c>
      <c r="D28" s="775">
        <v>0.34793307526918876</v>
      </c>
      <c r="E28" s="756"/>
      <c r="F28" s="769">
        <v>20183</v>
      </c>
      <c r="G28" s="775">
        <v>0.31900046625941408</v>
      </c>
      <c r="H28" s="756"/>
      <c r="I28" s="767">
        <v>3693</v>
      </c>
      <c r="J28" s="448">
        <f t="shared" si="1"/>
        <v>2.1830886004114349</v>
      </c>
      <c r="K28" s="775">
        <f t="shared" si="2"/>
        <v>18.297577168904525</v>
      </c>
      <c r="L28" s="396"/>
      <c r="M28" s="396">
        <f t="shared" si="3"/>
        <v>15</v>
      </c>
      <c r="N28" s="396">
        <v>18</v>
      </c>
      <c r="O28" s="396">
        <f t="shared" si="4"/>
        <v>5</v>
      </c>
      <c r="P28" s="568" t="str">
        <f t="shared" si="0"/>
        <v>Canarias</v>
      </c>
      <c r="Q28" s="762">
        <f t="shared" si="5"/>
        <v>17.989470155581408</v>
      </c>
      <c r="R28" s="873"/>
      <c r="S28" s="328"/>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6" customHeight="1" x14ac:dyDescent="0.2">
      <c r="A29" s="331"/>
      <c r="B29" s="743"/>
      <c r="C29" s="776"/>
      <c r="D29" s="777"/>
      <c r="E29" s="331"/>
      <c r="F29" s="776"/>
      <c r="G29" s="777"/>
      <c r="H29" s="331"/>
      <c r="I29" s="776"/>
      <c r="J29" s="778"/>
      <c r="K29" s="777"/>
      <c r="L29" s="396"/>
      <c r="M29" s="396"/>
      <c r="N29" s="396">
        <v>19</v>
      </c>
      <c r="O29" s="396">
        <f t="shared" si="4"/>
        <v>12</v>
      </c>
      <c r="P29" s="568" t="str">
        <f t="shared" si="0"/>
        <v>Galicia</v>
      </c>
      <c r="Q29" s="762">
        <f t="shared" si="5"/>
        <v>16.554188592614992</v>
      </c>
      <c r="R29" s="874"/>
      <c r="S29" s="316"/>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5.25" customHeight="1" x14ac:dyDescent="0.2">
      <c r="A30" s="331"/>
      <c r="B30" s="779"/>
      <c r="C30" s="327"/>
      <c r="D30" s="438"/>
      <c r="E30" s="779"/>
      <c r="F30" s="779"/>
      <c r="G30" s="780"/>
      <c r="H30" s="779"/>
      <c r="I30" s="328"/>
      <c r="J30" s="328"/>
      <c r="K30" s="781"/>
      <c r="L30" s="782"/>
      <c r="M30" s="396"/>
      <c r="N30" s="396"/>
      <c r="O30" s="396"/>
      <c r="P30" s="396"/>
      <c r="Q30" s="396"/>
      <c r="R30" s="873"/>
      <c r="S30" s="328"/>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918" customFormat="1" ht="15.75" customHeight="1" x14ac:dyDescent="0.2">
      <c r="A31" s="329"/>
      <c r="B31" s="1256" t="s">
        <v>0</v>
      </c>
      <c r="C31" s="1257">
        <f>SUM(C11:C28)</f>
        <v>48619695</v>
      </c>
      <c r="D31" s="1258">
        <f>SUM(D11:D28)</f>
        <v>99.999999999999986</v>
      </c>
      <c r="E31" s="320"/>
      <c r="F31" s="1257">
        <f>SUM(F11:F28)</f>
        <v>6326950</v>
      </c>
      <c r="G31" s="1258">
        <f>SUM(G11:G28)</f>
        <v>100.00000000000003</v>
      </c>
      <c r="H31" s="320"/>
      <c r="I31" s="1257">
        <f>SUM(I11:I30)</f>
        <v>1521488</v>
      </c>
      <c r="J31" s="1259">
        <f>I31*100/C31</f>
        <v>3.1293655791135668</v>
      </c>
      <c r="K31" s="1258">
        <f>I31*100/F31</f>
        <v>24.047732319680097</v>
      </c>
      <c r="L31" s="329"/>
      <c r="M31" s="329">
        <f t="shared" si="3"/>
        <v>8</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row>
    <row r="32" spans="1:259" s="631" customFormat="1" ht="4.5" customHeight="1" x14ac:dyDescent="0.2">
      <c r="A32" s="328"/>
      <c r="B32" s="783"/>
      <c r="C32" s="783"/>
      <c r="D32" s="783"/>
      <c r="E32" s="322"/>
      <c r="F32" s="746"/>
      <c r="G32" s="747"/>
      <c r="H32" s="322"/>
      <c r="I32" s="746"/>
      <c r="J32" s="746"/>
      <c r="K32" s="747"/>
      <c r="L32" s="396"/>
      <c r="M32" s="396"/>
      <c r="N32" s="396"/>
      <c r="O32" s="396"/>
      <c r="P32" s="396"/>
      <c r="Q32" s="396"/>
      <c r="R32" s="333"/>
      <c r="S32" s="333"/>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row>
    <row r="33" spans="1:259" s="650" customFormat="1" x14ac:dyDescent="0.25">
      <c r="A33" s="394"/>
      <c r="B33" s="1443" t="str">
        <f>'22solcasaadpot'!B32:M32</f>
        <v>(1) Cifras INE de población referidas al 01/01/2023. Real Decreto 1085/2023, de 5 de diciembre BOE 23.12.22.</v>
      </c>
      <c r="C33" s="1443"/>
      <c r="D33" s="1443"/>
      <c r="E33" s="1443"/>
      <c r="F33" s="1443"/>
      <c r="G33" s="1443"/>
      <c r="H33" s="1443"/>
      <c r="I33" s="1443"/>
      <c r="J33" s="1443"/>
      <c r="K33" s="1443"/>
      <c r="L33" s="1223"/>
      <c r="M33" s="1223"/>
      <c r="N33" s="1223"/>
      <c r="O33" s="1223"/>
      <c r="P33" s="496"/>
      <c r="Q33" s="333"/>
      <c r="R33" s="748"/>
      <c r="S33" s="748"/>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row>
    <row r="34" spans="1:259" x14ac:dyDescent="0.2">
      <c r="B34" s="1444" t="str">
        <f>'22solcasaadpot'!B33:Q33</f>
        <v>(2) Cifras de Población Potencialmente Dependiente calculadas según lo explicado en la metodología</v>
      </c>
      <c r="C34" s="1444"/>
      <c r="D34" s="1444"/>
      <c r="E34" s="1444"/>
      <c r="F34" s="1444"/>
      <c r="G34" s="1444"/>
      <c r="H34" s="1444"/>
      <c r="I34" s="1444"/>
      <c r="J34" s="1444"/>
      <c r="K34" s="1444"/>
      <c r="L34" s="496"/>
      <c r="M34" s="496"/>
      <c r="N34" s="496"/>
      <c r="O34" s="496"/>
      <c r="P34" s="496"/>
    </row>
    <row r="35" spans="1:259" ht="15" customHeight="1" x14ac:dyDescent="0.25">
      <c r="B35" s="397" t="s">
        <v>47</v>
      </c>
      <c r="C35" s="397"/>
      <c r="D35" s="397"/>
      <c r="L35" s="447"/>
      <c r="M35" s="360"/>
      <c r="N35" s="360"/>
      <c r="O35" s="360"/>
      <c r="P35" s="361"/>
      <c r="Q35" s="786"/>
      <c r="R35" s="329"/>
    </row>
    <row r="36" spans="1:259" x14ac:dyDescent="0.25">
      <c r="L36" s="447"/>
      <c r="M36" s="360"/>
      <c r="N36" s="360"/>
      <c r="O36" s="360"/>
      <c r="P36" s="361"/>
      <c r="Q36" s="786"/>
      <c r="R36" s="329"/>
    </row>
    <row r="37" spans="1:259" x14ac:dyDescent="0.25">
      <c r="L37" s="447"/>
      <c r="M37" s="360"/>
      <c r="N37" s="360"/>
      <c r="O37" s="360"/>
      <c r="P37" s="361"/>
      <c r="Q37" s="787"/>
      <c r="R37" s="329"/>
    </row>
    <row r="38" spans="1:259" x14ac:dyDescent="0.25">
      <c r="L38" s="447"/>
      <c r="M38" s="360"/>
      <c r="N38" s="360"/>
      <c r="O38" s="360"/>
      <c r="P38" s="361"/>
      <c r="Q38" s="786"/>
      <c r="R38" s="329"/>
    </row>
    <row r="39" spans="1:259" x14ac:dyDescent="0.25">
      <c r="L39" s="447"/>
      <c r="M39" s="360"/>
      <c r="N39" s="360"/>
      <c r="O39" s="360"/>
      <c r="P39" s="361"/>
      <c r="Q39" s="786"/>
      <c r="R39" s="329"/>
    </row>
    <row r="40" spans="1:259" x14ac:dyDescent="0.25">
      <c r="L40" s="447"/>
      <c r="M40" s="360"/>
      <c r="N40" s="360"/>
      <c r="O40" s="360"/>
      <c r="P40" s="361"/>
      <c r="Q40" s="786"/>
      <c r="R40" s="329"/>
    </row>
    <row r="41" spans="1:259" x14ac:dyDescent="0.25">
      <c r="L41" s="447"/>
      <c r="M41" s="360"/>
      <c r="N41" s="360"/>
      <c r="O41" s="360"/>
      <c r="P41" s="361"/>
      <c r="Q41" s="786"/>
      <c r="R41" s="329"/>
    </row>
    <row r="42" spans="1:259" x14ac:dyDescent="0.25">
      <c r="L42" s="447"/>
      <c r="M42" s="360"/>
      <c r="N42" s="360"/>
      <c r="O42" s="360"/>
      <c r="P42" s="361"/>
      <c r="Q42" s="786"/>
      <c r="R42" s="329"/>
    </row>
    <row r="43" spans="1:259" x14ac:dyDescent="0.25">
      <c r="L43" s="447"/>
      <c r="M43" s="360"/>
      <c r="N43" s="360"/>
      <c r="O43" s="360"/>
      <c r="P43" s="361"/>
      <c r="Q43" s="786"/>
      <c r="R43" s="329"/>
    </row>
    <row r="44" spans="1:259" x14ac:dyDescent="0.25">
      <c r="L44" s="447"/>
      <c r="M44" s="360"/>
      <c r="N44" s="360"/>
      <c r="O44" s="360"/>
      <c r="P44" s="361"/>
      <c r="Q44" s="787"/>
      <c r="R44" s="329"/>
    </row>
    <row r="45" spans="1:259" x14ac:dyDescent="0.25">
      <c r="L45" s="447"/>
      <c r="M45" s="360"/>
      <c r="N45" s="360"/>
      <c r="O45" s="360"/>
      <c r="P45" s="361"/>
      <c r="Q45" s="786"/>
      <c r="R45" s="329"/>
    </row>
    <row r="46" spans="1:259" x14ac:dyDescent="0.25">
      <c r="L46" s="447"/>
      <c r="M46" s="360"/>
      <c r="N46" s="360"/>
      <c r="O46" s="360"/>
      <c r="P46" s="361"/>
      <c r="Q46" s="786"/>
      <c r="R46" s="329"/>
    </row>
    <row r="47" spans="1:259" x14ac:dyDescent="0.25">
      <c r="L47" s="447"/>
      <c r="M47" s="360"/>
      <c r="N47" s="360"/>
      <c r="O47" s="360"/>
      <c r="P47" s="361"/>
      <c r="Q47" s="786"/>
      <c r="R47" s="329"/>
    </row>
    <row r="48" spans="1:259" x14ac:dyDescent="0.25">
      <c r="L48" s="447"/>
      <c r="M48" s="360"/>
      <c r="N48" s="360"/>
      <c r="O48" s="360"/>
      <c r="P48" s="361"/>
      <c r="Q48" s="786"/>
      <c r="R48" s="329"/>
    </row>
    <row r="49" spans="12:18" x14ac:dyDescent="0.25">
      <c r="L49" s="447"/>
      <c r="M49" s="360"/>
      <c r="N49" s="360"/>
      <c r="O49" s="360"/>
      <c r="P49" s="361"/>
      <c r="Q49" s="786"/>
      <c r="R49" s="329"/>
    </row>
    <row r="50" spans="12:18" x14ac:dyDescent="0.25">
      <c r="L50" s="447"/>
      <c r="M50" s="360"/>
      <c r="N50" s="360"/>
      <c r="O50" s="360"/>
      <c r="P50" s="361"/>
      <c r="Q50" s="787"/>
      <c r="R50" s="329"/>
    </row>
    <row r="51" spans="12:18" x14ac:dyDescent="0.25">
      <c r="L51" s="447"/>
      <c r="M51" s="360"/>
      <c r="N51" s="360"/>
      <c r="O51" s="360"/>
      <c r="P51" s="361"/>
      <c r="Q51" s="786"/>
      <c r="R51" s="329"/>
    </row>
    <row r="52" spans="12:18" x14ac:dyDescent="0.25">
      <c r="L52" s="447"/>
      <c r="M52" s="360"/>
      <c r="N52" s="360"/>
      <c r="O52" s="360"/>
      <c r="P52" s="361"/>
      <c r="Q52" s="786"/>
      <c r="R52" s="329"/>
    </row>
    <row r="53" spans="12:18" x14ac:dyDescent="0.25">
      <c r="L53" s="447"/>
      <c r="M53" s="329"/>
      <c r="N53" s="329"/>
      <c r="O53" s="360"/>
      <c r="P53" s="361"/>
      <c r="Q53" s="786"/>
      <c r="R53" s="329"/>
    </row>
  </sheetData>
  <mergeCells count="9">
    <mergeCell ref="B33:K33"/>
    <mergeCell ref="B34:K34"/>
    <mergeCell ref="B3:H3"/>
    <mergeCell ref="A4:Q4"/>
    <mergeCell ref="B5:Q5"/>
    <mergeCell ref="F8:G8"/>
    <mergeCell ref="I8:K8"/>
    <mergeCell ref="C8:D8"/>
    <mergeCell ref="B8:B9"/>
  </mergeCells>
  <printOptions horizontalCentered="1"/>
  <pageMargins left="0" right="0" top="0.43307086614173229" bottom="0.43307086614173229" header="0" footer="0"/>
  <pageSetup paperSize="9" scale="82"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00"/>
      <c r="C2" s="1400"/>
    </row>
    <row r="3" spans="1:53" s="345" customFormat="1" ht="4.5" customHeight="1" x14ac:dyDescent="0.2">
      <c r="B3" s="1401"/>
      <c r="C3" s="1401"/>
    </row>
    <row r="4" spans="1:53" s="345" customFormat="1" ht="17.25" customHeight="1" x14ac:dyDescent="0.2">
      <c r="A4" s="1402" t="s">
        <v>425</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c r="Y4" s="1402"/>
      <c r="Z4" s="1402"/>
      <c r="AA4" s="1402"/>
      <c r="AB4" s="1402"/>
      <c r="AC4" s="1402"/>
    </row>
    <row r="5" spans="1:53" s="345" customFormat="1" ht="17.25" customHeight="1" x14ac:dyDescent="0.2">
      <c r="B5" s="1403" t="str">
        <f>porsaad!$B$6</f>
        <v>Situación a 31 de enero de 2025</v>
      </c>
      <c r="C5" s="1403"/>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row>
    <row r="6" spans="1:53" s="345" customFormat="1" ht="6" customHeight="1" x14ac:dyDescent="0.2"/>
    <row r="7" spans="1:53" s="322" customFormat="1" ht="12.75" customHeight="1" x14ac:dyDescent="0.2">
      <c r="A7" s="316"/>
      <c r="B7" s="1404" t="s">
        <v>12</v>
      </c>
      <c r="C7" s="317"/>
      <c r="D7" s="1407" t="s">
        <v>251</v>
      </c>
      <c r="E7" s="1408"/>
      <c r="F7" s="1408"/>
      <c r="G7" s="1408"/>
      <c r="H7" s="1408"/>
      <c r="I7" s="318"/>
      <c r="J7" s="1411"/>
      <c r="K7" s="1411"/>
      <c r="L7" s="1411"/>
      <c r="M7" s="1411"/>
      <c r="N7" s="1411"/>
      <c r="O7" s="1411"/>
      <c r="P7" s="318"/>
      <c r="Q7" s="1411"/>
      <c r="R7" s="1411"/>
      <c r="S7" s="1411"/>
      <c r="T7" s="1411"/>
      <c r="U7" s="1411"/>
      <c r="V7" s="1411"/>
      <c r="W7" s="318"/>
      <c r="X7" s="1411"/>
      <c r="Y7" s="1411"/>
      <c r="Z7" s="1411"/>
      <c r="AA7" s="1411"/>
      <c r="AB7" s="1411"/>
      <c r="AC7" s="1412"/>
      <c r="AD7" s="319"/>
      <c r="AE7" s="319"/>
      <c r="AF7" s="320"/>
      <c r="AG7" s="320"/>
      <c r="AH7" s="320"/>
      <c r="AI7" s="320"/>
      <c r="AJ7" s="320"/>
      <c r="AK7" s="320"/>
      <c r="AL7" s="321"/>
    </row>
    <row r="8" spans="1:53" s="322" customFormat="1" ht="33.75" customHeight="1" x14ac:dyDescent="0.2">
      <c r="A8" s="316"/>
      <c r="B8" s="1405"/>
      <c r="C8" s="317"/>
      <c r="D8" s="1409"/>
      <c r="E8" s="1410"/>
      <c r="F8" s="1410"/>
      <c r="G8" s="1410"/>
      <c r="H8" s="1410"/>
      <c r="I8" s="323"/>
      <c r="J8" s="1413" t="s">
        <v>252</v>
      </c>
      <c r="K8" s="1414"/>
      <c r="L8" s="1414"/>
      <c r="M8" s="1414"/>
      <c r="N8" s="1414"/>
      <c r="O8" s="1415"/>
      <c r="P8" s="317"/>
      <c r="Q8" s="1413" t="s">
        <v>253</v>
      </c>
      <c r="R8" s="1414"/>
      <c r="S8" s="1414"/>
      <c r="T8" s="1414"/>
      <c r="U8" s="1414"/>
      <c r="V8" s="1415"/>
      <c r="W8" s="317"/>
      <c r="X8" s="1413" t="s">
        <v>254</v>
      </c>
      <c r="Y8" s="1414"/>
      <c r="Z8" s="1414"/>
      <c r="AA8" s="1414"/>
      <c r="AB8" s="1414"/>
      <c r="AC8" s="1415"/>
      <c r="AD8" s="319"/>
      <c r="AE8" s="319"/>
      <c r="AF8" s="320"/>
      <c r="AG8" s="320"/>
      <c r="AH8" s="320"/>
      <c r="AI8" s="320"/>
      <c r="AJ8" s="320"/>
      <c r="AK8" s="320"/>
      <c r="AL8" s="321"/>
    </row>
    <row r="9" spans="1:53" s="322" customFormat="1" ht="21.75" customHeight="1" x14ac:dyDescent="0.2">
      <c r="A9" s="316"/>
      <c r="B9" s="1405"/>
      <c r="C9" s="317"/>
      <c r="D9" s="1416" t="s">
        <v>9</v>
      </c>
      <c r="E9" s="1418" t="s">
        <v>24</v>
      </c>
      <c r="F9" s="1419"/>
      <c r="G9" s="1418" t="s">
        <v>23</v>
      </c>
      <c r="H9" s="1420"/>
      <c r="I9" s="323"/>
      <c r="J9" s="1421" t="s">
        <v>9</v>
      </c>
      <c r="K9" s="1424" t="s">
        <v>223</v>
      </c>
      <c r="L9" s="1426" t="s">
        <v>24</v>
      </c>
      <c r="M9" s="1427"/>
      <c r="N9" s="1422" t="s">
        <v>23</v>
      </c>
      <c r="O9" s="1423"/>
      <c r="P9" s="317"/>
      <c r="Q9" s="1421" t="s">
        <v>9</v>
      </c>
      <c r="R9" s="1424" t="s">
        <v>223</v>
      </c>
      <c r="S9" s="1426" t="s">
        <v>24</v>
      </c>
      <c r="T9" s="1427"/>
      <c r="U9" s="1422" t="s">
        <v>23</v>
      </c>
      <c r="V9" s="1423"/>
      <c r="W9" s="317"/>
      <c r="X9" s="1421" t="s">
        <v>9</v>
      </c>
      <c r="Y9" s="1424" t="s">
        <v>223</v>
      </c>
      <c r="Z9" s="1426" t="s">
        <v>24</v>
      </c>
      <c r="AA9" s="1427"/>
      <c r="AB9" s="1422" t="s">
        <v>23</v>
      </c>
      <c r="AC9" s="1423"/>
      <c r="AD9" s="319"/>
      <c r="AE9" s="319"/>
      <c r="AF9" s="320"/>
      <c r="AG9" s="320"/>
      <c r="AH9" s="320"/>
      <c r="AI9" s="320"/>
      <c r="AJ9" s="320"/>
      <c r="AK9" s="320"/>
      <c r="AL9" s="321"/>
    </row>
    <row r="10" spans="1:53" s="322" customFormat="1" ht="36.75" customHeight="1" x14ac:dyDescent="0.2">
      <c r="A10" s="316"/>
      <c r="B10" s="1406"/>
      <c r="C10" s="317"/>
      <c r="D10" s="1417"/>
      <c r="E10" s="407" t="s">
        <v>9</v>
      </c>
      <c r="F10" s="403" t="s">
        <v>223</v>
      </c>
      <c r="G10" s="406" t="s">
        <v>9</v>
      </c>
      <c r="H10" s="886" t="s">
        <v>223</v>
      </c>
      <c r="I10" s="346"/>
      <c r="J10" s="1417"/>
      <c r="K10" s="1425"/>
      <c r="L10" s="404" t="s">
        <v>9</v>
      </c>
      <c r="M10" s="403" t="s">
        <v>223</v>
      </c>
      <c r="N10" s="407" t="s">
        <v>9</v>
      </c>
      <c r="O10" s="402" t="s">
        <v>223</v>
      </c>
      <c r="P10" s="347"/>
      <c r="Q10" s="1417"/>
      <c r="R10" s="1425"/>
      <c r="S10" s="404" t="s">
        <v>9</v>
      </c>
      <c r="T10" s="403" t="s">
        <v>223</v>
      </c>
      <c r="U10" s="407" t="s">
        <v>9</v>
      </c>
      <c r="V10" s="402" t="s">
        <v>223</v>
      </c>
      <c r="W10" s="347"/>
      <c r="X10" s="1417"/>
      <c r="Y10" s="1425"/>
      <c r="Z10" s="404" t="s">
        <v>9</v>
      </c>
      <c r="AA10" s="403" t="s">
        <v>223</v>
      </c>
      <c r="AB10" s="407" t="s">
        <v>9</v>
      </c>
      <c r="AC10" s="402" t="s">
        <v>223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297499</v>
      </c>
      <c r="E12" s="352">
        <f>L12+S12+Z12</f>
        <v>186885</v>
      </c>
      <c r="F12" s="353">
        <f>E12/$D12*100</f>
        <v>62.818698550247234</v>
      </c>
      <c r="G12" s="352">
        <f>N12+U12+AB12</f>
        <v>110614</v>
      </c>
      <c r="H12" s="354">
        <f>G12/$D12*100</f>
        <v>37.181301449752773</v>
      </c>
      <c r="I12" s="350"/>
      <c r="J12" s="355">
        <v>89021</v>
      </c>
      <c r="K12" s="356">
        <v>29.923125792019466</v>
      </c>
      <c r="L12" s="357">
        <v>36259</v>
      </c>
      <c r="M12" s="353">
        <v>40.730838790847102</v>
      </c>
      <c r="N12" s="357">
        <v>52762</v>
      </c>
      <c r="O12" s="358">
        <v>59.269161209152898</v>
      </c>
      <c r="P12" s="350"/>
      <c r="Q12" s="355">
        <v>61855</v>
      </c>
      <c r="R12" s="356">
        <v>20.791666526610172</v>
      </c>
      <c r="S12" s="357">
        <v>40668</v>
      </c>
      <c r="T12" s="353">
        <v>65.747312262549514</v>
      </c>
      <c r="U12" s="357">
        <v>21187</v>
      </c>
      <c r="V12" s="358">
        <v>34.252687737450486</v>
      </c>
      <c r="W12" s="350"/>
      <c r="X12" s="355">
        <v>146623</v>
      </c>
      <c r="Y12" s="356">
        <v>49.285207681370359</v>
      </c>
      <c r="Z12" s="357">
        <v>109958</v>
      </c>
      <c r="AA12" s="353">
        <v>74.993691303547195</v>
      </c>
      <c r="AB12" s="357">
        <v>36665</v>
      </c>
      <c r="AC12" s="358">
        <f t="shared" ref="AC12:AC29" si="0">AB12/$X12*100</f>
        <v>25.006308696452805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45476</v>
      </c>
      <c r="E13" s="365">
        <f t="shared" ref="E13:E29" si="2">L13+S13+Z13</f>
        <v>29325</v>
      </c>
      <c r="F13" s="366">
        <f t="shared" ref="F13:H29" si="3">E13/$D13*100</f>
        <v>64.484563286128946</v>
      </c>
      <c r="G13" s="365">
        <f t="shared" ref="G13:G29" si="4">N13+U13+AB13</f>
        <v>16151</v>
      </c>
      <c r="H13" s="367">
        <f t="shared" si="3"/>
        <v>35.515436713871054</v>
      </c>
      <c r="I13" s="350"/>
      <c r="J13" s="368">
        <v>8910</v>
      </c>
      <c r="K13" s="369">
        <v>19.592752220951713</v>
      </c>
      <c r="L13" s="370">
        <v>3738</v>
      </c>
      <c r="M13" s="371">
        <v>41.952861952861952</v>
      </c>
      <c r="N13" s="370">
        <v>5172</v>
      </c>
      <c r="O13" s="372">
        <v>58.047138047138048</v>
      </c>
      <c r="P13" s="350"/>
      <c r="Q13" s="368">
        <v>8358</v>
      </c>
      <c r="R13" s="369">
        <v>18.37892514733046</v>
      </c>
      <c r="S13" s="370">
        <v>5072</v>
      </c>
      <c r="T13" s="371">
        <v>60.684374252213445</v>
      </c>
      <c r="U13" s="370">
        <v>3286</v>
      </c>
      <c r="V13" s="372">
        <v>39.315625747786555</v>
      </c>
      <c r="W13" s="350"/>
      <c r="X13" s="368">
        <v>28208</v>
      </c>
      <c r="Y13" s="369">
        <v>62.028322631717828</v>
      </c>
      <c r="Z13" s="370">
        <v>20515</v>
      </c>
      <c r="AA13" s="371">
        <v>72.727595008508231</v>
      </c>
      <c r="AB13" s="370">
        <v>7693</v>
      </c>
      <c r="AC13" s="372">
        <f t="shared" si="0"/>
        <v>27.272404991491779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33572</v>
      </c>
      <c r="E14" s="365">
        <f t="shared" si="2"/>
        <v>21717</v>
      </c>
      <c r="F14" s="366">
        <f t="shared" si="3"/>
        <v>64.687835100679138</v>
      </c>
      <c r="G14" s="365">
        <f t="shared" si="4"/>
        <v>11855</v>
      </c>
      <c r="H14" s="367">
        <f t="shared" si="3"/>
        <v>35.312164899320862</v>
      </c>
      <c r="I14" s="350"/>
      <c r="J14" s="368">
        <v>7970</v>
      </c>
      <c r="K14" s="369">
        <v>23.740021446443464</v>
      </c>
      <c r="L14" s="370">
        <v>3262</v>
      </c>
      <c r="M14" s="371">
        <v>40.928481806775409</v>
      </c>
      <c r="N14" s="370">
        <v>4708</v>
      </c>
      <c r="O14" s="372">
        <v>59.071518193224591</v>
      </c>
      <c r="P14" s="350"/>
      <c r="Q14" s="368">
        <v>6983</v>
      </c>
      <c r="R14" s="369">
        <v>20.800071488144884</v>
      </c>
      <c r="S14" s="370">
        <v>4148</v>
      </c>
      <c r="T14" s="371">
        <v>59.40140340827724</v>
      </c>
      <c r="U14" s="370">
        <v>2835</v>
      </c>
      <c r="V14" s="372">
        <v>40.59859659172276</v>
      </c>
      <c r="W14" s="350"/>
      <c r="X14" s="368">
        <v>18619</v>
      </c>
      <c r="Y14" s="369">
        <v>55.459907065411649</v>
      </c>
      <c r="Z14" s="370">
        <v>14307</v>
      </c>
      <c r="AA14" s="371">
        <v>76.840861485579254</v>
      </c>
      <c r="AB14" s="370">
        <v>4312</v>
      </c>
      <c r="AC14" s="372">
        <f t="shared" si="0"/>
        <v>23.159138514420754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31871</v>
      </c>
      <c r="E15" s="365">
        <f t="shared" si="2"/>
        <v>19676</v>
      </c>
      <c r="F15" s="366">
        <f t="shared" si="3"/>
        <v>61.736374760754288</v>
      </c>
      <c r="G15" s="365">
        <f t="shared" si="4"/>
        <v>12195</v>
      </c>
      <c r="H15" s="367">
        <f t="shared" si="3"/>
        <v>38.263625239245705</v>
      </c>
      <c r="I15" s="350"/>
      <c r="J15" s="368">
        <v>8677</v>
      </c>
      <c r="K15" s="369">
        <v>27.225377302249694</v>
      </c>
      <c r="L15" s="370">
        <v>3644</v>
      </c>
      <c r="M15" s="371">
        <v>41.996081595021323</v>
      </c>
      <c r="N15" s="370">
        <v>5033</v>
      </c>
      <c r="O15" s="372">
        <v>58.003918404978684</v>
      </c>
      <c r="P15" s="350"/>
      <c r="Q15" s="368">
        <v>6878</v>
      </c>
      <c r="R15" s="369">
        <v>21.580747387907504</v>
      </c>
      <c r="S15" s="370">
        <v>4094</v>
      </c>
      <c r="T15" s="371">
        <v>59.523117185228273</v>
      </c>
      <c r="U15" s="370">
        <v>2784</v>
      </c>
      <c r="V15" s="372">
        <v>40.476882814771734</v>
      </c>
      <c r="W15" s="350"/>
      <c r="X15" s="368">
        <v>16316</v>
      </c>
      <c r="Y15" s="369">
        <v>51.193875309842809</v>
      </c>
      <c r="Z15" s="370">
        <v>11938</v>
      </c>
      <c r="AA15" s="371">
        <v>73.167443000735474</v>
      </c>
      <c r="AB15" s="370">
        <v>4378</v>
      </c>
      <c r="AC15" s="372">
        <f t="shared" si="0"/>
        <v>26.832556999264522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45615</v>
      </c>
      <c r="E16" s="365">
        <f t="shared" si="2"/>
        <v>26717</v>
      </c>
      <c r="F16" s="366">
        <f t="shared" si="3"/>
        <v>58.570645620958018</v>
      </c>
      <c r="G16" s="365">
        <f t="shared" si="4"/>
        <v>18898</v>
      </c>
      <c r="H16" s="367">
        <f t="shared" si="3"/>
        <v>41.429354379041982</v>
      </c>
      <c r="I16" s="350"/>
      <c r="J16" s="368">
        <v>18078</v>
      </c>
      <c r="K16" s="369">
        <v>39.631700098651763</v>
      </c>
      <c r="L16" s="370">
        <v>7348</v>
      </c>
      <c r="M16" s="371">
        <v>40.646089169155879</v>
      </c>
      <c r="N16" s="370">
        <v>10730</v>
      </c>
      <c r="O16" s="372">
        <v>59.353910830844129</v>
      </c>
      <c r="P16" s="350"/>
      <c r="Q16" s="368">
        <v>9163</v>
      </c>
      <c r="R16" s="369">
        <v>20.087690452701963</v>
      </c>
      <c r="S16" s="370">
        <v>5588</v>
      </c>
      <c r="T16" s="371">
        <v>60.984393757503</v>
      </c>
      <c r="U16" s="370">
        <v>3575</v>
      </c>
      <c r="V16" s="372">
        <v>39.015606242497</v>
      </c>
      <c r="W16" s="350"/>
      <c r="X16" s="368">
        <v>18374</v>
      </c>
      <c r="Y16" s="369">
        <v>40.280609448646274</v>
      </c>
      <c r="Z16" s="370">
        <v>13781</v>
      </c>
      <c r="AA16" s="371">
        <v>75.002721236529879</v>
      </c>
      <c r="AB16" s="370">
        <v>4593</v>
      </c>
      <c r="AC16" s="372">
        <f t="shared" si="0"/>
        <v>24.997278763470121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18175</v>
      </c>
      <c r="E17" s="375">
        <f t="shared" si="2"/>
        <v>11361</v>
      </c>
      <c r="F17" s="376">
        <f t="shared" si="3"/>
        <v>62.508940852819805</v>
      </c>
      <c r="G17" s="375">
        <f t="shared" si="4"/>
        <v>6814</v>
      </c>
      <c r="H17" s="367">
        <f t="shared" si="3"/>
        <v>37.491059147180195</v>
      </c>
      <c r="I17" s="350"/>
      <c r="J17" s="377">
        <v>4729</v>
      </c>
      <c r="K17" s="378">
        <v>26.019257221458048</v>
      </c>
      <c r="L17" s="375">
        <v>1955</v>
      </c>
      <c r="M17" s="376">
        <v>41.34066398815817</v>
      </c>
      <c r="N17" s="375">
        <v>2774</v>
      </c>
      <c r="O17" s="372">
        <v>58.659336011841823</v>
      </c>
      <c r="P17" s="350"/>
      <c r="Q17" s="377">
        <v>3883</v>
      </c>
      <c r="R17" s="378">
        <v>21.364511691884459</v>
      </c>
      <c r="S17" s="375">
        <v>2172</v>
      </c>
      <c r="T17" s="376">
        <v>55.936131856811741</v>
      </c>
      <c r="U17" s="375">
        <v>1711</v>
      </c>
      <c r="V17" s="372">
        <v>44.063868143188259</v>
      </c>
      <c r="W17" s="350"/>
      <c r="X17" s="377">
        <v>9563</v>
      </c>
      <c r="Y17" s="378">
        <v>52.616231086657493</v>
      </c>
      <c r="Z17" s="375">
        <v>7234</v>
      </c>
      <c r="AA17" s="376">
        <v>75.645717870960993</v>
      </c>
      <c r="AB17" s="375">
        <v>2329</v>
      </c>
      <c r="AC17" s="372">
        <f t="shared" si="0"/>
        <v>24.354282129039003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126076</v>
      </c>
      <c r="E18" s="365">
        <f t="shared" si="2"/>
        <v>79972</v>
      </c>
      <c r="F18" s="366">
        <f t="shared" si="3"/>
        <v>63.431580951172307</v>
      </c>
      <c r="G18" s="365">
        <f t="shared" si="4"/>
        <v>46104</v>
      </c>
      <c r="H18" s="367">
        <f t="shared" si="3"/>
        <v>36.568419048827693</v>
      </c>
      <c r="I18" s="350"/>
      <c r="J18" s="368">
        <v>26194</v>
      </c>
      <c r="K18" s="369">
        <v>20.776357117928868</v>
      </c>
      <c r="L18" s="370">
        <v>10955</v>
      </c>
      <c r="M18" s="371">
        <v>41.822554783538216</v>
      </c>
      <c r="N18" s="370">
        <v>15239</v>
      </c>
      <c r="O18" s="372">
        <v>58.177445216461784</v>
      </c>
      <c r="P18" s="350"/>
      <c r="Q18" s="368">
        <v>21622</v>
      </c>
      <c r="R18" s="369">
        <v>17.149973032139346</v>
      </c>
      <c r="S18" s="370">
        <v>12328</v>
      </c>
      <c r="T18" s="371">
        <v>57.016002219961152</v>
      </c>
      <c r="U18" s="370">
        <v>9294</v>
      </c>
      <c r="V18" s="372">
        <v>42.983997780038848</v>
      </c>
      <c r="W18" s="350"/>
      <c r="X18" s="368">
        <v>78260</v>
      </c>
      <c r="Y18" s="369">
        <v>62.07366984993179</v>
      </c>
      <c r="Z18" s="370">
        <v>56689</v>
      </c>
      <c r="AA18" s="371">
        <v>72.436749297214405</v>
      </c>
      <c r="AB18" s="370">
        <v>21571</v>
      </c>
      <c r="AC18" s="372">
        <f t="shared" si="0"/>
        <v>27.563250702785584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77526</v>
      </c>
      <c r="E19" s="365">
        <f t="shared" si="2"/>
        <v>49105</v>
      </c>
      <c r="F19" s="366">
        <f t="shared" si="3"/>
        <v>63.340040760519059</v>
      </c>
      <c r="G19" s="365">
        <f t="shared" si="4"/>
        <v>28421</v>
      </c>
      <c r="H19" s="367">
        <f t="shared" si="3"/>
        <v>36.659959239480948</v>
      </c>
      <c r="I19" s="350"/>
      <c r="J19" s="368">
        <v>17660</v>
      </c>
      <c r="K19" s="369">
        <v>22.779454634574208</v>
      </c>
      <c r="L19" s="370">
        <v>7191</v>
      </c>
      <c r="M19" s="371">
        <v>40.719139297848244</v>
      </c>
      <c r="N19" s="370">
        <v>10469</v>
      </c>
      <c r="O19" s="372">
        <v>59.280860702151763</v>
      </c>
      <c r="P19" s="350"/>
      <c r="Q19" s="368">
        <v>13799</v>
      </c>
      <c r="R19" s="369">
        <v>17.799189949178341</v>
      </c>
      <c r="S19" s="370">
        <v>8526</v>
      </c>
      <c r="T19" s="371">
        <v>61.787086020726136</v>
      </c>
      <c r="U19" s="370">
        <v>5273</v>
      </c>
      <c r="V19" s="372">
        <v>38.212913979273857</v>
      </c>
      <c r="W19" s="350"/>
      <c r="X19" s="368">
        <v>46067</v>
      </c>
      <c r="Y19" s="369">
        <v>59.421355416247458</v>
      </c>
      <c r="Z19" s="370">
        <v>33388</v>
      </c>
      <c r="AA19" s="371">
        <v>72.477044305033971</v>
      </c>
      <c r="AB19" s="370">
        <v>12679</v>
      </c>
      <c r="AC19" s="372">
        <f t="shared" si="0"/>
        <v>27.522955694966029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231314</v>
      </c>
      <c r="E20" s="365">
        <f t="shared" si="2"/>
        <v>146446</v>
      </c>
      <c r="F20" s="366">
        <f t="shared" si="3"/>
        <v>63.310478397330037</v>
      </c>
      <c r="G20" s="365">
        <f t="shared" si="4"/>
        <v>84868</v>
      </c>
      <c r="H20" s="367">
        <f t="shared" si="3"/>
        <v>36.689521602669963</v>
      </c>
      <c r="I20" s="350"/>
      <c r="J20" s="368">
        <v>59942</v>
      </c>
      <c r="K20" s="369">
        <v>25.913693075213779</v>
      </c>
      <c r="L20" s="370">
        <v>25381</v>
      </c>
      <c r="M20" s="371">
        <v>42.342597844583096</v>
      </c>
      <c r="N20" s="370">
        <v>34561</v>
      </c>
      <c r="O20" s="372">
        <v>57.657402155416904</v>
      </c>
      <c r="P20" s="350"/>
      <c r="Q20" s="368">
        <v>46330</v>
      </c>
      <c r="R20" s="369">
        <v>20.029051419282879</v>
      </c>
      <c r="S20" s="370">
        <v>28246</v>
      </c>
      <c r="T20" s="371">
        <v>60.966976041441832</v>
      </c>
      <c r="U20" s="370">
        <v>18084</v>
      </c>
      <c r="V20" s="372">
        <v>39.033023958558175</v>
      </c>
      <c r="W20" s="350"/>
      <c r="X20" s="368">
        <v>125042</v>
      </c>
      <c r="Y20" s="369">
        <v>54.057255505503342</v>
      </c>
      <c r="Z20" s="370">
        <v>92819</v>
      </c>
      <c r="AA20" s="371">
        <v>74.230258633099282</v>
      </c>
      <c r="AB20" s="370">
        <v>32223</v>
      </c>
      <c r="AC20" s="372">
        <f t="shared" si="0"/>
        <v>25.769741366900721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164582</v>
      </c>
      <c r="E21" s="365">
        <f t="shared" si="2"/>
        <v>102993</v>
      </c>
      <c r="F21" s="366">
        <f t="shared" si="3"/>
        <v>62.578532281780511</v>
      </c>
      <c r="G21" s="365">
        <f t="shared" si="4"/>
        <v>61589</v>
      </c>
      <c r="H21" s="367">
        <f t="shared" si="3"/>
        <v>37.421467718219489</v>
      </c>
      <c r="I21" s="350"/>
      <c r="J21" s="368">
        <v>42882</v>
      </c>
      <c r="K21" s="369">
        <v>26.05509715521746</v>
      </c>
      <c r="L21" s="370">
        <v>17313</v>
      </c>
      <c r="M21" s="371">
        <v>40.373583321673429</v>
      </c>
      <c r="N21" s="370">
        <v>25569</v>
      </c>
      <c r="O21" s="372">
        <v>59.626416678326564</v>
      </c>
      <c r="P21" s="350"/>
      <c r="Q21" s="368">
        <v>33579</v>
      </c>
      <c r="R21" s="369">
        <v>20.402595666597804</v>
      </c>
      <c r="S21" s="370">
        <v>20505</v>
      </c>
      <c r="T21" s="371">
        <v>61.064951308853743</v>
      </c>
      <c r="U21" s="370">
        <v>13074</v>
      </c>
      <c r="V21" s="372">
        <v>38.93504869114625</v>
      </c>
      <c r="W21" s="350"/>
      <c r="X21" s="368">
        <v>88121</v>
      </c>
      <c r="Y21" s="369">
        <v>53.542307178184736</v>
      </c>
      <c r="Z21" s="370">
        <v>65175</v>
      </c>
      <c r="AA21" s="371">
        <v>73.960803894644869</v>
      </c>
      <c r="AB21" s="370">
        <v>22946</v>
      </c>
      <c r="AC21" s="372">
        <f t="shared" si="0"/>
        <v>26.039196105355138</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36678</v>
      </c>
      <c r="E22" s="365">
        <f t="shared" si="2"/>
        <v>23606</v>
      </c>
      <c r="F22" s="366">
        <f t="shared" si="3"/>
        <v>64.360106876056491</v>
      </c>
      <c r="G22" s="365">
        <f t="shared" si="4"/>
        <v>13072</v>
      </c>
      <c r="H22" s="367">
        <f t="shared" si="3"/>
        <v>35.639893123943509</v>
      </c>
      <c r="I22" s="350"/>
      <c r="J22" s="368">
        <v>9013</v>
      </c>
      <c r="K22" s="369">
        <v>24.573313703037243</v>
      </c>
      <c r="L22" s="370">
        <v>3799</v>
      </c>
      <c r="M22" s="371">
        <v>42.150227449239985</v>
      </c>
      <c r="N22" s="370">
        <v>5214</v>
      </c>
      <c r="O22" s="372">
        <v>57.849772550760015</v>
      </c>
      <c r="P22" s="350"/>
      <c r="Q22" s="368">
        <v>6731</v>
      </c>
      <c r="R22" s="369">
        <v>18.351600414417362</v>
      </c>
      <c r="S22" s="370">
        <v>4143</v>
      </c>
      <c r="T22" s="371">
        <v>61.551032536027336</v>
      </c>
      <c r="U22" s="370">
        <v>2588</v>
      </c>
      <c r="V22" s="372">
        <v>38.448967463972664</v>
      </c>
      <c r="W22" s="350"/>
      <c r="X22" s="368">
        <v>20934</v>
      </c>
      <c r="Y22" s="369">
        <v>57.075085882545395</v>
      </c>
      <c r="Z22" s="370">
        <v>15664</v>
      </c>
      <c r="AA22" s="371">
        <v>74.825642495461935</v>
      </c>
      <c r="AB22" s="370">
        <v>5270</v>
      </c>
      <c r="AC22" s="372">
        <f t="shared" si="0"/>
        <v>25.174357504538069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77734</v>
      </c>
      <c r="E23" s="365">
        <f t="shared" si="2"/>
        <v>48234</v>
      </c>
      <c r="F23" s="366">
        <f t="shared" si="3"/>
        <v>62.050068181233442</v>
      </c>
      <c r="G23" s="365">
        <f t="shared" si="4"/>
        <v>29500</v>
      </c>
      <c r="H23" s="367">
        <f t="shared" si="3"/>
        <v>37.949931818766565</v>
      </c>
      <c r="I23" s="350"/>
      <c r="J23" s="368">
        <v>22278</v>
      </c>
      <c r="K23" s="369">
        <v>28.659273934185812</v>
      </c>
      <c r="L23" s="370">
        <v>8578</v>
      </c>
      <c r="M23" s="371">
        <v>38.504354071281085</v>
      </c>
      <c r="N23" s="370">
        <v>13700</v>
      </c>
      <c r="O23" s="372">
        <v>61.495645928718915</v>
      </c>
      <c r="P23" s="350"/>
      <c r="Q23" s="368">
        <v>13492</v>
      </c>
      <c r="R23" s="369">
        <v>17.356626444027068</v>
      </c>
      <c r="S23" s="370">
        <v>7822</v>
      </c>
      <c r="T23" s="371">
        <v>57.975096353394605</v>
      </c>
      <c r="U23" s="370">
        <v>5670</v>
      </c>
      <c r="V23" s="372">
        <v>42.024903646605395</v>
      </c>
      <c r="W23" s="350"/>
      <c r="X23" s="368">
        <v>41964</v>
      </c>
      <c r="Y23" s="369">
        <v>53.984099621787117</v>
      </c>
      <c r="Z23" s="370">
        <v>31834</v>
      </c>
      <c r="AA23" s="371">
        <v>75.860261176246297</v>
      </c>
      <c r="AB23" s="370">
        <v>10130</v>
      </c>
      <c r="AC23" s="372">
        <f t="shared" si="0"/>
        <v>24.139738823753692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190266</v>
      </c>
      <c r="E24" s="365">
        <f t="shared" si="2"/>
        <v>124629</v>
      </c>
      <c r="F24" s="366">
        <f t="shared" si="3"/>
        <v>65.5025070164927</v>
      </c>
      <c r="G24" s="365">
        <f t="shared" si="4"/>
        <v>65637</v>
      </c>
      <c r="H24" s="367">
        <f t="shared" si="3"/>
        <v>34.4974929835073</v>
      </c>
      <c r="I24" s="350"/>
      <c r="J24" s="368">
        <v>49922</v>
      </c>
      <c r="K24" s="369">
        <v>26.238003637013446</v>
      </c>
      <c r="L24" s="370">
        <v>22976</v>
      </c>
      <c r="M24" s="371">
        <v>46.023797123512679</v>
      </c>
      <c r="N24" s="370">
        <v>26946</v>
      </c>
      <c r="O24" s="372">
        <v>53.976202876487321</v>
      </c>
      <c r="P24" s="350"/>
      <c r="Q24" s="368">
        <v>33388</v>
      </c>
      <c r="R24" s="369">
        <v>17.54806428894285</v>
      </c>
      <c r="S24" s="370">
        <v>21117</v>
      </c>
      <c r="T24" s="371">
        <v>63.247274469869417</v>
      </c>
      <c r="U24" s="370">
        <v>12271</v>
      </c>
      <c r="V24" s="372">
        <v>36.75272553013059</v>
      </c>
      <c r="W24" s="350"/>
      <c r="X24" s="368">
        <v>106956</v>
      </c>
      <c r="Y24" s="369">
        <v>56.213932074043704</v>
      </c>
      <c r="Z24" s="370">
        <v>80536</v>
      </c>
      <c r="AA24" s="371">
        <v>75.298253487415394</v>
      </c>
      <c r="AB24" s="370">
        <v>26420</v>
      </c>
      <c r="AC24" s="372">
        <f t="shared" si="0"/>
        <v>24.701746512584613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44845</v>
      </c>
      <c r="E25" s="365">
        <f t="shared" si="2"/>
        <v>25930</v>
      </c>
      <c r="F25" s="366">
        <f t="shared" si="3"/>
        <v>57.821384769762517</v>
      </c>
      <c r="G25" s="365">
        <f t="shared" si="4"/>
        <v>18915</v>
      </c>
      <c r="H25" s="367">
        <f t="shared" si="3"/>
        <v>42.17861523023749</v>
      </c>
      <c r="I25" s="350"/>
      <c r="J25" s="368">
        <v>16423</v>
      </c>
      <c r="K25" s="369">
        <v>36.621696956182404</v>
      </c>
      <c r="L25" s="370">
        <v>6098</v>
      </c>
      <c r="M25" s="371">
        <v>37.130853071911346</v>
      </c>
      <c r="N25" s="370">
        <v>10325</v>
      </c>
      <c r="O25" s="372">
        <v>62.869146928088661</v>
      </c>
      <c r="P25" s="350"/>
      <c r="Q25" s="368">
        <v>8764</v>
      </c>
      <c r="R25" s="369">
        <v>19.542869885159998</v>
      </c>
      <c r="S25" s="370">
        <v>5323</v>
      </c>
      <c r="T25" s="371">
        <v>60.737106344135093</v>
      </c>
      <c r="U25" s="370">
        <v>3441</v>
      </c>
      <c r="V25" s="372">
        <v>39.2628936558649</v>
      </c>
      <c r="W25" s="350"/>
      <c r="X25" s="368">
        <v>19658</v>
      </c>
      <c r="Y25" s="369">
        <v>43.835433158657601</v>
      </c>
      <c r="Z25" s="370">
        <v>14509</v>
      </c>
      <c r="AA25" s="371">
        <v>73.80710143453048</v>
      </c>
      <c r="AB25" s="370">
        <v>5149</v>
      </c>
      <c r="AC25" s="372">
        <f t="shared" si="0"/>
        <v>26.19289856546953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16322</v>
      </c>
      <c r="E26" s="380">
        <f t="shared" si="2"/>
        <v>10394</v>
      </c>
      <c r="F26" s="381">
        <f t="shared" si="3"/>
        <v>63.680921455703952</v>
      </c>
      <c r="G26" s="380">
        <f t="shared" si="4"/>
        <v>5928</v>
      </c>
      <c r="H26" s="367">
        <f t="shared" si="3"/>
        <v>36.31907854429604</v>
      </c>
      <c r="I26" s="350"/>
      <c r="J26" s="377">
        <v>3425</v>
      </c>
      <c r="K26" s="378">
        <v>20.983948045582647</v>
      </c>
      <c r="L26" s="375">
        <v>1412</v>
      </c>
      <c r="M26" s="376">
        <v>41.226277372262778</v>
      </c>
      <c r="N26" s="375">
        <v>2013</v>
      </c>
      <c r="O26" s="372">
        <v>58.773722627737222</v>
      </c>
      <c r="P26" s="350"/>
      <c r="Q26" s="377">
        <v>2703</v>
      </c>
      <c r="R26" s="378">
        <v>16.560470530572232</v>
      </c>
      <c r="S26" s="375">
        <v>1504</v>
      </c>
      <c r="T26" s="376">
        <v>55.641879393266734</v>
      </c>
      <c r="U26" s="375">
        <v>1199</v>
      </c>
      <c r="V26" s="372">
        <v>44.358120606733259</v>
      </c>
      <c r="W26" s="350"/>
      <c r="X26" s="377">
        <v>10194</v>
      </c>
      <c r="Y26" s="378">
        <v>62.455581423845118</v>
      </c>
      <c r="Z26" s="375">
        <v>7478</v>
      </c>
      <c r="AA26" s="376">
        <v>73.356876594074947</v>
      </c>
      <c r="AB26" s="375">
        <v>2716</v>
      </c>
      <c r="AC26" s="372">
        <f t="shared" si="0"/>
        <v>26.643123405925056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70900</v>
      </c>
      <c r="E27" s="380">
        <f t="shared" si="2"/>
        <v>43728</v>
      </c>
      <c r="F27" s="381">
        <f t="shared" si="3"/>
        <v>61.675599435825099</v>
      </c>
      <c r="G27" s="380">
        <f t="shared" si="4"/>
        <v>27172</v>
      </c>
      <c r="H27" s="367">
        <f t="shared" si="3"/>
        <v>38.324400564174894</v>
      </c>
      <c r="I27" s="350"/>
      <c r="J27" s="377">
        <v>17857</v>
      </c>
      <c r="K27" s="378">
        <v>25.186177715091677</v>
      </c>
      <c r="L27" s="375">
        <v>7022</v>
      </c>
      <c r="M27" s="376">
        <v>39.323514588116701</v>
      </c>
      <c r="N27" s="375">
        <v>10835</v>
      </c>
      <c r="O27" s="372">
        <v>60.676485411883299</v>
      </c>
      <c r="P27" s="350"/>
      <c r="Q27" s="377">
        <v>12980</v>
      </c>
      <c r="R27" s="378">
        <v>18.307475317348381</v>
      </c>
      <c r="S27" s="375">
        <v>7251</v>
      </c>
      <c r="T27" s="376">
        <v>55.862865947611709</v>
      </c>
      <c r="U27" s="375">
        <v>5729</v>
      </c>
      <c r="V27" s="372">
        <v>44.137134052388291</v>
      </c>
      <c r="W27" s="350"/>
      <c r="X27" s="377">
        <v>40063</v>
      </c>
      <c r="Y27" s="378">
        <v>56.506346967559942</v>
      </c>
      <c r="Z27" s="375">
        <v>29455</v>
      </c>
      <c r="AA27" s="376">
        <v>73.521703317275282</v>
      </c>
      <c r="AB27" s="375">
        <v>10608</v>
      </c>
      <c r="AC27" s="372">
        <f t="shared" si="0"/>
        <v>26.478296682724711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9344</v>
      </c>
      <c r="E28" s="380">
        <f t="shared" si="2"/>
        <v>6113</v>
      </c>
      <c r="F28" s="381">
        <f t="shared" si="3"/>
        <v>65.421660958904098</v>
      </c>
      <c r="G28" s="380">
        <f t="shared" si="4"/>
        <v>3231</v>
      </c>
      <c r="H28" s="382">
        <f t="shared" si="3"/>
        <v>34.578339041095887</v>
      </c>
      <c r="I28" s="350"/>
      <c r="J28" s="377">
        <v>1563</v>
      </c>
      <c r="K28" s="378">
        <v>16.727311643835616</v>
      </c>
      <c r="L28" s="375">
        <v>661</v>
      </c>
      <c r="M28" s="376">
        <v>42.290467050543832</v>
      </c>
      <c r="N28" s="375">
        <v>902</v>
      </c>
      <c r="O28" s="383">
        <v>57.709532949456175</v>
      </c>
      <c r="P28" s="350"/>
      <c r="Q28" s="377">
        <v>1693</v>
      </c>
      <c r="R28" s="378">
        <v>18.118578767123289</v>
      </c>
      <c r="S28" s="375">
        <v>996</v>
      </c>
      <c r="T28" s="376">
        <v>58.830478440637926</v>
      </c>
      <c r="U28" s="375">
        <v>697</v>
      </c>
      <c r="V28" s="383">
        <v>41.169521559362074</v>
      </c>
      <c r="W28" s="350"/>
      <c r="X28" s="377">
        <v>6088</v>
      </c>
      <c r="Y28" s="378">
        <v>65.154109589041099</v>
      </c>
      <c r="Z28" s="375">
        <v>4456</v>
      </c>
      <c r="AA28" s="376">
        <v>73.193166885676746</v>
      </c>
      <c r="AB28" s="375">
        <v>1632</v>
      </c>
      <c r="AC28" s="383">
        <f t="shared" si="0"/>
        <v>26.806833114323258</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3693</v>
      </c>
      <c r="E29" s="386">
        <f t="shared" si="2"/>
        <v>1975</v>
      </c>
      <c r="F29" s="387">
        <f t="shared" si="3"/>
        <v>53.479555916598976</v>
      </c>
      <c r="G29" s="386">
        <f t="shared" si="4"/>
        <v>1718</v>
      </c>
      <c r="H29" s="388">
        <f t="shared" si="3"/>
        <v>46.520444083401031</v>
      </c>
      <c r="I29" s="350"/>
      <c r="J29" s="389">
        <v>2065</v>
      </c>
      <c r="K29" s="390">
        <v>55.916598971026268</v>
      </c>
      <c r="L29" s="391">
        <v>763</v>
      </c>
      <c r="M29" s="392">
        <v>36.949152542372879</v>
      </c>
      <c r="N29" s="391">
        <v>1302</v>
      </c>
      <c r="O29" s="393">
        <v>63.050847457627121</v>
      </c>
      <c r="P29" s="350"/>
      <c r="Q29" s="389">
        <v>559</v>
      </c>
      <c r="R29" s="390">
        <v>15.136745193609533</v>
      </c>
      <c r="S29" s="391">
        <v>387</v>
      </c>
      <c r="T29" s="392">
        <v>69.230769230769226</v>
      </c>
      <c r="U29" s="391">
        <v>172</v>
      </c>
      <c r="V29" s="393">
        <v>30.76923076923077</v>
      </c>
      <c r="W29" s="350"/>
      <c r="X29" s="389">
        <v>1069</v>
      </c>
      <c r="Y29" s="390">
        <v>28.946655835364204</v>
      </c>
      <c r="Z29" s="391">
        <v>825</v>
      </c>
      <c r="AA29" s="392">
        <v>77.174929840972879</v>
      </c>
      <c r="AB29" s="391">
        <v>244</v>
      </c>
      <c r="AC29" s="393">
        <f t="shared" si="0"/>
        <v>22.825070159027128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25">
      <c r="B31" s="1228" t="s">
        <v>0</v>
      </c>
      <c r="D31" s="1229">
        <f>J31+Q31+X31</f>
        <v>1521488</v>
      </c>
      <c r="E31" s="1230">
        <f>L31+S31+Z31</f>
        <v>958806</v>
      </c>
      <c r="F31" s="1231">
        <f>E31/$D31*100</f>
        <v>63.017651141514094</v>
      </c>
      <c r="G31" s="1230">
        <f>N31+U31+AB31</f>
        <v>562682</v>
      </c>
      <c r="H31" s="1232">
        <f>G31/$D31*100</f>
        <v>36.982348858485906</v>
      </c>
      <c r="J31" s="1233">
        <f>SUM(J12:J29)</f>
        <v>406609</v>
      </c>
      <c r="K31" s="1234">
        <f>J31/$D31*100</f>
        <v>26.724430294553752</v>
      </c>
      <c r="L31" s="1230">
        <f>SUM(L12:L29)</f>
        <v>168355</v>
      </c>
      <c r="M31" s="1231">
        <f>L31/$J31*100</f>
        <v>41.404641805764257</v>
      </c>
      <c r="N31" s="1230">
        <f>SUM(N12:N29)</f>
        <v>238254</v>
      </c>
      <c r="O31" s="1235">
        <f>N31/$J31*100</f>
        <v>58.595358194235736</v>
      </c>
      <c r="Q31" s="1233">
        <f>SUM(Q12:Q29)</f>
        <v>292760</v>
      </c>
      <c r="R31" s="1234">
        <f>Q31/$D31*100</f>
        <v>19.241689714279705</v>
      </c>
      <c r="S31" s="1230">
        <f>SUM(S12:S29)</f>
        <v>179890</v>
      </c>
      <c r="T31" s="1231">
        <f>S31/$Q31*100</f>
        <v>61.446235824566195</v>
      </c>
      <c r="U31" s="1230">
        <f>SUM(U12:U29)</f>
        <v>112870</v>
      </c>
      <c r="V31" s="1235">
        <f>U31/$Q31*100</f>
        <v>38.553764175433805</v>
      </c>
      <c r="X31" s="1233">
        <f>SUM(X12:X29)</f>
        <v>822119</v>
      </c>
      <c r="Y31" s="1234">
        <f>X31/$D31*100</f>
        <v>54.033879991166543</v>
      </c>
      <c r="Z31" s="1230">
        <f>SUM(Z12:Z29)</f>
        <v>610561</v>
      </c>
      <c r="AA31" s="1231">
        <f>Z31/$X31*100</f>
        <v>74.266742405904736</v>
      </c>
      <c r="AB31" s="1230">
        <f>SUM(AB12:AB29)</f>
        <v>211558</v>
      </c>
      <c r="AC31" s="1235">
        <f>AB31/$X31*100</f>
        <v>25.73325759409526</v>
      </c>
      <c r="AD31" s="1272"/>
      <c r="AE31" s="1264"/>
      <c r="AF31" s="1264"/>
      <c r="AI31" s="591"/>
      <c r="AK31" s="1264"/>
      <c r="AL31" s="1264"/>
      <c r="AO31" s="591"/>
      <c r="AQ31" s="1264"/>
      <c r="AR31" s="1264"/>
      <c r="AU31" s="591"/>
      <c r="AW31" s="1264"/>
      <c r="AX31" s="1264"/>
      <c r="BA31" s="591"/>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29"/>
      <c r="C34" s="1429"/>
      <c r="D34" s="1429"/>
      <c r="E34" s="1429"/>
      <c r="F34" s="1429"/>
      <c r="G34" s="1429"/>
      <c r="H34" s="1429"/>
      <c r="I34" s="1429"/>
      <c r="J34" s="1429"/>
      <c r="K34" s="1429"/>
      <c r="L34" s="1429"/>
      <c r="M34" s="1429"/>
      <c r="N34" s="1429"/>
      <c r="O34" s="1429"/>
    </row>
    <row r="35" spans="2:15" s="329" customFormat="1" ht="29.25" customHeight="1" x14ac:dyDescent="0.2">
      <c r="B35" s="1430"/>
      <c r="C35" s="1430"/>
      <c r="D35" s="1430"/>
      <c r="E35" s="1430"/>
      <c r="F35" s="1430"/>
      <c r="G35" s="1430"/>
      <c r="H35" s="1430"/>
      <c r="I35" s="1430"/>
      <c r="J35" s="1430"/>
      <c r="K35" s="1430"/>
      <c r="L35" s="1430"/>
      <c r="M35" s="1430"/>
    </row>
    <row r="36" spans="2:15" s="329" customFormat="1" ht="4.5" customHeight="1" x14ac:dyDescent="0.2">
      <c r="B36" s="1428"/>
      <c r="C36" s="1428"/>
      <c r="D36" s="1428"/>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00"/>
      <c r="C2" s="1400"/>
    </row>
    <row r="3" spans="1:53" s="345" customFormat="1" ht="4.5" customHeight="1" x14ac:dyDescent="0.2">
      <c r="B3" s="1401"/>
      <c r="C3" s="1401"/>
    </row>
    <row r="4" spans="1:53" s="345" customFormat="1" ht="17.25" customHeight="1" x14ac:dyDescent="0.2">
      <c r="A4" s="1402" t="s">
        <v>424</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c r="Y4" s="1402"/>
      <c r="Z4" s="1402"/>
      <c r="AA4" s="1402"/>
      <c r="AB4" s="1402"/>
      <c r="AC4" s="1402"/>
    </row>
    <row r="5" spans="1:53" s="345" customFormat="1" ht="17.25" customHeight="1" x14ac:dyDescent="0.2">
      <c r="B5" s="1403" t="str">
        <f>porsaad!$B$6</f>
        <v>Situación a 31 de enero de 2025</v>
      </c>
      <c r="C5" s="1403"/>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row>
    <row r="6" spans="1:53" s="345" customFormat="1" ht="6" customHeight="1" x14ac:dyDescent="0.2"/>
    <row r="7" spans="1:53" s="322" customFormat="1" ht="12.75" customHeight="1" x14ac:dyDescent="0.2">
      <c r="A7" s="316"/>
      <c r="B7" s="1404" t="s">
        <v>12</v>
      </c>
      <c r="C7" s="317"/>
      <c r="D7" s="1407" t="s">
        <v>255</v>
      </c>
      <c r="E7" s="1408"/>
      <c r="F7" s="1408"/>
      <c r="G7" s="1408"/>
      <c r="H7" s="1408"/>
      <c r="I7" s="318"/>
      <c r="J7" s="1411"/>
      <c r="K7" s="1411"/>
      <c r="L7" s="1411"/>
      <c r="M7" s="1411"/>
      <c r="N7" s="1411"/>
      <c r="O7" s="1411"/>
      <c r="P7" s="318"/>
      <c r="Q7" s="1411"/>
      <c r="R7" s="1411"/>
      <c r="S7" s="1411"/>
      <c r="T7" s="1411"/>
      <c r="U7" s="1411"/>
      <c r="V7" s="1411"/>
      <c r="W7" s="318"/>
      <c r="X7" s="1411"/>
      <c r="Y7" s="1411"/>
      <c r="Z7" s="1411"/>
      <c r="AA7" s="1411"/>
      <c r="AB7" s="1411"/>
      <c r="AC7" s="1412"/>
      <c r="AD7" s="319"/>
      <c r="AE7" s="319"/>
      <c r="AF7" s="320"/>
      <c r="AG7" s="320"/>
      <c r="AH7" s="320"/>
      <c r="AI7" s="320"/>
      <c r="AJ7" s="320"/>
      <c r="AK7" s="320"/>
      <c r="AL7" s="321"/>
    </row>
    <row r="8" spans="1:53" s="322" customFormat="1" ht="33.75" customHeight="1" x14ac:dyDescent="0.2">
      <c r="A8" s="316"/>
      <c r="B8" s="1405"/>
      <c r="C8" s="317"/>
      <c r="D8" s="1409"/>
      <c r="E8" s="1410"/>
      <c r="F8" s="1410"/>
      <c r="G8" s="1410"/>
      <c r="H8" s="1410"/>
      <c r="I8" s="323"/>
      <c r="J8" s="1413" t="s">
        <v>256</v>
      </c>
      <c r="K8" s="1414"/>
      <c r="L8" s="1414"/>
      <c r="M8" s="1414"/>
      <c r="N8" s="1414"/>
      <c r="O8" s="1415"/>
      <c r="P8" s="317"/>
      <c r="Q8" s="1413" t="s">
        <v>257</v>
      </c>
      <c r="R8" s="1414"/>
      <c r="S8" s="1414"/>
      <c r="T8" s="1414"/>
      <c r="U8" s="1414"/>
      <c r="V8" s="1415"/>
      <c r="W8" s="317"/>
      <c r="X8" s="1413" t="s">
        <v>258</v>
      </c>
      <c r="Y8" s="1414"/>
      <c r="Z8" s="1414"/>
      <c r="AA8" s="1414"/>
      <c r="AB8" s="1414"/>
      <c r="AC8" s="1415"/>
      <c r="AD8" s="319"/>
      <c r="AE8" s="319"/>
      <c r="AF8" s="320"/>
      <c r="AG8" s="320"/>
      <c r="AH8" s="320"/>
      <c r="AI8" s="320"/>
      <c r="AJ8" s="320"/>
      <c r="AK8" s="320"/>
      <c r="AL8" s="321"/>
    </row>
    <row r="9" spans="1:53" s="322" customFormat="1" ht="21.75" customHeight="1" x14ac:dyDescent="0.2">
      <c r="A9" s="316"/>
      <c r="B9" s="1405"/>
      <c r="C9" s="317"/>
      <c r="D9" s="1416" t="s">
        <v>9</v>
      </c>
      <c r="E9" s="1418" t="s">
        <v>24</v>
      </c>
      <c r="F9" s="1419"/>
      <c r="G9" s="1418" t="s">
        <v>23</v>
      </c>
      <c r="H9" s="1420"/>
      <c r="I9" s="323"/>
      <c r="J9" s="1421" t="s">
        <v>9</v>
      </c>
      <c r="K9" s="1424" t="s">
        <v>267</v>
      </c>
      <c r="L9" s="1426" t="s">
        <v>24</v>
      </c>
      <c r="M9" s="1427"/>
      <c r="N9" s="1422" t="s">
        <v>23</v>
      </c>
      <c r="O9" s="1423"/>
      <c r="P9" s="317"/>
      <c r="Q9" s="1421" t="s">
        <v>9</v>
      </c>
      <c r="R9" s="1424" t="s">
        <v>267</v>
      </c>
      <c r="S9" s="1426" t="s">
        <v>24</v>
      </c>
      <c r="T9" s="1427"/>
      <c r="U9" s="1422" t="s">
        <v>23</v>
      </c>
      <c r="V9" s="1423"/>
      <c r="W9" s="317"/>
      <c r="X9" s="1421" t="s">
        <v>9</v>
      </c>
      <c r="Y9" s="1424" t="s">
        <v>267</v>
      </c>
      <c r="Z9" s="1426" t="s">
        <v>24</v>
      </c>
      <c r="AA9" s="1427"/>
      <c r="AB9" s="1422" t="s">
        <v>23</v>
      </c>
      <c r="AC9" s="1423"/>
      <c r="AD9" s="319"/>
      <c r="AE9" s="319"/>
      <c r="AF9" s="320"/>
      <c r="AG9" s="320"/>
      <c r="AH9" s="320"/>
      <c r="AI9" s="320"/>
      <c r="AJ9" s="320"/>
      <c r="AK9" s="320"/>
      <c r="AL9" s="321"/>
    </row>
    <row r="10" spans="1:53" s="322" customFormat="1" ht="36.75" customHeight="1" x14ac:dyDescent="0.2">
      <c r="A10" s="316"/>
      <c r="B10" s="1406"/>
      <c r="C10" s="317"/>
      <c r="D10" s="1417"/>
      <c r="E10" s="407" t="s">
        <v>9</v>
      </c>
      <c r="F10" s="403" t="s">
        <v>267</v>
      </c>
      <c r="G10" s="406" t="s">
        <v>9</v>
      </c>
      <c r="H10" s="886" t="s">
        <v>267</v>
      </c>
      <c r="I10" s="346"/>
      <c r="J10" s="1417"/>
      <c r="K10" s="1425"/>
      <c r="L10" s="404" t="s">
        <v>9</v>
      </c>
      <c r="M10" s="403" t="s">
        <v>267</v>
      </c>
      <c r="N10" s="407" t="s">
        <v>9</v>
      </c>
      <c r="O10" s="402" t="s">
        <v>267</v>
      </c>
      <c r="P10" s="347"/>
      <c r="Q10" s="1417"/>
      <c r="R10" s="1425"/>
      <c r="S10" s="404" t="s">
        <v>9</v>
      </c>
      <c r="T10" s="403" t="s">
        <v>267</v>
      </c>
      <c r="U10" s="407" t="s">
        <v>9</v>
      </c>
      <c r="V10" s="402" t="s">
        <v>267</v>
      </c>
      <c r="W10" s="347"/>
      <c r="X10" s="1417"/>
      <c r="Y10" s="1425"/>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74076</v>
      </c>
      <c r="E12" s="352">
        <f>L12+S12+Z12</f>
        <v>43530</v>
      </c>
      <c r="F12" s="353">
        <f>E12/$D12*100</f>
        <v>58.763972136724441</v>
      </c>
      <c r="G12" s="352">
        <f>N12+U12+AB12</f>
        <v>30546</v>
      </c>
      <c r="H12" s="354">
        <f>G12/$D12*100</f>
        <v>41.236027863275552</v>
      </c>
      <c r="I12" s="350"/>
      <c r="J12" s="355">
        <f>L12+N12</f>
        <v>28134</v>
      </c>
      <c r="K12" s="356">
        <f>J12/$D12*100</f>
        <v>37.979912522274425</v>
      </c>
      <c r="L12" s="357">
        <v>10997</v>
      </c>
      <c r="M12" s="353">
        <v>39.087936304826897</v>
      </c>
      <c r="N12" s="357">
        <v>17137</v>
      </c>
      <c r="O12" s="358">
        <v>60.912063695173103</v>
      </c>
      <c r="P12" s="350"/>
      <c r="Q12" s="355">
        <v>12600</v>
      </c>
      <c r="R12" s="356">
        <v>17.009557751498463</v>
      </c>
      <c r="S12" s="357">
        <v>7178</v>
      </c>
      <c r="T12" s="353">
        <v>56.968253968253968</v>
      </c>
      <c r="U12" s="357">
        <v>5422</v>
      </c>
      <c r="V12" s="358">
        <v>43.031746031746032</v>
      </c>
      <c r="W12" s="350"/>
      <c r="X12" s="355">
        <v>33342</v>
      </c>
      <c r="Y12" s="356">
        <v>45.010529726227119</v>
      </c>
      <c r="Z12" s="357">
        <v>25355</v>
      </c>
      <c r="AA12" s="353">
        <v>76.045228240657423</v>
      </c>
      <c r="AB12" s="357">
        <v>7987</v>
      </c>
      <c r="AC12" s="358">
        <f t="shared" ref="AC12:AC29" si="0">AB12/$X12*100</f>
        <v>23.95477175934257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13369</v>
      </c>
      <c r="E13" s="365">
        <f t="shared" ref="E13:E29" si="2">L13+S13+Z13</f>
        <v>8894</v>
      </c>
      <c r="F13" s="366">
        <f t="shared" ref="F13:H29" si="3">E13/$D13*100</f>
        <v>66.527040167551803</v>
      </c>
      <c r="G13" s="365">
        <f t="shared" ref="G13:G29" si="4">N13+U13+AB13</f>
        <v>4475</v>
      </c>
      <c r="H13" s="367">
        <f t="shared" si="3"/>
        <v>33.472959832448204</v>
      </c>
      <c r="I13" s="350"/>
      <c r="J13" s="368">
        <f t="shared" ref="J13:J29" si="5">L13+N13</f>
        <v>2435</v>
      </c>
      <c r="K13" s="369">
        <f t="shared" ref="K13:K29" si="6">J13/$D13*100</f>
        <v>18.213778143466229</v>
      </c>
      <c r="L13" s="370">
        <v>988</v>
      </c>
      <c r="M13" s="371">
        <v>40.57494866529774</v>
      </c>
      <c r="N13" s="370">
        <v>1447</v>
      </c>
      <c r="O13" s="372">
        <v>59.42505133470226</v>
      </c>
      <c r="P13" s="350"/>
      <c r="Q13" s="368">
        <v>2034</v>
      </c>
      <c r="R13" s="369">
        <v>15.214301742837907</v>
      </c>
      <c r="S13" s="370">
        <v>1179</v>
      </c>
      <c r="T13" s="371">
        <v>57.964601769911503</v>
      </c>
      <c r="U13" s="370">
        <v>855</v>
      </c>
      <c r="V13" s="372">
        <v>42.035398230088497</v>
      </c>
      <c r="W13" s="350"/>
      <c r="X13" s="368">
        <v>8900</v>
      </c>
      <c r="Y13" s="369">
        <v>66.571920113695853</v>
      </c>
      <c r="Z13" s="370">
        <v>6727</v>
      </c>
      <c r="AA13" s="371">
        <v>75.584269662921344</v>
      </c>
      <c r="AB13" s="370">
        <v>2173</v>
      </c>
      <c r="AC13" s="372">
        <f t="shared" si="0"/>
        <v>24.415730337078649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7897</v>
      </c>
      <c r="E14" s="365">
        <f t="shared" si="2"/>
        <v>5266</v>
      </c>
      <c r="F14" s="366">
        <f t="shared" si="3"/>
        <v>66.683550715461564</v>
      </c>
      <c r="G14" s="365">
        <f t="shared" si="4"/>
        <v>2631</v>
      </c>
      <c r="H14" s="367">
        <f t="shared" si="3"/>
        <v>33.316449284538429</v>
      </c>
      <c r="I14" s="350"/>
      <c r="J14" s="368">
        <f t="shared" si="5"/>
        <v>1833</v>
      </c>
      <c r="K14" s="369">
        <f t="shared" si="6"/>
        <v>23.211346080790175</v>
      </c>
      <c r="L14" s="370">
        <v>740</v>
      </c>
      <c r="M14" s="371">
        <v>40.370976541189307</v>
      </c>
      <c r="N14" s="370">
        <v>1093</v>
      </c>
      <c r="O14" s="372">
        <v>59.629023458810693</v>
      </c>
      <c r="P14" s="350"/>
      <c r="Q14" s="368">
        <v>1426</v>
      </c>
      <c r="R14" s="369">
        <v>18.057490186146637</v>
      </c>
      <c r="S14" s="370">
        <v>840</v>
      </c>
      <c r="T14" s="371">
        <v>58.906030855539967</v>
      </c>
      <c r="U14" s="370">
        <v>586</v>
      </c>
      <c r="V14" s="372">
        <v>41.093969144460033</v>
      </c>
      <c r="W14" s="350"/>
      <c r="X14" s="368">
        <v>4638</v>
      </c>
      <c r="Y14" s="369">
        <v>58.731163733063184</v>
      </c>
      <c r="Z14" s="370">
        <v>3686</v>
      </c>
      <c r="AA14" s="371">
        <v>79.47391116860716</v>
      </c>
      <c r="AB14" s="370">
        <v>952</v>
      </c>
      <c r="AC14" s="372">
        <f t="shared" si="0"/>
        <v>20.52608883139284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7891</v>
      </c>
      <c r="E15" s="365">
        <f t="shared" si="2"/>
        <v>5018</v>
      </c>
      <c r="F15" s="366">
        <f t="shared" si="3"/>
        <v>63.59143327841845</v>
      </c>
      <c r="G15" s="365">
        <f t="shared" si="4"/>
        <v>2873</v>
      </c>
      <c r="H15" s="367">
        <f t="shared" si="3"/>
        <v>36.40856672158155</v>
      </c>
      <c r="I15" s="350"/>
      <c r="J15" s="368">
        <f t="shared" si="5"/>
        <v>1874</v>
      </c>
      <c r="K15" s="369">
        <f t="shared" si="6"/>
        <v>23.748574325180584</v>
      </c>
      <c r="L15" s="370">
        <v>720</v>
      </c>
      <c r="M15" s="371">
        <v>38.420490928495198</v>
      </c>
      <c r="N15" s="370">
        <v>1154</v>
      </c>
      <c r="O15" s="372">
        <v>61.579509071504802</v>
      </c>
      <c r="P15" s="350"/>
      <c r="Q15" s="368">
        <v>1369</v>
      </c>
      <c r="R15" s="369">
        <v>17.348878469142058</v>
      </c>
      <c r="S15" s="370">
        <v>797</v>
      </c>
      <c r="T15" s="371">
        <v>58.217677136596059</v>
      </c>
      <c r="U15" s="370">
        <v>572</v>
      </c>
      <c r="V15" s="372">
        <v>41.782322863403941</v>
      </c>
      <c r="W15" s="350"/>
      <c r="X15" s="368">
        <v>4648</v>
      </c>
      <c r="Y15" s="369">
        <v>58.902547205677358</v>
      </c>
      <c r="Z15" s="370">
        <v>3501</v>
      </c>
      <c r="AA15" s="371">
        <v>75.322719449225474</v>
      </c>
      <c r="AB15" s="370">
        <v>1147</v>
      </c>
      <c r="AC15" s="372">
        <f t="shared" si="0"/>
        <v>24.677280550774526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15428</v>
      </c>
      <c r="E16" s="365">
        <f t="shared" si="2"/>
        <v>9357</v>
      </c>
      <c r="F16" s="366">
        <f t="shared" si="3"/>
        <v>60.649468498833293</v>
      </c>
      <c r="G16" s="365">
        <f t="shared" si="4"/>
        <v>6071</v>
      </c>
      <c r="H16" s="367">
        <f t="shared" si="3"/>
        <v>39.350531501166707</v>
      </c>
      <c r="I16" s="350"/>
      <c r="J16" s="368">
        <f t="shared" si="5"/>
        <v>5487</v>
      </c>
      <c r="K16" s="369">
        <f t="shared" si="6"/>
        <v>35.565206118745138</v>
      </c>
      <c r="L16" s="370">
        <v>2228</v>
      </c>
      <c r="M16" s="371">
        <v>40.605066520867503</v>
      </c>
      <c r="N16" s="370">
        <v>3259</v>
      </c>
      <c r="O16" s="372">
        <v>59.394933479132497</v>
      </c>
      <c r="P16" s="350"/>
      <c r="Q16" s="368">
        <v>2699</v>
      </c>
      <c r="R16" s="369">
        <v>17.494166450609285</v>
      </c>
      <c r="S16" s="370">
        <v>1556</v>
      </c>
      <c r="T16" s="371">
        <v>57.650981845127824</v>
      </c>
      <c r="U16" s="370">
        <v>1143</v>
      </c>
      <c r="V16" s="372">
        <v>42.349018154872176</v>
      </c>
      <c r="W16" s="350"/>
      <c r="X16" s="368">
        <v>7242</v>
      </c>
      <c r="Y16" s="369">
        <v>46.940627430645584</v>
      </c>
      <c r="Z16" s="370">
        <v>5573</v>
      </c>
      <c r="AA16" s="371">
        <v>76.953880143606739</v>
      </c>
      <c r="AB16" s="370">
        <v>1669</v>
      </c>
      <c r="AC16" s="372">
        <f t="shared" si="0"/>
        <v>23.046119856393261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5218</v>
      </c>
      <c r="E17" s="375">
        <f t="shared" si="2"/>
        <v>3343</v>
      </c>
      <c r="F17" s="376">
        <f t="shared" si="3"/>
        <v>64.066692219241077</v>
      </c>
      <c r="G17" s="375">
        <f t="shared" si="4"/>
        <v>1875</v>
      </c>
      <c r="H17" s="367">
        <f t="shared" si="3"/>
        <v>35.933307780758909</v>
      </c>
      <c r="I17" s="350"/>
      <c r="J17" s="377">
        <f t="shared" si="5"/>
        <v>1316</v>
      </c>
      <c r="K17" s="378">
        <f t="shared" si="6"/>
        <v>25.220390954388655</v>
      </c>
      <c r="L17" s="375">
        <v>532</v>
      </c>
      <c r="M17" s="376">
        <v>40.425531914893611</v>
      </c>
      <c r="N17" s="375">
        <v>784</v>
      </c>
      <c r="O17" s="372">
        <v>59.574468085106382</v>
      </c>
      <c r="P17" s="350"/>
      <c r="Q17" s="377">
        <v>982</v>
      </c>
      <c r="R17" s="378">
        <v>18.819471061709468</v>
      </c>
      <c r="S17" s="375">
        <v>544</v>
      </c>
      <c r="T17" s="376">
        <v>55.397148676171085</v>
      </c>
      <c r="U17" s="375">
        <v>438</v>
      </c>
      <c r="V17" s="372">
        <v>44.602851323828915</v>
      </c>
      <c r="W17" s="350"/>
      <c r="X17" s="377">
        <v>2920</v>
      </c>
      <c r="Y17" s="378">
        <v>55.96013798390188</v>
      </c>
      <c r="Z17" s="375">
        <v>2267</v>
      </c>
      <c r="AA17" s="376">
        <v>77.636986301369859</v>
      </c>
      <c r="AB17" s="375">
        <v>653</v>
      </c>
      <c r="AC17" s="372">
        <f t="shared" si="0"/>
        <v>22.363013698630137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34845</v>
      </c>
      <c r="E18" s="365">
        <f t="shared" si="2"/>
        <v>22802</v>
      </c>
      <c r="F18" s="366">
        <f t="shared" si="3"/>
        <v>65.438369923948912</v>
      </c>
      <c r="G18" s="365">
        <f t="shared" si="4"/>
        <v>12043</v>
      </c>
      <c r="H18" s="367">
        <f t="shared" si="3"/>
        <v>34.561630076051081</v>
      </c>
      <c r="I18" s="350"/>
      <c r="J18" s="368">
        <f t="shared" si="5"/>
        <v>6768</v>
      </c>
      <c r="K18" s="369">
        <f t="shared" si="6"/>
        <v>19.423159707275076</v>
      </c>
      <c r="L18" s="370">
        <v>2790</v>
      </c>
      <c r="M18" s="371">
        <v>41.223404255319153</v>
      </c>
      <c r="N18" s="370">
        <v>3978</v>
      </c>
      <c r="O18" s="372">
        <v>58.776595744680847</v>
      </c>
      <c r="P18" s="350"/>
      <c r="Q18" s="368">
        <v>5119</v>
      </c>
      <c r="R18" s="369">
        <v>14.690773425168604</v>
      </c>
      <c r="S18" s="370">
        <v>2848</v>
      </c>
      <c r="T18" s="371">
        <v>55.635866380152379</v>
      </c>
      <c r="U18" s="370">
        <v>2271</v>
      </c>
      <c r="V18" s="372">
        <v>44.364133619847628</v>
      </c>
      <c r="W18" s="350"/>
      <c r="X18" s="368">
        <v>22958</v>
      </c>
      <c r="Y18" s="369">
        <v>65.886066867556323</v>
      </c>
      <c r="Z18" s="370">
        <v>17164</v>
      </c>
      <c r="AA18" s="371">
        <v>74.76260998344803</v>
      </c>
      <c r="AB18" s="370">
        <v>5794</v>
      </c>
      <c r="AC18" s="372">
        <f t="shared" si="0"/>
        <v>25.237390016551963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23455</v>
      </c>
      <c r="E19" s="365">
        <f t="shared" si="2"/>
        <v>14976</v>
      </c>
      <c r="F19" s="366">
        <f t="shared" si="3"/>
        <v>63.849925389042852</v>
      </c>
      <c r="G19" s="365">
        <f t="shared" si="4"/>
        <v>8479</v>
      </c>
      <c r="H19" s="367">
        <f t="shared" si="3"/>
        <v>36.150074610957148</v>
      </c>
      <c r="I19" s="350"/>
      <c r="J19" s="368">
        <f t="shared" si="5"/>
        <v>5437</v>
      </c>
      <c r="K19" s="369">
        <f t="shared" si="6"/>
        <v>23.180558516307823</v>
      </c>
      <c r="L19" s="370">
        <v>2123</v>
      </c>
      <c r="M19" s="371">
        <v>39.047268714364542</v>
      </c>
      <c r="N19" s="370">
        <v>3314</v>
      </c>
      <c r="O19" s="372">
        <v>60.952731285635465</v>
      </c>
      <c r="P19" s="350"/>
      <c r="Q19" s="368">
        <v>3327</v>
      </c>
      <c r="R19" s="369">
        <v>14.184608825410361</v>
      </c>
      <c r="S19" s="370">
        <v>1964</v>
      </c>
      <c r="T19" s="371">
        <v>59.03216110610159</v>
      </c>
      <c r="U19" s="370">
        <v>1363</v>
      </c>
      <c r="V19" s="372">
        <v>40.967838893898403</v>
      </c>
      <c r="W19" s="350"/>
      <c r="X19" s="368">
        <v>14691</v>
      </c>
      <c r="Y19" s="369">
        <v>62.634832658281816</v>
      </c>
      <c r="Z19" s="370">
        <v>10889</v>
      </c>
      <c r="AA19" s="371">
        <v>74.120209652167986</v>
      </c>
      <c r="AB19" s="370">
        <v>3802</v>
      </c>
      <c r="AC19" s="372">
        <f t="shared" si="0"/>
        <v>25.879790347832003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45813</v>
      </c>
      <c r="E20" s="365">
        <f t="shared" si="2"/>
        <v>28934</v>
      </c>
      <c r="F20" s="366">
        <f t="shared" si="3"/>
        <v>63.156745901818255</v>
      </c>
      <c r="G20" s="365">
        <f t="shared" si="4"/>
        <v>16879</v>
      </c>
      <c r="H20" s="367">
        <f t="shared" si="3"/>
        <v>36.843254098181738</v>
      </c>
      <c r="I20" s="350"/>
      <c r="J20" s="368">
        <f t="shared" si="5"/>
        <v>12923</v>
      </c>
      <c r="K20" s="369">
        <f t="shared" si="6"/>
        <v>28.208150524960164</v>
      </c>
      <c r="L20" s="370">
        <v>5322</v>
      </c>
      <c r="M20" s="371">
        <v>41.182387990404706</v>
      </c>
      <c r="N20" s="370">
        <v>7601</v>
      </c>
      <c r="O20" s="372">
        <v>58.817612009595301</v>
      </c>
      <c r="P20" s="350"/>
      <c r="Q20" s="368">
        <v>7326</v>
      </c>
      <c r="R20" s="369">
        <v>15.991094230895161</v>
      </c>
      <c r="S20" s="370">
        <v>4165</v>
      </c>
      <c r="T20" s="371">
        <v>56.852306852306853</v>
      </c>
      <c r="U20" s="370">
        <v>3161</v>
      </c>
      <c r="V20" s="372">
        <v>43.147693147693147</v>
      </c>
      <c r="W20" s="350"/>
      <c r="X20" s="368">
        <v>25564</v>
      </c>
      <c r="Y20" s="369">
        <v>55.800755244144675</v>
      </c>
      <c r="Z20" s="370">
        <v>19447</v>
      </c>
      <c r="AA20" s="371">
        <v>76.071819746518543</v>
      </c>
      <c r="AB20" s="370">
        <v>6117</v>
      </c>
      <c r="AC20" s="372">
        <f t="shared" si="0"/>
        <v>23.928180253481457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46143</v>
      </c>
      <c r="E21" s="365">
        <f t="shared" si="2"/>
        <v>29978</v>
      </c>
      <c r="F21" s="366">
        <f t="shared" si="3"/>
        <v>64.967600719502414</v>
      </c>
      <c r="G21" s="365">
        <f t="shared" si="4"/>
        <v>16165</v>
      </c>
      <c r="H21" s="367">
        <f t="shared" si="3"/>
        <v>35.032399280497586</v>
      </c>
      <c r="I21" s="350"/>
      <c r="J21" s="368">
        <f t="shared" si="5"/>
        <v>9995</v>
      </c>
      <c r="K21" s="369">
        <f t="shared" si="6"/>
        <v>21.660923650391176</v>
      </c>
      <c r="L21" s="370">
        <v>4094</v>
      </c>
      <c r="M21" s="371">
        <v>40.960480240120063</v>
      </c>
      <c r="N21" s="370">
        <v>5901</v>
      </c>
      <c r="O21" s="372">
        <v>59.039519759879944</v>
      </c>
      <c r="P21" s="350"/>
      <c r="Q21" s="368">
        <v>8083</v>
      </c>
      <c r="R21" s="369">
        <v>17.517283228225299</v>
      </c>
      <c r="S21" s="370">
        <v>4622</v>
      </c>
      <c r="T21" s="371">
        <v>57.181739453173329</v>
      </c>
      <c r="U21" s="370">
        <v>3461</v>
      </c>
      <c r="V21" s="372">
        <v>42.818260546826679</v>
      </c>
      <c r="W21" s="350"/>
      <c r="X21" s="368">
        <v>28065</v>
      </c>
      <c r="Y21" s="369">
        <v>60.821793121383529</v>
      </c>
      <c r="Z21" s="370">
        <v>21262</v>
      </c>
      <c r="AA21" s="371">
        <v>75.759843221093888</v>
      </c>
      <c r="AB21" s="370">
        <v>6803</v>
      </c>
      <c r="AC21" s="372">
        <f t="shared" si="0"/>
        <v>24.240156778906112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12396</v>
      </c>
      <c r="E22" s="365">
        <f t="shared" si="2"/>
        <v>8172</v>
      </c>
      <c r="F22" s="366">
        <f t="shared" si="3"/>
        <v>65.924491771539209</v>
      </c>
      <c r="G22" s="365">
        <f t="shared" si="4"/>
        <v>4224</v>
      </c>
      <c r="H22" s="367">
        <f t="shared" si="3"/>
        <v>34.075508228460791</v>
      </c>
      <c r="I22" s="350"/>
      <c r="J22" s="368">
        <f t="shared" si="5"/>
        <v>2642</v>
      </c>
      <c r="K22" s="369">
        <f t="shared" si="6"/>
        <v>21.313326879638595</v>
      </c>
      <c r="L22" s="370">
        <v>1085</v>
      </c>
      <c r="M22" s="371">
        <v>41.067373202119605</v>
      </c>
      <c r="N22" s="370">
        <v>1557</v>
      </c>
      <c r="O22" s="372">
        <v>58.932626797880395</v>
      </c>
      <c r="P22" s="350"/>
      <c r="Q22" s="368">
        <v>1894</v>
      </c>
      <c r="R22" s="369">
        <v>15.279122297515327</v>
      </c>
      <c r="S22" s="370">
        <v>1077</v>
      </c>
      <c r="T22" s="371">
        <v>56.863780359028517</v>
      </c>
      <c r="U22" s="370">
        <v>817</v>
      </c>
      <c r="V22" s="372">
        <v>43.13621964097149</v>
      </c>
      <c r="W22" s="350"/>
      <c r="X22" s="368">
        <v>7860</v>
      </c>
      <c r="Y22" s="369">
        <v>63.407550822846083</v>
      </c>
      <c r="Z22" s="370">
        <v>6010</v>
      </c>
      <c r="AA22" s="371">
        <v>76.463104325699746</v>
      </c>
      <c r="AB22" s="370">
        <v>1850</v>
      </c>
      <c r="AC22" s="372">
        <f t="shared" si="0"/>
        <v>23.536895674300254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26051</v>
      </c>
      <c r="E23" s="365">
        <f t="shared" si="2"/>
        <v>17454</v>
      </c>
      <c r="F23" s="366">
        <f t="shared" si="3"/>
        <v>66.999347433879691</v>
      </c>
      <c r="G23" s="365">
        <f t="shared" si="4"/>
        <v>8597</v>
      </c>
      <c r="H23" s="367">
        <f t="shared" si="3"/>
        <v>33.000652566120301</v>
      </c>
      <c r="I23" s="350"/>
      <c r="J23" s="368">
        <f t="shared" si="5"/>
        <v>5241</v>
      </c>
      <c r="K23" s="369">
        <f t="shared" si="6"/>
        <v>20.118229626501861</v>
      </c>
      <c r="L23" s="370">
        <v>2235</v>
      </c>
      <c r="M23" s="371">
        <v>42.644533485975963</v>
      </c>
      <c r="N23" s="370">
        <v>3006</v>
      </c>
      <c r="O23" s="372">
        <v>57.355466514024044</v>
      </c>
      <c r="P23" s="350"/>
      <c r="Q23" s="368">
        <v>4165</v>
      </c>
      <c r="R23" s="369">
        <v>15.987869947410848</v>
      </c>
      <c r="S23" s="370">
        <v>2358</v>
      </c>
      <c r="T23" s="371">
        <v>56.614645858343337</v>
      </c>
      <c r="U23" s="370">
        <v>1807</v>
      </c>
      <c r="V23" s="372">
        <v>43.385354141656663</v>
      </c>
      <c r="W23" s="350"/>
      <c r="X23" s="368">
        <v>16645</v>
      </c>
      <c r="Y23" s="369">
        <v>63.893900426087292</v>
      </c>
      <c r="Z23" s="370">
        <v>12861</v>
      </c>
      <c r="AA23" s="371">
        <v>77.266446380294383</v>
      </c>
      <c r="AB23" s="370">
        <v>3784</v>
      </c>
      <c r="AC23" s="372">
        <f t="shared" si="0"/>
        <v>22.733553619705617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63000</v>
      </c>
      <c r="E24" s="365">
        <f t="shared" si="2"/>
        <v>42109</v>
      </c>
      <c r="F24" s="366">
        <f t="shared" si="3"/>
        <v>66.839682539682542</v>
      </c>
      <c r="G24" s="365">
        <f t="shared" si="4"/>
        <v>20891</v>
      </c>
      <c r="H24" s="367">
        <f t="shared" si="3"/>
        <v>33.160317460317465</v>
      </c>
      <c r="I24" s="350"/>
      <c r="J24" s="368">
        <f t="shared" si="5"/>
        <v>15590</v>
      </c>
      <c r="K24" s="369">
        <f t="shared" si="6"/>
        <v>24.746031746031747</v>
      </c>
      <c r="L24" s="370">
        <v>7527</v>
      </c>
      <c r="M24" s="371">
        <v>48.280949326491339</v>
      </c>
      <c r="N24" s="370">
        <v>8063</v>
      </c>
      <c r="O24" s="372">
        <v>51.719050673508661</v>
      </c>
      <c r="P24" s="350"/>
      <c r="Q24" s="368">
        <v>9402</v>
      </c>
      <c r="R24" s="369">
        <v>14.923809523809522</v>
      </c>
      <c r="S24" s="370">
        <v>5527</v>
      </c>
      <c r="T24" s="371">
        <v>58.785364815996601</v>
      </c>
      <c r="U24" s="370">
        <v>3875</v>
      </c>
      <c r="V24" s="372">
        <v>41.214635184003399</v>
      </c>
      <c r="W24" s="350"/>
      <c r="X24" s="368">
        <v>38008</v>
      </c>
      <c r="Y24" s="369">
        <v>60.330158730158736</v>
      </c>
      <c r="Z24" s="370">
        <v>29055</v>
      </c>
      <c r="AA24" s="371">
        <v>76.444432750999795</v>
      </c>
      <c r="AB24" s="370">
        <v>8953</v>
      </c>
      <c r="AC24" s="372">
        <f t="shared" si="0"/>
        <v>23.555567249000212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13544</v>
      </c>
      <c r="E25" s="365">
        <f t="shared" si="2"/>
        <v>7620</v>
      </c>
      <c r="F25" s="366">
        <f t="shared" si="3"/>
        <v>56.261075014766682</v>
      </c>
      <c r="G25" s="365">
        <f t="shared" si="4"/>
        <v>5924</v>
      </c>
      <c r="H25" s="367">
        <f t="shared" si="3"/>
        <v>43.738924985233311</v>
      </c>
      <c r="I25" s="350"/>
      <c r="J25" s="368">
        <f t="shared" si="5"/>
        <v>5229</v>
      </c>
      <c r="K25" s="369">
        <f t="shared" si="6"/>
        <v>38.607501476668638</v>
      </c>
      <c r="L25" s="370">
        <v>1863</v>
      </c>
      <c r="M25" s="371">
        <v>35.628227194492254</v>
      </c>
      <c r="N25" s="370">
        <v>3366</v>
      </c>
      <c r="O25" s="372">
        <v>64.371772805507746</v>
      </c>
      <c r="P25" s="350"/>
      <c r="Q25" s="368">
        <v>2000</v>
      </c>
      <c r="R25" s="369">
        <v>14.766686355581808</v>
      </c>
      <c r="S25" s="370">
        <v>1045</v>
      </c>
      <c r="T25" s="371">
        <v>52.25</v>
      </c>
      <c r="U25" s="370">
        <v>955</v>
      </c>
      <c r="V25" s="372">
        <v>47.75</v>
      </c>
      <c r="W25" s="350"/>
      <c r="X25" s="368">
        <v>6315</v>
      </c>
      <c r="Y25" s="369">
        <v>46.625812167749558</v>
      </c>
      <c r="Z25" s="370">
        <v>4712</v>
      </c>
      <c r="AA25" s="371">
        <v>74.615993665874896</v>
      </c>
      <c r="AB25" s="370">
        <v>1603</v>
      </c>
      <c r="AC25" s="372">
        <f t="shared" si="0"/>
        <v>25.384006334125097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3364</v>
      </c>
      <c r="E26" s="380">
        <f t="shared" si="2"/>
        <v>2269</v>
      </c>
      <c r="F26" s="381">
        <f t="shared" si="3"/>
        <v>67.449464922711059</v>
      </c>
      <c r="G26" s="380">
        <f t="shared" si="4"/>
        <v>1095</v>
      </c>
      <c r="H26" s="367">
        <f t="shared" si="3"/>
        <v>32.550535077288941</v>
      </c>
      <c r="I26" s="350"/>
      <c r="J26" s="377">
        <f t="shared" si="5"/>
        <v>650</v>
      </c>
      <c r="K26" s="378">
        <f t="shared" si="6"/>
        <v>19.322235434007133</v>
      </c>
      <c r="L26" s="375">
        <v>308</v>
      </c>
      <c r="M26" s="376">
        <v>47.384615384615387</v>
      </c>
      <c r="N26" s="375">
        <v>342</v>
      </c>
      <c r="O26" s="372">
        <v>52.61538461538462</v>
      </c>
      <c r="P26" s="350"/>
      <c r="Q26" s="377">
        <v>501</v>
      </c>
      <c r="R26" s="378">
        <v>14.892984542211654</v>
      </c>
      <c r="S26" s="375">
        <v>282</v>
      </c>
      <c r="T26" s="376">
        <v>56.287425149700596</v>
      </c>
      <c r="U26" s="375">
        <v>219</v>
      </c>
      <c r="V26" s="372">
        <v>43.712574850299404</v>
      </c>
      <c r="W26" s="350"/>
      <c r="X26" s="377">
        <v>2213</v>
      </c>
      <c r="Y26" s="378">
        <v>65.784780023781209</v>
      </c>
      <c r="Z26" s="375">
        <v>1679</v>
      </c>
      <c r="AA26" s="376">
        <v>75.869859918662456</v>
      </c>
      <c r="AB26" s="375">
        <v>534</v>
      </c>
      <c r="AC26" s="372">
        <f t="shared" si="0"/>
        <v>24.130140081337551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17253</v>
      </c>
      <c r="E27" s="380">
        <f t="shared" si="2"/>
        <v>11517</v>
      </c>
      <c r="F27" s="381">
        <f t="shared" si="3"/>
        <v>66.753608068162066</v>
      </c>
      <c r="G27" s="380">
        <f t="shared" si="4"/>
        <v>5736</v>
      </c>
      <c r="H27" s="367">
        <f t="shared" si="3"/>
        <v>33.246391931837941</v>
      </c>
      <c r="I27" s="350"/>
      <c r="J27" s="377">
        <f t="shared" si="5"/>
        <v>3352</v>
      </c>
      <c r="K27" s="378">
        <f t="shared" si="6"/>
        <v>19.428505187503621</v>
      </c>
      <c r="L27" s="375">
        <v>1390</v>
      </c>
      <c r="M27" s="376">
        <v>41.467780429594271</v>
      </c>
      <c r="N27" s="375">
        <v>1962</v>
      </c>
      <c r="O27" s="372">
        <v>58.532219570405729</v>
      </c>
      <c r="P27" s="350"/>
      <c r="Q27" s="377">
        <v>2558</v>
      </c>
      <c r="R27" s="378">
        <v>14.826407001680867</v>
      </c>
      <c r="S27" s="375">
        <v>1435</v>
      </c>
      <c r="T27" s="376">
        <v>56.098514464425328</v>
      </c>
      <c r="U27" s="375">
        <v>1123</v>
      </c>
      <c r="V27" s="372">
        <v>43.901485535574672</v>
      </c>
      <c r="W27" s="350"/>
      <c r="X27" s="377">
        <v>11343</v>
      </c>
      <c r="Y27" s="378">
        <v>65.745087810815505</v>
      </c>
      <c r="Z27" s="375">
        <v>8692</v>
      </c>
      <c r="AA27" s="376">
        <v>76.628757824208762</v>
      </c>
      <c r="AB27" s="375">
        <v>2651</v>
      </c>
      <c r="AC27" s="372">
        <f t="shared" si="0"/>
        <v>23.371242175791238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2301</v>
      </c>
      <c r="E28" s="380">
        <f t="shared" si="2"/>
        <v>1489</v>
      </c>
      <c r="F28" s="381">
        <f t="shared" si="3"/>
        <v>64.710995219469794</v>
      </c>
      <c r="G28" s="380">
        <f t="shared" si="4"/>
        <v>812</v>
      </c>
      <c r="H28" s="382">
        <f t="shared" si="3"/>
        <v>35.289004780530206</v>
      </c>
      <c r="I28" s="350"/>
      <c r="J28" s="377">
        <f t="shared" si="5"/>
        <v>502</v>
      </c>
      <c r="K28" s="378">
        <f t="shared" si="6"/>
        <v>21.816601477618427</v>
      </c>
      <c r="L28" s="375">
        <v>218</v>
      </c>
      <c r="M28" s="376">
        <v>43.426294820717132</v>
      </c>
      <c r="N28" s="375">
        <v>284</v>
      </c>
      <c r="O28" s="383">
        <v>56.573705179282875</v>
      </c>
      <c r="P28" s="350"/>
      <c r="Q28" s="377">
        <v>344</v>
      </c>
      <c r="R28" s="378">
        <v>14.950021729682748</v>
      </c>
      <c r="S28" s="375">
        <v>195</v>
      </c>
      <c r="T28" s="376">
        <v>56.686046511627907</v>
      </c>
      <c r="U28" s="375">
        <v>149</v>
      </c>
      <c r="V28" s="383">
        <v>43.313953488372093</v>
      </c>
      <c r="W28" s="350"/>
      <c r="X28" s="377">
        <v>1455</v>
      </c>
      <c r="Y28" s="378">
        <v>63.233376792698827</v>
      </c>
      <c r="Z28" s="375">
        <v>1076</v>
      </c>
      <c r="AA28" s="376">
        <v>73.951890034364268</v>
      </c>
      <c r="AB28" s="375">
        <v>379</v>
      </c>
      <c r="AC28" s="383">
        <f t="shared" si="0"/>
        <v>26.048109965635742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1165</v>
      </c>
      <c r="E29" s="386">
        <f t="shared" si="2"/>
        <v>620</v>
      </c>
      <c r="F29" s="387">
        <f t="shared" si="3"/>
        <v>53.218884120171673</v>
      </c>
      <c r="G29" s="386">
        <f t="shared" si="4"/>
        <v>545</v>
      </c>
      <c r="H29" s="388">
        <f t="shared" si="3"/>
        <v>46.781115879828327</v>
      </c>
      <c r="I29" s="350"/>
      <c r="J29" s="389">
        <f t="shared" si="5"/>
        <v>644</v>
      </c>
      <c r="K29" s="390">
        <f t="shared" si="6"/>
        <v>55.27896995708155</v>
      </c>
      <c r="L29" s="391">
        <v>246</v>
      </c>
      <c r="M29" s="392">
        <v>38.198757763975152</v>
      </c>
      <c r="N29" s="391">
        <v>398</v>
      </c>
      <c r="O29" s="393">
        <v>61.801242236024848</v>
      </c>
      <c r="P29" s="350"/>
      <c r="Q29" s="389">
        <v>160</v>
      </c>
      <c r="R29" s="390">
        <v>13.733905579399142</v>
      </c>
      <c r="S29" s="391">
        <v>97</v>
      </c>
      <c r="T29" s="392">
        <v>60.624999999999993</v>
      </c>
      <c r="U29" s="391">
        <v>63</v>
      </c>
      <c r="V29" s="393">
        <v>39.375</v>
      </c>
      <c r="W29" s="350"/>
      <c r="X29" s="389">
        <v>361</v>
      </c>
      <c r="Y29" s="390">
        <v>30.987124463519311</v>
      </c>
      <c r="Z29" s="391">
        <v>277</v>
      </c>
      <c r="AA29" s="392">
        <v>76.73130193905817</v>
      </c>
      <c r="AB29" s="391">
        <v>84</v>
      </c>
      <c r="AC29" s="393">
        <f t="shared" si="0"/>
        <v>23.26869806094183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413209</v>
      </c>
      <c r="E31" s="1230">
        <f>L31+S31+Z31</f>
        <v>263348</v>
      </c>
      <c r="F31" s="1231">
        <f>E31/$D31*100</f>
        <v>63.732396922622691</v>
      </c>
      <c r="G31" s="1230">
        <f>N31+U31+AB31</f>
        <v>149861</v>
      </c>
      <c r="H31" s="1232">
        <f>G31/$D31*100</f>
        <v>36.267603077377309</v>
      </c>
      <c r="I31" s="320"/>
      <c r="J31" s="1233">
        <f>SUM(J12:J29)</f>
        <v>110052</v>
      </c>
      <c r="K31" s="1234">
        <f>J31/$D31*100</f>
        <v>26.633495398212524</v>
      </c>
      <c r="L31" s="1230">
        <f>SUM(L12:L29)</f>
        <v>45406</v>
      </c>
      <c r="M31" s="1231">
        <f>L31/$J31*100</f>
        <v>41.258677715988803</v>
      </c>
      <c r="N31" s="1230">
        <f>SUM(N12:N29)</f>
        <v>64646</v>
      </c>
      <c r="O31" s="1235">
        <f>N31/$J31*100</f>
        <v>58.741322284011197</v>
      </c>
      <c r="P31" s="320"/>
      <c r="Q31" s="1233">
        <f>SUM(Q12:Q29)</f>
        <v>65989</v>
      </c>
      <c r="R31" s="1234">
        <f>Q31/$D31*100</f>
        <v>15.969884489447228</v>
      </c>
      <c r="S31" s="1230">
        <f>SUM(S12:S29)</f>
        <v>37709</v>
      </c>
      <c r="T31" s="1231">
        <f>S31/$Q31*100</f>
        <v>57.144372546939636</v>
      </c>
      <c r="U31" s="1230">
        <f>SUM(U12:U29)</f>
        <v>28280</v>
      </c>
      <c r="V31" s="1235">
        <f>U31/$Q31*100</f>
        <v>42.855627453060357</v>
      </c>
      <c r="W31" s="320"/>
      <c r="X31" s="1233">
        <f>SUM(X12:X29)</f>
        <v>237168</v>
      </c>
      <c r="Y31" s="1234">
        <f>X31/$D31*100</f>
        <v>57.396620112340244</v>
      </c>
      <c r="Z31" s="1230">
        <f>SUM(Z12:Z29)</f>
        <v>180233</v>
      </c>
      <c r="AA31" s="1231">
        <f>Z31/$X31*100</f>
        <v>75.993810294812107</v>
      </c>
      <c r="AB31" s="1230">
        <f>SUM(AB12:AB29)</f>
        <v>56935</v>
      </c>
      <c r="AC31" s="1235">
        <f>AB31/$X31*100</f>
        <v>24.006189705187882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29"/>
      <c r="C34" s="1429"/>
      <c r="D34" s="1429"/>
      <c r="E34" s="1429"/>
      <c r="F34" s="1429"/>
      <c r="G34" s="1429"/>
      <c r="H34" s="1429"/>
      <c r="I34" s="1429"/>
      <c r="J34" s="1429"/>
      <c r="K34" s="1429"/>
      <c r="L34" s="1429"/>
      <c r="M34" s="1429"/>
      <c r="N34" s="1429"/>
      <c r="O34" s="1429"/>
    </row>
    <row r="35" spans="2:15" s="329" customFormat="1" ht="29.25" customHeight="1" x14ac:dyDescent="0.2">
      <c r="B35" s="1430"/>
      <c r="C35" s="1430"/>
      <c r="D35" s="1430"/>
      <c r="E35" s="1430"/>
      <c r="F35" s="1430"/>
      <c r="G35" s="1430"/>
      <c r="H35" s="1430"/>
      <c r="I35" s="1430"/>
      <c r="J35" s="1430"/>
      <c r="K35" s="1430"/>
      <c r="L35" s="1430"/>
      <c r="M35" s="1430"/>
    </row>
    <row r="36" spans="2:15" s="329" customFormat="1" ht="4.5" customHeight="1" x14ac:dyDescent="0.2">
      <c r="B36" s="1428"/>
      <c r="C36" s="1428"/>
      <c r="D36" s="1428"/>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election activeCell="K17" sqref="K17"/>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00"/>
      <c r="C2" s="1400"/>
    </row>
    <row r="3" spans="1:53" s="345" customFormat="1" ht="4.5" customHeight="1" x14ac:dyDescent="0.2">
      <c r="B3" s="1401"/>
      <c r="C3" s="1401"/>
    </row>
    <row r="4" spans="1:53" s="345" customFormat="1" ht="17.25" customHeight="1" x14ac:dyDescent="0.2">
      <c r="A4" s="1402" t="s">
        <v>423</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c r="Y4" s="1402"/>
      <c r="Z4" s="1402"/>
      <c r="AA4" s="1402"/>
      <c r="AB4" s="1402"/>
      <c r="AC4" s="1402"/>
    </row>
    <row r="5" spans="1:53" s="345" customFormat="1" ht="17.25" customHeight="1" x14ac:dyDescent="0.2">
      <c r="B5" s="1403" t="str">
        <f>porsaad!$B$6</f>
        <v>Situación a 31 de enero de 2025</v>
      </c>
      <c r="C5" s="1403"/>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row>
    <row r="6" spans="1:53" s="345" customFormat="1" ht="6" customHeight="1" x14ac:dyDescent="0.2"/>
    <row r="7" spans="1:53" s="322" customFormat="1" ht="12.75" customHeight="1" x14ac:dyDescent="0.2">
      <c r="A7" s="316"/>
      <c r="B7" s="1404" t="s">
        <v>12</v>
      </c>
      <c r="C7" s="317"/>
      <c r="D7" s="1407" t="s">
        <v>259</v>
      </c>
      <c r="E7" s="1408"/>
      <c r="F7" s="1408"/>
      <c r="G7" s="1408"/>
      <c r="H7" s="1408"/>
      <c r="I7" s="318"/>
      <c r="J7" s="1411"/>
      <c r="K7" s="1411"/>
      <c r="L7" s="1411"/>
      <c r="M7" s="1411"/>
      <c r="N7" s="1411"/>
      <c r="O7" s="1411"/>
      <c r="P7" s="318"/>
      <c r="Q7" s="1411"/>
      <c r="R7" s="1411"/>
      <c r="S7" s="1411"/>
      <c r="T7" s="1411"/>
      <c r="U7" s="1411"/>
      <c r="V7" s="1411"/>
      <c r="W7" s="318"/>
      <c r="X7" s="1411"/>
      <c r="Y7" s="1411"/>
      <c r="Z7" s="1411"/>
      <c r="AA7" s="1411"/>
      <c r="AB7" s="1411"/>
      <c r="AC7" s="1412"/>
      <c r="AD7" s="319"/>
      <c r="AE7" s="319"/>
      <c r="AF7" s="320"/>
      <c r="AG7" s="320"/>
      <c r="AH7" s="320"/>
      <c r="AI7" s="320"/>
      <c r="AJ7" s="320"/>
      <c r="AK7" s="320"/>
      <c r="AL7" s="321"/>
    </row>
    <row r="8" spans="1:53" s="322" customFormat="1" ht="33.75" customHeight="1" x14ac:dyDescent="0.2">
      <c r="A8" s="316"/>
      <c r="B8" s="1405"/>
      <c r="C8" s="317"/>
      <c r="D8" s="1409"/>
      <c r="E8" s="1410"/>
      <c r="F8" s="1410"/>
      <c r="G8" s="1410"/>
      <c r="H8" s="1410"/>
      <c r="I8" s="323"/>
      <c r="J8" s="1413" t="s">
        <v>260</v>
      </c>
      <c r="K8" s="1414"/>
      <c r="L8" s="1414"/>
      <c r="M8" s="1414"/>
      <c r="N8" s="1414"/>
      <c r="O8" s="1415"/>
      <c r="P8" s="317"/>
      <c r="Q8" s="1413" t="s">
        <v>261</v>
      </c>
      <c r="R8" s="1414"/>
      <c r="S8" s="1414"/>
      <c r="T8" s="1414"/>
      <c r="U8" s="1414"/>
      <c r="V8" s="1415"/>
      <c r="W8" s="317"/>
      <c r="X8" s="1413" t="s">
        <v>262</v>
      </c>
      <c r="Y8" s="1414"/>
      <c r="Z8" s="1414"/>
      <c r="AA8" s="1414"/>
      <c r="AB8" s="1414"/>
      <c r="AC8" s="1415"/>
      <c r="AD8" s="319"/>
      <c r="AE8" s="319"/>
      <c r="AF8" s="320"/>
      <c r="AG8" s="320"/>
      <c r="AH8" s="320"/>
      <c r="AI8" s="320"/>
      <c r="AJ8" s="320"/>
      <c r="AK8" s="320"/>
      <c r="AL8" s="321"/>
    </row>
    <row r="9" spans="1:53" s="322" customFormat="1" ht="21.75" customHeight="1" x14ac:dyDescent="0.2">
      <c r="A9" s="316"/>
      <c r="B9" s="1405"/>
      <c r="C9" s="317"/>
      <c r="D9" s="1416" t="s">
        <v>9</v>
      </c>
      <c r="E9" s="1418" t="s">
        <v>24</v>
      </c>
      <c r="F9" s="1419"/>
      <c r="G9" s="1418" t="s">
        <v>23</v>
      </c>
      <c r="H9" s="1420"/>
      <c r="I9" s="323"/>
      <c r="J9" s="1421" t="s">
        <v>9</v>
      </c>
      <c r="K9" s="1424" t="s">
        <v>267</v>
      </c>
      <c r="L9" s="1426" t="s">
        <v>24</v>
      </c>
      <c r="M9" s="1427"/>
      <c r="N9" s="1422" t="s">
        <v>23</v>
      </c>
      <c r="O9" s="1423"/>
      <c r="P9" s="317"/>
      <c r="Q9" s="1421" t="s">
        <v>9</v>
      </c>
      <c r="R9" s="1424" t="s">
        <v>267</v>
      </c>
      <c r="S9" s="1426" t="s">
        <v>24</v>
      </c>
      <c r="T9" s="1427"/>
      <c r="U9" s="1422" t="s">
        <v>23</v>
      </c>
      <c r="V9" s="1423"/>
      <c r="W9" s="317"/>
      <c r="X9" s="1421" t="s">
        <v>9</v>
      </c>
      <c r="Y9" s="1424" t="s">
        <v>267</v>
      </c>
      <c r="Z9" s="1426" t="s">
        <v>24</v>
      </c>
      <c r="AA9" s="1427"/>
      <c r="AB9" s="1422" t="s">
        <v>23</v>
      </c>
      <c r="AC9" s="1423"/>
      <c r="AD9" s="319"/>
      <c r="AE9" s="319"/>
      <c r="AF9" s="320"/>
      <c r="AG9" s="320"/>
      <c r="AH9" s="320"/>
      <c r="AI9" s="320"/>
      <c r="AJ9" s="320"/>
      <c r="AK9" s="320"/>
      <c r="AL9" s="321"/>
    </row>
    <row r="10" spans="1:53" s="322" customFormat="1" ht="36.75" customHeight="1" x14ac:dyDescent="0.2">
      <c r="A10" s="316"/>
      <c r="B10" s="1406"/>
      <c r="C10" s="317"/>
      <c r="D10" s="1417"/>
      <c r="E10" s="407" t="s">
        <v>9</v>
      </c>
      <c r="F10" s="403" t="s">
        <v>267</v>
      </c>
      <c r="G10" s="406" t="s">
        <v>9</v>
      </c>
      <c r="H10" s="886" t="s">
        <v>267</v>
      </c>
      <c r="I10" s="346"/>
      <c r="J10" s="1417"/>
      <c r="K10" s="1425"/>
      <c r="L10" s="404" t="s">
        <v>9</v>
      </c>
      <c r="M10" s="403" t="s">
        <v>267</v>
      </c>
      <c r="N10" s="407" t="s">
        <v>9</v>
      </c>
      <c r="O10" s="402" t="s">
        <v>267</v>
      </c>
      <c r="P10" s="347"/>
      <c r="Q10" s="1417"/>
      <c r="R10" s="1425"/>
      <c r="S10" s="404" t="s">
        <v>9</v>
      </c>
      <c r="T10" s="403" t="s">
        <v>267</v>
      </c>
      <c r="U10" s="407" t="s">
        <v>9</v>
      </c>
      <c r="V10" s="402" t="s">
        <v>267</v>
      </c>
      <c r="W10" s="347"/>
      <c r="X10" s="1417"/>
      <c r="Y10" s="1425"/>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132484</v>
      </c>
      <c r="E12" s="352">
        <f>L12+S12+Z12</f>
        <v>83414</v>
      </c>
      <c r="F12" s="353">
        <f>E12/$D12*100</f>
        <v>62.961565170133746</v>
      </c>
      <c r="G12" s="352">
        <f>N12+U12+AB12</f>
        <v>49070</v>
      </c>
      <c r="H12" s="354">
        <f>G12/$D12*100</f>
        <v>37.038434829866247</v>
      </c>
      <c r="I12" s="350"/>
      <c r="J12" s="355">
        <f>L12+N12</f>
        <v>40361</v>
      </c>
      <c r="K12" s="356">
        <f>J12/$D12*100</f>
        <v>30.464810845083178</v>
      </c>
      <c r="L12" s="357">
        <v>16314</v>
      </c>
      <c r="M12" s="353">
        <v>40.420207626173784</v>
      </c>
      <c r="N12" s="357">
        <v>24047</v>
      </c>
      <c r="O12" s="358">
        <v>59.579792373826223</v>
      </c>
      <c r="P12" s="350"/>
      <c r="Q12" s="355">
        <v>26271</v>
      </c>
      <c r="R12" s="356">
        <v>19.829564324748649</v>
      </c>
      <c r="S12" s="357">
        <v>16716</v>
      </c>
      <c r="T12" s="353">
        <v>63.629096722621902</v>
      </c>
      <c r="U12" s="357">
        <v>9555</v>
      </c>
      <c r="V12" s="358">
        <v>36.370903277378098</v>
      </c>
      <c r="W12" s="350"/>
      <c r="X12" s="355">
        <v>65852</v>
      </c>
      <c r="Y12" s="356">
        <v>49.705624830168169</v>
      </c>
      <c r="Z12" s="357">
        <v>50384</v>
      </c>
      <c r="AA12" s="353">
        <v>76.510963979833562</v>
      </c>
      <c r="AB12" s="357">
        <v>15468</v>
      </c>
      <c r="AC12" s="358">
        <f t="shared" ref="AC12:AC29" si="0">AB12/$X12*100</f>
        <v>23.489036020166434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16219</v>
      </c>
      <c r="E13" s="365">
        <f t="shared" ref="E13:E29" si="2">L13+S13+Z13</f>
        <v>10201</v>
      </c>
      <c r="F13" s="366">
        <f t="shared" ref="F13:H29" si="3">E13/$D13*100</f>
        <v>62.895369628213828</v>
      </c>
      <c r="G13" s="365">
        <f t="shared" ref="G13:G29" si="4">N13+U13+AB13</f>
        <v>6018</v>
      </c>
      <c r="H13" s="367">
        <f t="shared" si="3"/>
        <v>37.104630371786179</v>
      </c>
      <c r="I13" s="350"/>
      <c r="J13" s="368">
        <f t="shared" ref="J13:J29" si="5">L13+N13</f>
        <v>3432</v>
      </c>
      <c r="K13" s="369">
        <f t="shared" ref="K13:K29" si="6">J13/$D13*100</f>
        <v>21.160367470250939</v>
      </c>
      <c r="L13" s="370">
        <v>1395</v>
      </c>
      <c r="M13" s="371">
        <v>40.646853146853147</v>
      </c>
      <c r="N13" s="370">
        <v>2037</v>
      </c>
      <c r="O13" s="372">
        <v>59.353146853146853</v>
      </c>
      <c r="P13" s="350"/>
      <c r="Q13" s="368">
        <v>2840</v>
      </c>
      <c r="R13" s="369">
        <v>17.510327393797397</v>
      </c>
      <c r="S13" s="370">
        <v>1662</v>
      </c>
      <c r="T13" s="371">
        <v>58.521126760563376</v>
      </c>
      <c r="U13" s="370">
        <v>1178</v>
      </c>
      <c r="V13" s="372">
        <v>41.478873239436624</v>
      </c>
      <c r="W13" s="350"/>
      <c r="X13" s="368">
        <v>9947</v>
      </c>
      <c r="Y13" s="369">
        <v>61.329305135951664</v>
      </c>
      <c r="Z13" s="370">
        <v>7144</v>
      </c>
      <c r="AA13" s="371">
        <v>71.820649442042821</v>
      </c>
      <c r="AB13" s="370">
        <v>2803</v>
      </c>
      <c r="AC13" s="372">
        <f t="shared" si="0"/>
        <v>28.179350557957171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11180</v>
      </c>
      <c r="E14" s="365">
        <f t="shared" si="2"/>
        <v>7192</v>
      </c>
      <c r="F14" s="366">
        <f t="shared" si="3"/>
        <v>64.329159212880143</v>
      </c>
      <c r="G14" s="365">
        <f t="shared" si="4"/>
        <v>3988</v>
      </c>
      <c r="H14" s="367">
        <f t="shared" si="3"/>
        <v>35.670840787119857</v>
      </c>
      <c r="I14" s="350"/>
      <c r="J14" s="368">
        <f t="shared" si="5"/>
        <v>2728</v>
      </c>
      <c r="K14" s="369">
        <f t="shared" si="6"/>
        <v>24.40071556350626</v>
      </c>
      <c r="L14" s="370">
        <v>1054</v>
      </c>
      <c r="M14" s="371">
        <v>38.636363636363633</v>
      </c>
      <c r="N14" s="370">
        <v>1674</v>
      </c>
      <c r="O14" s="372">
        <v>61.363636363636367</v>
      </c>
      <c r="P14" s="350"/>
      <c r="Q14" s="368">
        <v>2266</v>
      </c>
      <c r="R14" s="369">
        <v>20.268336314847943</v>
      </c>
      <c r="S14" s="370">
        <v>1358</v>
      </c>
      <c r="T14" s="371">
        <v>59.929390997352158</v>
      </c>
      <c r="U14" s="370">
        <v>908</v>
      </c>
      <c r="V14" s="372">
        <v>40.070609002647842</v>
      </c>
      <c r="W14" s="350"/>
      <c r="X14" s="368">
        <v>6186</v>
      </c>
      <c r="Y14" s="369">
        <v>55.330948121645797</v>
      </c>
      <c r="Z14" s="370">
        <v>4780</v>
      </c>
      <c r="AA14" s="371">
        <v>77.271257678629155</v>
      </c>
      <c r="AB14" s="370">
        <v>1406</v>
      </c>
      <c r="AC14" s="372">
        <f t="shared" si="0"/>
        <v>22.728742321370838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10472</v>
      </c>
      <c r="E15" s="365">
        <f t="shared" si="2"/>
        <v>6208</v>
      </c>
      <c r="F15" s="366">
        <f t="shared" si="3"/>
        <v>59.281894576012228</v>
      </c>
      <c r="G15" s="365">
        <f t="shared" si="4"/>
        <v>4264</v>
      </c>
      <c r="H15" s="367">
        <f t="shared" si="3"/>
        <v>40.71810542398778</v>
      </c>
      <c r="I15" s="350"/>
      <c r="J15" s="368">
        <f t="shared" si="5"/>
        <v>3128</v>
      </c>
      <c r="K15" s="369">
        <f t="shared" si="6"/>
        <v>29.870129870129869</v>
      </c>
      <c r="L15" s="370">
        <v>1221</v>
      </c>
      <c r="M15" s="371">
        <v>39.034526854219948</v>
      </c>
      <c r="N15" s="370">
        <v>1907</v>
      </c>
      <c r="O15" s="372">
        <v>60.965473145780045</v>
      </c>
      <c r="P15" s="350"/>
      <c r="Q15" s="368">
        <v>2145</v>
      </c>
      <c r="R15" s="369">
        <v>20.483193277310924</v>
      </c>
      <c r="S15" s="370">
        <v>1182</v>
      </c>
      <c r="T15" s="371">
        <v>55.1048951048951</v>
      </c>
      <c r="U15" s="370">
        <v>963</v>
      </c>
      <c r="V15" s="372">
        <v>44.895104895104893</v>
      </c>
      <c r="W15" s="350"/>
      <c r="X15" s="368">
        <v>5199</v>
      </c>
      <c r="Y15" s="369">
        <v>49.64667685255921</v>
      </c>
      <c r="Z15" s="370">
        <v>3805</v>
      </c>
      <c r="AA15" s="371">
        <v>73.187151375264463</v>
      </c>
      <c r="AB15" s="370">
        <v>1394</v>
      </c>
      <c r="AC15" s="372">
        <f t="shared" si="0"/>
        <v>26.812848624735526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16239</v>
      </c>
      <c r="E16" s="365">
        <f t="shared" si="2"/>
        <v>9314</v>
      </c>
      <c r="F16" s="366">
        <f t="shared" si="3"/>
        <v>57.355748506681451</v>
      </c>
      <c r="G16" s="365">
        <f t="shared" si="4"/>
        <v>6925</v>
      </c>
      <c r="H16" s="367">
        <f t="shared" si="3"/>
        <v>42.644251493318549</v>
      </c>
      <c r="I16" s="350"/>
      <c r="J16" s="368">
        <f t="shared" si="5"/>
        <v>6760</v>
      </c>
      <c r="K16" s="369">
        <f t="shared" si="6"/>
        <v>41.6281790750662</v>
      </c>
      <c r="L16" s="370">
        <v>2704</v>
      </c>
      <c r="M16" s="371">
        <v>40</v>
      </c>
      <c r="N16" s="370">
        <v>4056</v>
      </c>
      <c r="O16" s="372">
        <v>60</v>
      </c>
      <c r="P16" s="350"/>
      <c r="Q16" s="368">
        <v>3245</v>
      </c>
      <c r="R16" s="369">
        <v>19.982757558962991</v>
      </c>
      <c r="S16" s="370">
        <v>1963</v>
      </c>
      <c r="T16" s="371">
        <v>60.493066255778118</v>
      </c>
      <c r="U16" s="370">
        <v>1282</v>
      </c>
      <c r="V16" s="372">
        <v>39.506933744221875</v>
      </c>
      <c r="W16" s="350"/>
      <c r="X16" s="368">
        <v>6234</v>
      </c>
      <c r="Y16" s="369">
        <v>38.389063365970813</v>
      </c>
      <c r="Z16" s="370">
        <v>4647</v>
      </c>
      <c r="AA16" s="371">
        <v>74.542829643888354</v>
      </c>
      <c r="AB16" s="370">
        <v>1587</v>
      </c>
      <c r="AC16" s="372">
        <f t="shared" si="0"/>
        <v>25.457170356111646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7779</v>
      </c>
      <c r="E17" s="375">
        <f t="shared" si="2"/>
        <v>4909</v>
      </c>
      <c r="F17" s="376">
        <f t="shared" si="3"/>
        <v>63.105797660367656</v>
      </c>
      <c r="G17" s="375">
        <f t="shared" si="4"/>
        <v>2870</v>
      </c>
      <c r="H17" s="367">
        <f t="shared" si="3"/>
        <v>36.894202339632344</v>
      </c>
      <c r="I17" s="350"/>
      <c r="J17" s="377">
        <f t="shared" si="5"/>
        <v>1925</v>
      </c>
      <c r="K17" s="378">
        <f t="shared" si="6"/>
        <v>24.746111325363156</v>
      </c>
      <c r="L17" s="375">
        <v>761</v>
      </c>
      <c r="M17" s="376">
        <v>39.532467532467528</v>
      </c>
      <c r="N17" s="375">
        <v>1164</v>
      </c>
      <c r="O17" s="372">
        <v>60.467532467532472</v>
      </c>
      <c r="P17" s="350"/>
      <c r="Q17" s="377">
        <v>1616</v>
      </c>
      <c r="R17" s="378">
        <v>20.773878390538631</v>
      </c>
      <c r="S17" s="375">
        <v>893</v>
      </c>
      <c r="T17" s="376">
        <v>55.259900990099013</v>
      </c>
      <c r="U17" s="375">
        <v>723</v>
      </c>
      <c r="V17" s="372">
        <v>44.740099009900987</v>
      </c>
      <c r="W17" s="350"/>
      <c r="X17" s="377">
        <v>4238</v>
      </c>
      <c r="Y17" s="378">
        <v>54.480010284098213</v>
      </c>
      <c r="Z17" s="375">
        <v>3255</v>
      </c>
      <c r="AA17" s="376">
        <v>76.805096743747043</v>
      </c>
      <c r="AB17" s="375">
        <v>983</v>
      </c>
      <c r="AC17" s="372">
        <f t="shared" si="0"/>
        <v>23.19490325625295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41406</v>
      </c>
      <c r="E18" s="365">
        <f t="shared" si="2"/>
        <v>26150</v>
      </c>
      <c r="F18" s="366">
        <f t="shared" si="3"/>
        <v>63.155098294933097</v>
      </c>
      <c r="G18" s="365">
        <f t="shared" si="4"/>
        <v>15256</v>
      </c>
      <c r="H18" s="367">
        <f t="shared" si="3"/>
        <v>36.844901705066896</v>
      </c>
      <c r="I18" s="350"/>
      <c r="J18" s="368">
        <f t="shared" si="5"/>
        <v>9625</v>
      </c>
      <c r="K18" s="369">
        <f t="shared" si="6"/>
        <v>23.245423368593922</v>
      </c>
      <c r="L18" s="370">
        <v>4015</v>
      </c>
      <c r="M18" s="371">
        <v>41.714285714285715</v>
      </c>
      <c r="N18" s="370">
        <v>5610</v>
      </c>
      <c r="O18" s="372">
        <v>58.285714285714285</v>
      </c>
      <c r="P18" s="350"/>
      <c r="Q18" s="368">
        <v>6968</v>
      </c>
      <c r="R18" s="369">
        <v>16.828478964401295</v>
      </c>
      <c r="S18" s="370">
        <v>3944</v>
      </c>
      <c r="T18" s="371">
        <v>56.601607347876005</v>
      </c>
      <c r="U18" s="370">
        <v>3024</v>
      </c>
      <c r="V18" s="372">
        <v>43.398392652123995</v>
      </c>
      <c r="W18" s="350"/>
      <c r="X18" s="368">
        <v>24813</v>
      </c>
      <c r="Y18" s="369">
        <v>59.926097667004782</v>
      </c>
      <c r="Z18" s="370">
        <v>18191</v>
      </c>
      <c r="AA18" s="371">
        <v>73.312376576794421</v>
      </c>
      <c r="AB18" s="370">
        <v>6622</v>
      </c>
      <c r="AC18" s="372">
        <f t="shared" si="0"/>
        <v>26.687623423205576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25586</v>
      </c>
      <c r="E19" s="365">
        <f t="shared" si="2"/>
        <v>15689</v>
      </c>
      <c r="F19" s="366">
        <f t="shared" si="3"/>
        <v>61.318689908543732</v>
      </c>
      <c r="G19" s="365">
        <f t="shared" si="4"/>
        <v>9897</v>
      </c>
      <c r="H19" s="367">
        <f t="shared" si="3"/>
        <v>38.681310091456268</v>
      </c>
      <c r="I19" s="350"/>
      <c r="J19" s="368">
        <f t="shared" si="5"/>
        <v>6600</v>
      </c>
      <c r="K19" s="369">
        <f t="shared" si="6"/>
        <v>25.79535683576956</v>
      </c>
      <c r="L19" s="370">
        <v>2659</v>
      </c>
      <c r="M19" s="371">
        <v>40.287878787878789</v>
      </c>
      <c r="N19" s="370">
        <v>3941</v>
      </c>
      <c r="O19" s="372">
        <v>59.712121212121218</v>
      </c>
      <c r="P19" s="350"/>
      <c r="Q19" s="368">
        <v>4496</v>
      </c>
      <c r="R19" s="369">
        <v>17.572109747518176</v>
      </c>
      <c r="S19" s="370">
        <v>2608</v>
      </c>
      <c r="T19" s="371">
        <v>58.007117437722421</v>
      </c>
      <c r="U19" s="370">
        <v>1888</v>
      </c>
      <c r="V19" s="372">
        <v>41.992882562277579</v>
      </c>
      <c r="W19" s="350"/>
      <c r="X19" s="368">
        <v>14490</v>
      </c>
      <c r="Y19" s="369">
        <v>56.632533416712263</v>
      </c>
      <c r="Z19" s="370">
        <v>10422</v>
      </c>
      <c r="AA19" s="371">
        <v>71.925465838509311</v>
      </c>
      <c r="AB19" s="370">
        <v>4068</v>
      </c>
      <c r="AC19" s="372">
        <f t="shared" si="0"/>
        <v>28.074534161490682</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91382</v>
      </c>
      <c r="E20" s="365">
        <f t="shared" si="2"/>
        <v>58230</v>
      </c>
      <c r="F20" s="366">
        <f t="shared" si="3"/>
        <v>63.721520649580874</v>
      </c>
      <c r="G20" s="365">
        <f t="shared" si="4"/>
        <v>33152</v>
      </c>
      <c r="H20" s="367">
        <f t="shared" si="3"/>
        <v>36.278479350419119</v>
      </c>
      <c r="I20" s="350"/>
      <c r="J20" s="368">
        <f t="shared" si="5"/>
        <v>20833</v>
      </c>
      <c r="K20" s="369">
        <f t="shared" si="6"/>
        <v>22.797706331662688</v>
      </c>
      <c r="L20" s="370">
        <v>8389</v>
      </c>
      <c r="M20" s="371">
        <v>40.267844285508566</v>
      </c>
      <c r="N20" s="370">
        <v>12444</v>
      </c>
      <c r="O20" s="372">
        <v>59.732155714491434</v>
      </c>
      <c r="P20" s="350"/>
      <c r="Q20" s="368">
        <v>17178</v>
      </c>
      <c r="R20" s="369">
        <v>18.798012737738283</v>
      </c>
      <c r="S20" s="370">
        <v>9954</v>
      </c>
      <c r="T20" s="371">
        <v>57.946210268948647</v>
      </c>
      <c r="U20" s="370">
        <v>7224</v>
      </c>
      <c r="V20" s="372">
        <v>42.053789731051346</v>
      </c>
      <c r="W20" s="350"/>
      <c r="X20" s="368">
        <v>53371</v>
      </c>
      <c r="Y20" s="369">
        <v>58.404280930599029</v>
      </c>
      <c r="Z20" s="370">
        <v>39887</v>
      </c>
      <c r="AA20" s="371">
        <v>74.735343163890505</v>
      </c>
      <c r="AB20" s="370">
        <v>13484</v>
      </c>
      <c r="AC20" s="372">
        <f t="shared" si="0"/>
        <v>25.264656836109502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61779</v>
      </c>
      <c r="E21" s="365">
        <f t="shared" si="2"/>
        <v>38404</v>
      </c>
      <c r="F21" s="366">
        <f t="shared" si="3"/>
        <v>62.163518347658588</v>
      </c>
      <c r="G21" s="365">
        <f t="shared" si="4"/>
        <v>23375</v>
      </c>
      <c r="H21" s="367">
        <f t="shared" si="3"/>
        <v>37.836481652341405</v>
      </c>
      <c r="I21" s="350"/>
      <c r="J21" s="368">
        <f t="shared" si="5"/>
        <v>15889</v>
      </c>
      <c r="K21" s="369">
        <f t="shared" si="6"/>
        <v>25.71909548552097</v>
      </c>
      <c r="L21" s="370">
        <v>6485</v>
      </c>
      <c r="M21" s="371">
        <v>40.814399899301399</v>
      </c>
      <c r="N21" s="370">
        <v>9404</v>
      </c>
      <c r="O21" s="372">
        <v>59.185600100698601</v>
      </c>
      <c r="P21" s="350"/>
      <c r="Q21" s="368">
        <v>12630</v>
      </c>
      <c r="R21" s="369">
        <v>20.443840139853346</v>
      </c>
      <c r="S21" s="370">
        <v>7452</v>
      </c>
      <c r="T21" s="371">
        <v>59.002375296912113</v>
      </c>
      <c r="U21" s="370">
        <v>5178</v>
      </c>
      <c r="V21" s="372">
        <v>40.997624703087887</v>
      </c>
      <c r="W21" s="350"/>
      <c r="X21" s="368">
        <v>33260</v>
      </c>
      <c r="Y21" s="369">
        <v>53.83706437462569</v>
      </c>
      <c r="Z21" s="370">
        <v>24467</v>
      </c>
      <c r="AA21" s="371">
        <v>73.562838244137097</v>
      </c>
      <c r="AB21" s="370">
        <v>8793</v>
      </c>
      <c r="AC21" s="372">
        <f t="shared" si="0"/>
        <v>26.437161755862899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12304</v>
      </c>
      <c r="E22" s="365">
        <f t="shared" si="2"/>
        <v>7815</v>
      </c>
      <c r="F22" s="366">
        <f t="shared" si="3"/>
        <v>63.515929778933675</v>
      </c>
      <c r="G22" s="365">
        <f t="shared" si="4"/>
        <v>4489</v>
      </c>
      <c r="H22" s="367">
        <f t="shared" si="3"/>
        <v>36.484070221066325</v>
      </c>
      <c r="I22" s="350"/>
      <c r="J22" s="368">
        <f t="shared" si="5"/>
        <v>3214</v>
      </c>
      <c r="K22" s="369">
        <f t="shared" si="6"/>
        <v>26.121586475942781</v>
      </c>
      <c r="L22" s="370">
        <v>1341</v>
      </c>
      <c r="M22" s="371">
        <v>41.723708774113256</v>
      </c>
      <c r="N22" s="370">
        <v>1873</v>
      </c>
      <c r="O22" s="372">
        <v>58.276291225886744</v>
      </c>
      <c r="P22" s="350"/>
      <c r="Q22" s="368">
        <v>2283</v>
      </c>
      <c r="R22" s="369">
        <v>18.554941482444733</v>
      </c>
      <c r="S22" s="370">
        <v>1376</v>
      </c>
      <c r="T22" s="371">
        <v>60.271572492334649</v>
      </c>
      <c r="U22" s="370">
        <v>907</v>
      </c>
      <c r="V22" s="372">
        <v>39.728427507665351</v>
      </c>
      <c r="W22" s="350"/>
      <c r="X22" s="368">
        <v>6807</v>
      </c>
      <c r="Y22" s="369">
        <v>55.32347204161249</v>
      </c>
      <c r="Z22" s="370">
        <v>5098</v>
      </c>
      <c r="AA22" s="371">
        <v>74.89349199353606</v>
      </c>
      <c r="AB22" s="370">
        <v>1709</v>
      </c>
      <c r="AC22" s="372">
        <f t="shared" si="0"/>
        <v>25.106508006463933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26750</v>
      </c>
      <c r="E23" s="365">
        <f t="shared" si="2"/>
        <v>16486</v>
      </c>
      <c r="F23" s="366">
        <f t="shared" si="3"/>
        <v>61.629906542056077</v>
      </c>
      <c r="G23" s="365">
        <f t="shared" si="4"/>
        <v>10264</v>
      </c>
      <c r="H23" s="367">
        <f t="shared" si="3"/>
        <v>38.370093457943923</v>
      </c>
      <c r="I23" s="350"/>
      <c r="J23" s="368">
        <f t="shared" si="5"/>
        <v>7949</v>
      </c>
      <c r="K23" s="369">
        <f t="shared" si="6"/>
        <v>29.715887850467286</v>
      </c>
      <c r="L23" s="370">
        <v>3056</v>
      </c>
      <c r="M23" s="371">
        <v>38.445087432381428</v>
      </c>
      <c r="N23" s="370">
        <v>4893</v>
      </c>
      <c r="O23" s="372">
        <v>61.554912567618572</v>
      </c>
      <c r="P23" s="350"/>
      <c r="Q23" s="368">
        <v>4821</v>
      </c>
      <c r="R23" s="369">
        <v>18.022429906542055</v>
      </c>
      <c r="S23" s="370">
        <v>2797</v>
      </c>
      <c r="T23" s="371">
        <v>58.017008919311344</v>
      </c>
      <c r="U23" s="370">
        <v>2024</v>
      </c>
      <c r="V23" s="372">
        <v>41.982991080688656</v>
      </c>
      <c r="W23" s="350"/>
      <c r="X23" s="368">
        <v>13980</v>
      </c>
      <c r="Y23" s="369">
        <v>52.261682242990659</v>
      </c>
      <c r="Z23" s="370">
        <v>10633</v>
      </c>
      <c r="AA23" s="371">
        <v>76.058655221745354</v>
      </c>
      <c r="AB23" s="370">
        <v>3347</v>
      </c>
      <c r="AC23" s="372">
        <f t="shared" si="0"/>
        <v>23.941344778254649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71680</v>
      </c>
      <c r="E24" s="365">
        <f t="shared" si="2"/>
        <v>45795</v>
      </c>
      <c r="F24" s="366">
        <f t="shared" si="3"/>
        <v>63.888113839285708</v>
      </c>
      <c r="G24" s="365">
        <f t="shared" si="4"/>
        <v>25885</v>
      </c>
      <c r="H24" s="367">
        <f t="shared" si="3"/>
        <v>36.111886160714285</v>
      </c>
      <c r="I24" s="350"/>
      <c r="J24" s="368">
        <f t="shared" si="5"/>
        <v>20721</v>
      </c>
      <c r="K24" s="369">
        <f t="shared" si="6"/>
        <v>28.907645089285715</v>
      </c>
      <c r="L24" s="370">
        <v>9209</v>
      </c>
      <c r="M24" s="371">
        <v>44.442835770474396</v>
      </c>
      <c r="N24" s="370">
        <v>11512</v>
      </c>
      <c r="O24" s="372">
        <v>55.557164229525604</v>
      </c>
      <c r="P24" s="350"/>
      <c r="Q24" s="368">
        <v>12440</v>
      </c>
      <c r="R24" s="369">
        <v>17.354910714285715</v>
      </c>
      <c r="S24" s="370">
        <v>7634</v>
      </c>
      <c r="T24" s="371">
        <v>61.366559485530544</v>
      </c>
      <c r="U24" s="370">
        <v>4806</v>
      </c>
      <c r="V24" s="372">
        <v>38.633440514469456</v>
      </c>
      <c r="W24" s="350"/>
      <c r="X24" s="368">
        <v>38519</v>
      </c>
      <c r="Y24" s="369">
        <v>53.737444196428577</v>
      </c>
      <c r="Z24" s="370">
        <v>28952</v>
      </c>
      <c r="AA24" s="371">
        <v>75.162906617513443</v>
      </c>
      <c r="AB24" s="370">
        <v>9567</v>
      </c>
      <c r="AC24" s="372">
        <f t="shared" si="0"/>
        <v>24.837093382486568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17421</v>
      </c>
      <c r="E25" s="365">
        <f t="shared" si="2"/>
        <v>9562</v>
      </c>
      <c r="F25" s="366">
        <f t="shared" si="3"/>
        <v>54.88777911715745</v>
      </c>
      <c r="G25" s="365">
        <f t="shared" si="4"/>
        <v>7859</v>
      </c>
      <c r="H25" s="367">
        <f t="shared" si="3"/>
        <v>45.11222088284255</v>
      </c>
      <c r="I25" s="350"/>
      <c r="J25" s="368">
        <f t="shared" si="5"/>
        <v>7312</v>
      </c>
      <c r="K25" s="369">
        <f t="shared" si="6"/>
        <v>41.9723322426956</v>
      </c>
      <c r="L25" s="370">
        <v>2696</v>
      </c>
      <c r="M25" s="371">
        <v>36.87089715536105</v>
      </c>
      <c r="N25" s="370">
        <v>4616</v>
      </c>
      <c r="O25" s="372">
        <v>63.12910284463895</v>
      </c>
      <c r="P25" s="350"/>
      <c r="Q25" s="368">
        <v>3202</v>
      </c>
      <c r="R25" s="369">
        <v>18.380115952011938</v>
      </c>
      <c r="S25" s="370">
        <v>1761</v>
      </c>
      <c r="T25" s="371">
        <v>54.996876951905058</v>
      </c>
      <c r="U25" s="370">
        <v>1441</v>
      </c>
      <c r="V25" s="372">
        <v>45.003123048094942</v>
      </c>
      <c r="W25" s="350"/>
      <c r="X25" s="368">
        <v>6907</v>
      </c>
      <c r="Y25" s="369">
        <v>39.647551805292466</v>
      </c>
      <c r="Z25" s="370">
        <v>5105</v>
      </c>
      <c r="AA25" s="371">
        <v>73.910525553786016</v>
      </c>
      <c r="AB25" s="370">
        <v>1802</v>
      </c>
      <c r="AC25" s="372">
        <f t="shared" si="0"/>
        <v>26.089474446213984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6603</v>
      </c>
      <c r="E26" s="380">
        <f t="shared" si="2"/>
        <v>4221</v>
      </c>
      <c r="F26" s="381">
        <f t="shared" si="3"/>
        <v>63.925488414357112</v>
      </c>
      <c r="G26" s="380">
        <f t="shared" si="4"/>
        <v>2382</v>
      </c>
      <c r="H26" s="367">
        <f t="shared" si="3"/>
        <v>36.074511585642888</v>
      </c>
      <c r="I26" s="350"/>
      <c r="J26" s="377">
        <f t="shared" si="5"/>
        <v>1165</v>
      </c>
      <c r="K26" s="378">
        <f t="shared" si="6"/>
        <v>17.643495380887476</v>
      </c>
      <c r="L26" s="375">
        <v>444</v>
      </c>
      <c r="M26" s="376">
        <v>38.111587982832617</v>
      </c>
      <c r="N26" s="375">
        <v>721</v>
      </c>
      <c r="O26" s="372">
        <v>61.888412017167383</v>
      </c>
      <c r="P26" s="350"/>
      <c r="Q26" s="377">
        <v>954</v>
      </c>
      <c r="R26" s="378">
        <v>14.447978191731032</v>
      </c>
      <c r="S26" s="375">
        <v>508</v>
      </c>
      <c r="T26" s="376">
        <v>53.249475890985323</v>
      </c>
      <c r="U26" s="375">
        <v>446</v>
      </c>
      <c r="V26" s="372">
        <v>46.750524109014677</v>
      </c>
      <c r="W26" s="350"/>
      <c r="X26" s="377">
        <v>4484</v>
      </c>
      <c r="Y26" s="378">
        <v>67.908526427381489</v>
      </c>
      <c r="Z26" s="375">
        <v>3269</v>
      </c>
      <c r="AA26" s="376">
        <v>72.903657448706511</v>
      </c>
      <c r="AB26" s="375">
        <v>1215</v>
      </c>
      <c r="AC26" s="372">
        <f t="shared" si="0"/>
        <v>27.096342551293489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23772</v>
      </c>
      <c r="E27" s="380">
        <f t="shared" si="2"/>
        <v>14498</v>
      </c>
      <c r="F27" s="381">
        <f t="shared" si="3"/>
        <v>60.987716641426893</v>
      </c>
      <c r="G27" s="380">
        <f t="shared" si="4"/>
        <v>9274</v>
      </c>
      <c r="H27" s="367">
        <f t="shared" si="3"/>
        <v>39.012283358573114</v>
      </c>
      <c r="I27" s="350"/>
      <c r="J27" s="377">
        <f t="shared" si="5"/>
        <v>5956</v>
      </c>
      <c r="K27" s="378">
        <f t="shared" si="6"/>
        <v>25.054686185428238</v>
      </c>
      <c r="L27" s="375">
        <v>2288</v>
      </c>
      <c r="M27" s="376">
        <v>38.415043653458696</v>
      </c>
      <c r="N27" s="375">
        <v>3668</v>
      </c>
      <c r="O27" s="372">
        <v>61.584956346541297</v>
      </c>
      <c r="P27" s="350"/>
      <c r="Q27" s="377">
        <v>4306</v>
      </c>
      <c r="R27" s="378">
        <v>18.113747265690726</v>
      </c>
      <c r="S27" s="375">
        <v>2317</v>
      </c>
      <c r="T27" s="376">
        <v>53.808639108221087</v>
      </c>
      <c r="U27" s="375">
        <v>1989</v>
      </c>
      <c r="V27" s="372">
        <v>46.191360891778913</v>
      </c>
      <c r="W27" s="350"/>
      <c r="X27" s="377">
        <v>13510</v>
      </c>
      <c r="Y27" s="378">
        <v>56.831566548881042</v>
      </c>
      <c r="Z27" s="375">
        <v>9893</v>
      </c>
      <c r="AA27" s="376">
        <v>73.227239082161361</v>
      </c>
      <c r="AB27" s="375">
        <v>3617</v>
      </c>
      <c r="AC27" s="372">
        <f t="shared" si="0"/>
        <v>26.772760917838639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4102</v>
      </c>
      <c r="E28" s="380">
        <f t="shared" si="2"/>
        <v>2650</v>
      </c>
      <c r="F28" s="381">
        <f t="shared" si="3"/>
        <v>64.602632862018524</v>
      </c>
      <c r="G28" s="380">
        <f t="shared" si="4"/>
        <v>1452</v>
      </c>
      <c r="H28" s="382">
        <f t="shared" si="3"/>
        <v>35.397367137981476</v>
      </c>
      <c r="I28" s="350"/>
      <c r="J28" s="377">
        <f t="shared" si="5"/>
        <v>695</v>
      </c>
      <c r="K28" s="378">
        <f t="shared" si="6"/>
        <v>16.942954656265236</v>
      </c>
      <c r="L28" s="375">
        <v>281</v>
      </c>
      <c r="M28" s="376">
        <v>40.431654676258994</v>
      </c>
      <c r="N28" s="375">
        <v>414</v>
      </c>
      <c r="O28" s="383">
        <v>59.568345323741013</v>
      </c>
      <c r="P28" s="350"/>
      <c r="Q28" s="377">
        <v>716</v>
      </c>
      <c r="R28" s="378">
        <v>17.454900048756706</v>
      </c>
      <c r="S28" s="375">
        <v>398</v>
      </c>
      <c r="T28" s="376">
        <v>55.586592178770957</v>
      </c>
      <c r="U28" s="375">
        <v>318</v>
      </c>
      <c r="V28" s="383">
        <v>44.41340782122905</v>
      </c>
      <c r="W28" s="350"/>
      <c r="X28" s="377">
        <v>2691</v>
      </c>
      <c r="Y28" s="378">
        <v>65.602145294978058</v>
      </c>
      <c r="Z28" s="375">
        <v>1971</v>
      </c>
      <c r="AA28" s="376">
        <v>73.244147157190625</v>
      </c>
      <c r="AB28" s="375">
        <v>720</v>
      </c>
      <c r="AC28" s="383">
        <f t="shared" si="0"/>
        <v>26.755852842809364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1380</v>
      </c>
      <c r="E29" s="386">
        <f t="shared" si="2"/>
        <v>729</v>
      </c>
      <c r="F29" s="387">
        <f t="shared" si="3"/>
        <v>52.826086956521735</v>
      </c>
      <c r="G29" s="386">
        <f t="shared" si="4"/>
        <v>651</v>
      </c>
      <c r="H29" s="388">
        <f t="shared" si="3"/>
        <v>47.173913043478258</v>
      </c>
      <c r="I29" s="350"/>
      <c r="J29" s="389">
        <f t="shared" si="5"/>
        <v>791</v>
      </c>
      <c r="K29" s="390">
        <f t="shared" si="6"/>
        <v>57.318840579710141</v>
      </c>
      <c r="L29" s="391">
        <v>284</v>
      </c>
      <c r="M29" s="392">
        <v>35.903919089759803</v>
      </c>
      <c r="N29" s="391">
        <v>507</v>
      </c>
      <c r="O29" s="393">
        <v>64.096080910240204</v>
      </c>
      <c r="P29" s="350"/>
      <c r="Q29" s="389">
        <v>199</v>
      </c>
      <c r="R29" s="390">
        <v>14.420289855072463</v>
      </c>
      <c r="S29" s="391">
        <v>145</v>
      </c>
      <c r="T29" s="392">
        <v>72.8643216080402</v>
      </c>
      <c r="U29" s="391">
        <v>54</v>
      </c>
      <c r="V29" s="393">
        <v>27.1356783919598</v>
      </c>
      <c r="W29" s="350"/>
      <c r="X29" s="389">
        <v>390</v>
      </c>
      <c r="Y29" s="390">
        <v>28.260869565217391</v>
      </c>
      <c r="Z29" s="391">
        <v>300</v>
      </c>
      <c r="AA29" s="392">
        <v>76.923076923076934</v>
      </c>
      <c r="AB29" s="391">
        <v>90</v>
      </c>
      <c r="AC29" s="393">
        <f t="shared" si="0"/>
        <v>23.076923076923077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578538</v>
      </c>
      <c r="E31" s="1230">
        <f>L31+S31+Z31</f>
        <v>361467</v>
      </c>
      <c r="F31" s="1231">
        <f>E31/$D31*100</f>
        <v>62.479387697955879</v>
      </c>
      <c r="G31" s="1230">
        <f>N31+U31+AB31</f>
        <v>217071</v>
      </c>
      <c r="H31" s="1232">
        <f>G31/$D31*100</f>
        <v>37.520612302044121</v>
      </c>
      <c r="I31" s="320"/>
      <c r="J31" s="1233">
        <f>SUM(J12:J29)</f>
        <v>159084</v>
      </c>
      <c r="K31" s="1234">
        <f>J31/$D31*100</f>
        <v>27.497588749572198</v>
      </c>
      <c r="L31" s="1230">
        <f>SUM(L12:L29)</f>
        <v>64596</v>
      </c>
      <c r="M31" s="1231">
        <f>L31/$J31*100</f>
        <v>40.604963415554046</v>
      </c>
      <c r="N31" s="1230">
        <f>SUM(N12:N29)</f>
        <v>94488</v>
      </c>
      <c r="O31" s="1235">
        <f>N31/$J31*100</f>
        <v>59.395036584445947</v>
      </c>
      <c r="P31" s="320"/>
      <c r="Q31" s="1233">
        <f>SUM(Q12:Q29)</f>
        <v>108576</v>
      </c>
      <c r="R31" s="1234">
        <f>Q31/$D31*100</f>
        <v>18.767306555489874</v>
      </c>
      <c r="S31" s="1230">
        <f>SUM(S12:S29)</f>
        <v>64668</v>
      </c>
      <c r="T31" s="1231">
        <f>S31/$Q31*100</f>
        <v>59.560123784261719</v>
      </c>
      <c r="U31" s="1230">
        <f>SUM(U12:U29)</f>
        <v>43908</v>
      </c>
      <c r="V31" s="1235">
        <f>U31/$Q31*100</f>
        <v>40.439876215738288</v>
      </c>
      <c r="W31" s="320"/>
      <c r="X31" s="1233">
        <f>SUM(X12:X29)</f>
        <v>310878</v>
      </c>
      <c r="Y31" s="1234">
        <f>X31/$D31*100</f>
        <v>53.735104694937931</v>
      </c>
      <c r="Z31" s="1230">
        <f>SUM(Z12:Z29)</f>
        <v>232203</v>
      </c>
      <c r="AA31" s="1231">
        <f>Z31/$X31*100</f>
        <v>74.692644703066804</v>
      </c>
      <c r="AB31" s="1230">
        <f>SUM(AB12:AB29)</f>
        <v>78675</v>
      </c>
      <c r="AC31" s="1235">
        <f>AB31/$X31*100</f>
        <v>25.307355296933203</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29"/>
      <c r="C34" s="1429"/>
      <c r="D34" s="1429"/>
      <c r="E34" s="1429"/>
      <c r="F34" s="1429"/>
      <c r="G34" s="1429"/>
      <c r="H34" s="1429"/>
      <c r="I34" s="1429"/>
      <c r="J34" s="1429"/>
      <c r="K34" s="1429"/>
      <c r="L34" s="1429"/>
      <c r="M34" s="1429"/>
      <c r="N34" s="1429"/>
      <c r="O34" s="1429"/>
    </row>
    <row r="35" spans="2:15" s="329" customFormat="1" ht="29.25" customHeight="1" x14ac:dyDescent="0.2">
      <c r="B35" s="1430"/>
      <c r="C35" s="1430"/>
      <c r="D35" s="1430"/>
      <c r="E35" s="1430"/>
      <c r="F35" s="1430"/>
      <c r="G35" s="1430"/>
      <c r="H35" s="1430"/>
      <c r="I35" s="1430"/>
      <c r="J35" s="1430"/>
      <c r="K35" s="1430"/>
      <c r="L35" s="1430"/>
      <c r="M35" s="1430"/>
    </row>
    <row r="36" spans="2:15" s="329" customFormat="1" ht="4.5" customHeight="1" x14ac:dyDescent="0.2">
      <c r="B36" s="1428"/>
      <c r="C36" s="1428"/>
      <c r="D36" s="1428"/>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00"/>
      <c r="C2" s="1400"/>
    </row>
    <row r="3" spans="1:53" s="345" customFormat="1" ht="4.5" customHeight="1" x14ac:dyDescent="0.2">
      <c r="B3" s="1401"/>
      <c r="C3" s="1401"/>
    </row>
    <row r="4" spans="1:53" s="345" customFormat="1" ht="17.25" customHeight="1" x14ac:dyDescent="0.2">
      <c r="A4" s="1402" t="s">
        <v>422</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c r="Y4" s="1402"/>
      <c r="Z4" s="1402"/>
      <c r="AA4" s="1402"/>
      <c r="AB4" s="1402"/>
      <c r="AC4" s="1402"/>
    </row>
    <row r="5" spans="1:53" s="345" customFormat="1" ht="17.25" customHeight="1" x14ac:dyDescent="0.2">
      <c r="B5" s="1403" t="str">
        <f>porsaad!$B$6</f>
        <v>Situación a 31 de enero de 2025</v>
      </c>
      <c r="C5" s="1403"/>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row>
    <row r="6" spans="1:53" s="345" customFormat="1" ht="6" customHeight="1" x14ac:dyDescent="0.2"/>
    <row r="7" spans="1:53" s="322" customFormat="1" ht="12.75" customHeight="1" x14ac:dyDescent="0.2">
      <c r="A7" s="316"/>
      <c r="B7" s="1404" t="s">
        <v>12</v>
      </c>
      <c r="C7" s="317"/>
      <c r="D7" s="1407" t="s">
        <v>263</v>
      </c>
      <c r="E7" s="1408"/>
      <c r="F7" s="1408"/>
      <c r="G7" s="1408"/>
      <c r="H7" s="1408"/>
      <c r="I7" s="318"/>
      <c r="J7" s="1411"/>
      <c r="K7" s="1411"/>
      <c r="L7" s="1411"/>
      <c r="M7" s="1411"/>
      <c r="N7" s="1411"/>
      <c r="O7" s="1411"/>
      <c r="P7" s="318"/>
      <c r="Q7" s="1411"/>
      <c r="R7" s="1411"/>
      <c r="S7" s="1411"/>
      <c r="T7" s="1411"/>
      <c r="U7" s="1411"/>
      <c r="V7" s="1411"/>
      <c r="W7" s="318"/>
      <c r="X7" s="1411"/>
      <c r="Y7" s="1411"/>
      <c r="Z7" s="1411"/>
      <c r="AA7" s="1411"/>
      <c r="AB7" s="1411"/>
      <c r="AC7" s="1412"/>
      <c r="AD7" s="319"/>
      <c r="AE7" s="319"/>
      <c r="AF7" s="320"/>
      <c r="AG7" s="320"/>
      <c r="AH7" s="320"/>
      <c r="AI7" s="320"/>
      <c r="AJ7" s="320"/>
      <c r="AK7" s="320"/>
      <c r="AL7" s="321"/>
    </row>
    <row r="8" spans="1:53" s="322" customFormat="1" ht="33.75" customHeight="1" x14ac:dyDescent="0.2">
      <c r="A8" s="316"/>
      <c r="B8" s="1405"/>
      <c r="C8" s="317"/>
      <c r="D8" s="1409"/>
      <c r="E8" s="1410"/>
      <c r="F8" s="1410"/>
      <c r="G8" s="1410"/>
      <c r="H8" s="1410"/>
      <c r="I8" s="323"/>
      <c r="J8" s="1413" t="s">
        <v>264</v>
      </c>
      <c r="K8" s="1414"/>
      <c r="L8" s="1414"/>
      <c r="M8" s="1414"/>
      <c r="N8" s="1414"/>
      <c r="O8" s="1415"/>
      <c r="P8" s="317"/>
      <c r="Q8" s="1413" t="s">
        <v>265</v>
      </c>
      <c r="R8" s="1414"/>
      <c r="S8" s="1414"/>
      <c r="T8" s="1414"/>
      <c r="U8" s="1414"/>
      <c r="V8" s="1415"/>
      <c r="W8" s="317"/>
      <c r="X8" s="1413" t="s">
        <v>266</v>
      </c>
      <c r="Y8" s="1414"/>
      <c r="Z8" s="1414"/>
      <c r="AA8" s="1414"/>
      <c r="AB8" s="1414"/>
      <c r="AC8" s="1415"/>
      <c r="AD8" s="319"/>
      <c r="AE8" s="319"/>
      <c r="AF8" s="320"/>
      <c r="AG8" s="320"/>
      <c r="AH8" s="320"/>
      <c r="AI8" s="320"/>
      <c r="AJ8" s="320"/>
      <c r="AK8" s="320"/>
      <c r="AL8" s="321"/>
    </row>
    <row r="9" spans="1:53" s="322" customFormat="1" ht="21.75" customHeight="1" x14ac:dyDescent="0.2">
      <c r="A9" s="316"/>
      <c r="B9" s="1405"/>
      <c r="C9" s="317"/>
      <c r="D9" s="1416" t="s">
        <v>9</v>
      </c>
      <c r="E9" s="1418" t="s">
        <v>24</v>
      </c>
      <c r="F9" s="1419"/>
      <c r="G9" s="1418" t="s">
        <v>23</v>
      </c>
      <c r="H9" s="1420"/>
      <c r="I9" s="323"/>
      <c r="J9" s="1421" t="s">
        <v>9</v>
      </c>
      <c r="K9" s="1424" t="s">
        <v>267</v>
      </c>
      <c r="L9" s="1426" t="s">
        <v>24</v>
      </c>
      <c r="M9" s="1427"/>
      <c r="N9" s="1422" t="s">
        <v>23</v>
      </c>
      <c r="O9" s="1423"/>
      <c r="P9" s="317"/>
      <c r="Q9" s="1421" t="s">
        <v>9</v>
      </c>
      <c r="R9" s="1424" t="s">
        <v>267</v>
      </c>
      <c r="S9" s="1426" t="s">
        <v>24</v>
      </c>
      <c r="T9" s="1427"/>
      <c r="U9" s="1422" t="s">
        <v>23</v>
      </c>
      <c r="V9" s="1423"/>
      <c r="W9" s="317"/>
      <c r="X9" s="1421" t="s">
        <v>9</v>
      </c>
      <c r="Y9" s="1424" t="s">
        <v>267</v>
      </c>
      <c r="Z9" s="1426" t="s">
        <v>24</v>
      </c>
      <c r="AA9" s="1427"/>
      <c r="AB9" s="1422" t="s">
        <v>23</v>
      </c>
      <c r="AC9" s="1423"/>
      <c r="AD9" s="319"/>
      <c r="AE9" s="319"/>
      <c r="AF9" s="320"/>
      <c r="AG9" s="320"/>
      <c r="AH9" s="320"/>
      <c r="AI9" s="320"/>
      <c r="AJ9" s="320"/>
      <c r="AK9" s="320"/>
      <c r="AL9" s="321"/>
    </row>
    <row r="10" spans="1:53" s="322" customFormat="1" ht="36.75" customHeight="1" x14ac:dyDescent="0.2">
      <c r="A10" s="316"/>
      <c r="B10" s="1406"/>
      <c r="C10" s="317"/>
      <c r="D10" s="1417"/>
      <c r="E10" s="407" t="s">
        <v>9</v>
      </c>
      <c r="F10" s="403" t="s">
        <v>267</v>
      </c>
      <c r="G10" s="406" t="s">
        <v>9</v>
      </c>
      <c r="H10" s="886" t="s">
        <v>267</v>
      </c>
      <c r="I10" s="346"/>
      <c r="J10" s="1417"/>
      <c r="K10" s="1425"/>
      <c r="L10" s="404" t="s">
        <v>9</v>
      </c>
      <c r="M10" s="403" t="s">
        <v>267</v>
      </c>
      <c r="N10" s="407" t="s">
        <v>9</v>
      </c>
      <c r="O10" s="402" t="s">
        <v>267</v>
      </c>
      <c r="P10" s="347"/>
      <c r="Q10" s="1417"/>
      <c r="R10" s="1425"/>
      <c r="S10" s="404" t="s">
        <v>9</v>
      </c>
      <c r="T10" s="403" t="s">
        <v>267</v>
      </c>
      <c r="U10" s="407" t="s">
        <v>9</v>
      </c>
      <c r="V10" s="402" t="s">
        <v>267</v>
      </c>
      <c r="W10" s="347"/>
      <c r="X10" s="1417"/>
      <c r="Y10" s="1425"/>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90939</v>
      </c>
      <c r="E12" s="352">
        <f>L12+S12+Z12</f>
        <v>59941</v>
      </c>
      <c r="F12" s="353">
        <f>E12/$D12*100</f>
        <v>65.913414486633897</v>
      </c>
      <c r="G12" s="352">
        <f>N12+U12+AB12</f>
        <v>30998</v>
      </c>
      <c r="H12" s="354">
        <f>G12/$D12*100</f>
        <v>34.086585513366103</v>
      </c>
      <c r="I12" s="350"/>
      <c r="J12" s="355">
        <f>L12+N12</f>
        <v>20526</v>
      </c>
      <c r="K12" s="356">
        <f>J12/$D12*100</f>
        <v>22.571174083726454</v>
      </c>
      <c r="L12" s="357">
        <v>8948</v>
      </c>
      <c r="M12" s="353">
        <v>43.593491181915617</v>
      </c>
      <c r="N12" s="357">
        <v>11578</v>
      </c>
      <c r="O12" s="358">
        <v>56.406508818084376</v>
      </c>
      <c r="P12" s="350"/>
      <c r="Q12" s="355">
        <v>22984</v>
      </c>
      <c r="R12" s="356">
        <v>25.274084826092214</v>
      </c>
      <c r="S12" s="357">
        <v>16774</v>
      </c>
      <c r="T12" s="353">
        <v>72.981204316045947</v>
      </c>
      <c r="U12" s="357">
        <v>6210</v>
      </c>
      <c r="V12" s="358">
        <v>27.018795683954057</v>
      </c>
      <c r="W12" s="350"/>
      <c r="X12" s="355">
        <v>47429</v>
      </c>
      <c r="Y12" s="356">
        <v>52.154741090181332</v>
      </c>
      <c r="Z12" s="357">
        <v>34219</v>
      </c>
      <c r="AA12" s="353">
        <v>72.147842037571948</v>
      </c>
      <c r="AB12" s="357">
        <v>13210</v>
      </c>
      <c r="AC12" s="358">
        <f t="shared" ref="AC12:AC29" si="0">AB12/$X12*100</f>
        <v>27.852157962428048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15888</v>
      </c>
      <c r="E13" s="365">
        <f t="shared" ref="E13:E29" si="2">L13+S13+Z13</f>
        <v>10230</v>
      </c>
      <c r="F13" s="366">
        <f t="shared" ref="F13:H29" si="3">E13/$D13*100</f>
        <v>64.388217522658607</v>
      </c>
      <c r="G13" s="365">
        <f t="shared" ref="G13:G29" si="4">N13+U13+AB13</f>
        <v>5658</v>
      </c>
      <c r="H13" s="367">
        <f t="shared" si="3"/>
        <v>35.611782477341393</v>
      </c>
      <c r="I13" s="350"/>
      <c r="J13" s="368">
        <f t="shared" ref="J13:J29" si="5">L13+N13</f>
        <v>3043</v>
      </c>
      <c r="K13" s="369">
        <f t="shared" ref="K13:K29" si="6">J13/$D13*100</f>
        <v>19.152819738167171</v>
      </c>
      <c r="L13" s="370">
        <v>1355</v>
      </c>
      <c r="M13" s="371">
        <v>44.528425895497861</v>
      </c>
      <c r="N13" s="370">
        <v>1688</v>
      </c>
      <c r="O13" s="372">
        <v>55.471574104502139</v>
      </c>
      <c r="P13" s="350"/>
      <c r="Q13" s="368">
        <v>3484</v>
      </c>
      <c r="R13" s="369">
        <v>21.928499496475325</v>
      </c>
      <c r="S13" s="370">
        <v>2231</v>
      </c>
      <c r="T13" s="371">
        <v>64.035591274397234</v>
      </c>
      <c r="U13" s="370">
        <v>1253</v>
      </c>
      <c r="V13" s="372">
        <v>35.964408725602752</v>
      </c>
      <c r="W13" s="350"/>
      <c r="X13" s="368">
        <v>9361</v>
      </c>
      <c r="Y13" s="369">
        <v>58.9186807653575</v>
      </c>
      <c r="Z13" s="370">
        <v>6644</v>
      </c>
      <c r="AA13" s="371">
        <v>70.975323149236189</v>
      </c>
      <c r="AB13" s="370">
        <v>2717</v>
      </c>
      <c r="AC13" s="372">
        <f t="shared" si="0"/>
        <v>29.024676850763807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14495</v>
      </c>
      <c r="E14" s="365">
        <f t="shared" si="2"/>
        <v>9259</v>
      </c>
      <c r="F14" s="366">
        <f t="shared" si="3"/>
        <v>63.877199034149712</v>
      </c>
      <c r="G14" s="365">
        <f t="shared" si="4"/>
        <v>5236</v>
      </c>
      <c r="H14" s="367">
        <f t="shared" si="3"/>
        <v>36.122800965850296</v>
      </c>
      <c r="I14" s="350"/>
      <c r="J14" s="368">
        <f t="shared" si="5"/>
        <v>3409</v>
      </c>
      <c r="K14" s="369">
        <f t="shared" si="6"/>
        <v>23.518454639530873</v>
      </c>
      <c r="L14" s="370">
        <v>1468</v>
      </c>
      <c r="M14" s="371">
        <v>43.062481666177767</v>
      </c>
      <c r="N14" s="370">
        <v>1941</v>
      </c>
      <c r="O14" s="372">
        <v>56.937518333822233</v>
      </c>
      <c r="P14" s="350"/>
      <c r="Q14" s="368">
        <v>3291</v>
      </c>
      <c r="R14" s="369">
        <v>22.704380820972752</v>
      </c>
      <c r="S14" s="370">
        <v>1950</v>
      </c>
      <c r="T14" s="371">
        <v>59.252506836827713</v>
      </c>
      <c r="U14" s="370">
        <v>1341</v>
      </c>
      <c r="V14" s="372">
        <v>40.747493163172287</v>
      </c>
      <c r="W14" s="350"/>
      <c r="X14" s="368">
        <v>7795</v>
      </c>
      <c r="Y14" s="369">
        <v>53.777164539496383</v>
      </c>
      <c r="Z14" s="370">
        <v>5841</v>
      </c>
      <c r="AA14" s="371">
        <v>74.932649134060298</v>
      </c>
      <c r="AB14" s="370">
        <v>1954</v>
      </c>
      <c r="AC14" s="372">
        <f t="shared" si="0"/>
        <v>25.067350865939702</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13508</v>
      </c>
      <c r="E15" s="365">
        <f t="shared" si="2"/>
        <v>8450</v>
      </c>
      <c r="F15" s="366">
        <f t="shared" si="3"/>
        <v>62.555522653242527</v>
      </c>
      <c r="G15" s="365">
        <f t="shared" si="4"/>
        <v>5058</v>
      </c>
      <c r="H15" s="367">
        <f t="shared" si="3"/>
        <v>37.444477346757473</v>
      </c>
      <c r="I15" s="350"/>
      <c r="J15" s="368">
        <f t="shared" si="5"/>
        <v>3675</v>
      </c>
      <c r="K15" s="369">
        <f t="shared" si="6"/>
        <v>27.206100088836244</v>
      </c>
      <c r="L15" s="370">
        <v>1703</v>
      </c>
      <c r="M15" s="371">
        <v>46.34013605442177</v>
      </c>
      <c r="N15" s="370">
        <v>1972</v>
      </c>
      <c r="O15" s="372">
        <v>53.659863945578238</v>
      </c>
      <c r="P15" s="350"/>
      <c r="Q15" s="368">
        <v>3364</v>
      </c>
      <c r="R15" s="369">
        <v>24.903760734379627</v>
      </c>
      <c r="S15" s="370">
        <v>2115</v>
      </c>
      <c r="T15" s="371">
        <v>62.871581450653977</v>
      </c>
      <c r="U15" s="370">
        <v>1249</v>
      </c>
      <c r="V15" s="372">
        <v>37.128418549346016</v>
      </c>
      <c r="W15" s="350"/>
      <c r="X15" s="368">
        <v>6469</v>
      </c>
      <c r="Y15" s="369">
        <v>47.890139176784132</v>
      </c>
      <c r="Z15" s="370">
        <v>4632</v>
      </c>
      <c r="AA15" s="371">
        <v>71.603029834595759</v>
      </c>
      <c r="AB15" s="370">
        <v>1837</v>
      </c>
      <c r="AC15" s="372">
        <f t="shared" si="0"/>
        <v>28.396970165404234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13948</v>
      </c>
      <c r="E16" s="365">
        <f t="shared" si="2"/>
        <v>8046</v>
      </c>
      <c r="F16" s="366">
        <f t="shared" si="3"/>
        <v>57.685689704617147</v>
      </c>
      <c r="G16" s="365">
        <f t="shared" si="4"/>
        <v>5902</v>
      </c>
      <c r="H16" s="367">
        <f t="shared" si="3"/>
        <v>42.314310295382853</v>
      </c>
      <c r="I16" s="350"/>
      <c r="J16" s="368">
        <f t="shared" si="5"/>
        <v>5831</v>
      </c>
      <c r="K16" s="369">
        <f t="shared" si="6"/>
        <v>41.805276742185256</v>
      </c>
      <c r="L16" s="370">
        <v>2416</v>
      </c>
      <c r="M16" s="371">
        <v>41.433716343680324</v>
      </c>
      <c r="N16" s="370">
        <v>3415</v>
      </c>
      <c r="O16" s="372">
        <v>58.566283656319676</v>
      </c>
      <c r="P16" s="350"/>
      <c r="Q16" s="368">
        <v>3219</v>
      </c>
      <c r="R16" s="369">
        <v>23.078577573845713</v>
      </c>
      <c r="S16" s="370">
        <v>2069</v>
      </c>
      <c r="T16" s="371">
        <v>64.274619447033245</v>
      </c>
      <c r="U16" s="370">
        <v>1150</v>
      </c>
      <c r="V16" s="372">
        <v>35.725380552966762</v>
      </c>
      <c r="W16" s="350"/>
      <c r="X16" s="368">
        <v>4898</v>
      </c>
      <c r="Y16" s="369">
        <v>35.11614568396903</v>
      </c>
      <c r="Z16" s="370">
        <v>3561</v>
      </c>
      <c r="AA16" s="371">
        <v>72.703144140465497</v>
      </c>
      <c r="AB16" s="370">
        <v>1337</v>
      </c>
      <c r="AC16" s="372">
        <f t="shared" si="0"/>
        <v>27.296855859534503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5178</v>
      </c>
      <c r="E17" s="375">
        <f t="shared" si="2"/>
        <v>3109</v>
      </c>
      <c r="F17" s="376">
        <f t="shared" si="3"/>
        <v>60.042487446890689</v>
      </c>
      <c r="G17" s="375">
        <f t="shared" si="4"/>
        <v>2069</v>
      </c>
      <c r="H17" s="367">
        <f t="shared" si="3"/>
        <v>39.957512553109311</v>
      </c>
      <c r="I17" s="350"/>
      <c r="J17" s="377">
        <f t="shared" si="5"/>
        <v>1488</v>
      </c>
      <c r="K17" s="378">
        <f t="shared" si="6"/>
        <v>28.736964078794902</v>
      </c>
      <c r="L17" s="375">
        <v>662</v>
      </c>
      <c r="M17" s="376">
        <v>44.48924731182796</v>
      </c>
      <c r="N17" s="375">
        <v>826</v>
      </c>
      <c r="O17" s="372">
        <v>55.51075268817204</v>
      </c>
      <c r="P17" s="350"/>
      <c r="Q17" s="377">
        <v>1285</v>
      </c>
      <c r="R17" s="378">
        <v>24.816531479335652</v>
      </c>
      <c r="S17" s="375">
        <v>735</v>
      </c>
      <c r="T17" s="376">
        <v>57.198443579766533</v>
      </c>
      <c r="U17" s="375">
        <v>550</v>
      </c>
      <c r="V17" s="372">
        <v>42.80155642023346</v>
      </c>
      <c r="W17" s="350"/>
      <c r="X17" s="377">
        <v>2405</v>
      </c>
      <c r="Y17" s="378">
        <v>46.446504441869443</v>
      </c>
      <c r="Z17" s="375">
        <v>1712</v>
      </c>
      <c r="AA17" s="376">
        <v>71.185031185031193</v>
      </c>
      <c r="AB17" s="375">
        <v>693</v>
      </c>
      <c r="AC17" s="372">
        <f t="shared" si="0"/>
        <v>28.814968814968818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49825</v>
      </c>
      <c r="E18" s="365">
        <f t="shared" si="2"/>
        <v>31020</v>
      </c>
      <c r="F18" s="366">
        <f t="shared" si="3"/>
        <v>62.257902659307575</v>
      </c>
      <c r="G18" s="365">
        <f t="shared" si="4"/>
        <v>18805</v>
      </c>
      <c r="H18" s="367">
        <f t="shared" si="3"/>
        <v>37.742097340692418</v>
      </c>
      <c r="I18" s="350"/>
      <c r="J18" s="368">
        <f t="shared" si="5"/>
        <v>9801</v>
      </c>
      <c r="K18" s="369">
        <f t="shared" si="6"/>
        <v>19.670847967887607</v>
      </c>
      <c r="L18" s="370">
        <v>4150</v>
      </c>
      <c r="M18" s="371">
        <v>42.34261810019386</v>
      </c>
      <c r="N18" s="370">
        <v>5651</v>
      </c>
      <c r="O18" s="372">
        <v>57.65738189980614</v>
      </c>
      <c r="P18" s="350"/>
      <c r="Q18" s="368">
        <v>9535</v>
      </c>
      <c r="R18" s="369">
        <v>19.136979427997993</v>
      </c>
      <c r="S18" s="370">
        <v>5536</v>
      </c>
      <c r="T18" s="371">
        <v>58.059779758783428</v>
      </c>
      <c r="U18" s="370">
        <v>3999</v>
      </c>
      <c r="V18" s="372">
        <v>41.940220241216572</v>
      </c>
      <c r="W18" s="350"/>
      <c r="X18" s="368">
        <v>30489</v>
      </c>
      <c r="Y18" s="369">
        <v>61.192172604114404</v>
      </c>
      <c r="Z18" s="370">
        <v>21334</v>
      </c>
      <c r="AA18" s="371">
        <v>69.972777067138964</v>
      </c>
      <c r="AB18" s="370">
        <v>9155</v>
      </c>
      <c r="AC18" s="372">
        <f t="shared" si="0"/>
        <v>30.027222932861029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28485</v>
      </c>
      <c r="E19" s="365">
        <f t="shared" si="2"/>
        <v>18440</v>
      </c>
      <c r="F19" s="366">
        <f t="shared" si="3"/>
        <v>64.735825873266634</v>
      </c>
      <c r="G19" s="365">
        <f t="shared" si="4"/>
        <v>10045</v>
      </c>
      <c r="H19" s="367">
        <f t="shared" si="3"/>
        <v>35.264174126733366</v>
      </c>
      <c r="I19" s="350"/>
      <c r="J19" s="368">
        <f t="shared" si="5"/>
        <v>5623</v>
      </c>
      <c r="K19" s="369">
        <f t="shared" si="6"/>
        <v>19.740214147797086</v>
      </c>
      <c r="L19" s="370">
        <v>2409</v>
      </c>
      <c r="M19" s="371">
        <v>42.84189934198826</v>
      </c>
      <c r="N19" s="370">
        <v>3214</v>
      </c>
      <c r="O19" s="372">
        <v>57.158100658011733</v>
      </c>
      <c r="P19" s="350"/>
      <c r="Q19" s="368">
        <v>5976</v>
      </c>
      <c r="R19" s="369">
        <v>20.97946287519747</v>
      </c>
      <c r="S19" s="370">
        <v>3954</v>
      </c>
      <c r="T19" s="371">
        <v>66.164658634538156</v>
      </c>
      <c r="U19" s="370">
        <v>2022</v>
      </c>
      <c r="V19" s="372">
        <v>33.835341365461844</v>
      </c>
      <c r="W19" s="350"/>
      <c r="X19" s="368">
        <v>16886</v>
      </c>
      <c r="Y19" s="369">
        <v>59.28032297700544</v>
      </c>
      <c r="Z19" s="370">
        <v>12077</v>
      </c>
      <c r="AA19" s="371">
        <v>71.520786450313864</v>
      </c>
      <c r="AB19" s="370">
        <v>4809</v>
      </c>
      <c r="AC19" s="372">
        <f t="shared" si="0"/>
        <v>28.479213549686133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94119</v>
      </c>
      <c r="E20" s="365">
        <f t="shared" si="2"/>
        <v>59282</v>
      </c>
      <c r="F20" s="366">
        <f t="shared" si="3"/>
        <v>62.986219573093635</v>
      </c>
      <c r="G20" s="365">
        <f t="shared" si="4"/>
        <v>34837</v>
      </c>
      <c r="H20" s="367">
        <f t="shared" si="3"/>
        <v>37.013780426906365</v>
      </c>
      <c r="I20" s="350"/>
      <c r="J20" s="368">
        <f t="shared" si="5"/>
        <v>26186</v>
      </c>
      <c r="K20" s="369">
        <f t="shared" si="6"/>
        <v>27.822225055514828</v>
      </c>
      <c r="L20" s="370">
        <v>11670</v>
      </c>
      <c r="M20" s="371">
        <v>44.565798518292219</v>
      </c>
      <c r="N20" s="370">
        <v>14516</v>
      </c>
      <c r="O20" s="372">
        <v>55.434201481707781</v>
      </c>
      <c r="P20" s="350"/>
      <c r="Q20" s="368">
        <v>21826</v>
      </c>
      <c r="R20" s="369">
        <v>23.189791646745078</v>
      </c>
      <c r="S20" s="370">
        <v>14127</v>
      </c>
      <c r="T20" s="371">
        <v>64.725556675524615</v>
      </c>
      <c r="U20" s="370">
        <v>7699</v>
      </c>
      <c r="V20" s="372">
        <v>35.274443324475399</v>
      </c>
      <c r="W20" s="350"/>
      <c r="X20" s="368">
        <v>46107</v>
      </c>
      <c r="Y20" s="369">
        <v>48.987983297740094</v>
      </c>
      <c r="Z20" s="370">
        <v>33485</v>
      </c>
      <c r="AA20" s="371">
        <v>72.624547248790861</v>
      </c>
      <c r="AB20" s="370">
        <v>12622</v>
      </c>
      <c r="AC20" s="372">
        <f t="shared" si="0"/>
        <v>27.375452751209146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56660</v>
      </c>
      <c r="E21" s="365">
        <f t="shared" si="2"/>
        <v>34611</v>
      </c>
      <c r="F21" s="366">
        <f t="shared" si="3"/>
        <v>61.085421814331099</v>
      </c>
      <c r="G21" s="365">
        <f t="shared" si="4"/>
        <v>22049</v>
      </c>
      <c r="H21" s="367">
        <f t="shared" si="3"/>
        <v>38.914578185668901</v>
      </c>
      <c r="I21" s="350"/>
      <c r="J21" s="368">
        <f t="shared" si="5"/>
        <v>16998</v>
      </c>
      <c r="K21" s="369">
        <f t="shared" si="6"/>
        <v>30</v>
      </c>
      <c r="L21" s="370">
        <v>6734</v>
      </c>
      <c r="M21" s="371">
        <v>39.616425461819041</v>
      </c>
      <c r="N21" s="370">
        <v>10264</v>
      </c>
      <c r="O21" s="372">
        <v>60.383574538180959</v>
      </c>
      <c r="P21" s="350"/>
      <c r="Q21" s="368">
        <v>12866</v>
      </c>
      <c r="R21" s="369">
        <v>22.707377338510412</v>
      </c>
      <c r="S21" s="370">
        <v>8431</v>
      </c>
      <c r="T21" s="371">
        <v>65.529302036374943</v>
      </c>
      <c r="U21" s="370">
        <v>4435</v>
      </c>
      <c r="V21" s="372">
        <v>34.470697963625057</v>
      </c>
      <c r="W21" s="350"/>
      <c r="X21" s="368">
        <v>26796</v>
      </c>
      <c r="Y21" s="369">
        <v>47.292622661489588</v>
      </c>
      <c r="Z21" s="370">
        <v>19446</v>
      </c>
      <c r="AA21" s="371">
        <v>72.570532915360502</v>
      </c>
      <c r="AB21" s="370">
        <v>7350</v>
      </c>
      <c r="AC21" s="372">
        <f t="shared" si="0"/>
        <v>27.429467084639498</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11978</v>
      </c>
      <c r="E22" s="365">
        <f t="shared" si="2"/>
        <v>7619</v>
      </c>
      <c r="F22" s="366">
        <f t="shared" si="3"/>
        <v>63.608281850058447</v>
      </c>
      <c r="G22" s="365">
        <f t="shared" si="4"/>
        <v>4359</v>
      </c>
      <c r="H22" s="367">
        <f t="shared" si="3"/>
        <v>36.391718149941561</v>
      </c>
      <c r="I22" s="350"/>
      <c r="J22" s="368">
        <f t="shared" si="5"/>
        <v>3157</v>
      </c>
      <c r="K22" s="369">
        <f t="shared" si="6"/>
        <v>26.356653865419936</v>
      </c>
      <c r="L22" s="370">
        <v>1373</v>
      </c>
      <c r="M22" s="371">
        <v>43.490655685777632</v>
      </c>
      <c r="N22" s="370">
        <v>1784</v>
      </c>
      <c r="O22" s="372">
        <v>56.509344314222368</v>
      </c>
      <c r="P22" s="350"/>
      <c r="Q22" s="368">
        <v>2554</v>
      </c>
      <c r="R22" s="369">
        <v>21.322424444815493</v>
      </c>
      <c r="S22" s="370">
        <v>1690</v>
      </c>
      <c r="T22" s="371">
        <v>66.170712607674233</v>
      </c>
      <c r="U22" s="370">
        <v>864</v>
      </c>
      <c r="V22" s="372">
        <v>33.82928739232576</v>
      </c>
      <c r="W22" s="350"/>
      <c r="X22" s="368">
        <v>6267</v>
      </c>
      <c r="Y22" s="369">
        <v>52.320921689764567</v>
      </c>
      <c r="Z22" s="370">
        <v>4556</v>
      </c>
      <c r="AA22" s="371">
        <v>72.698260730812194</v>
      </c>
      <c r="AB22" s="370">
        <v>1711</v>
      </c>
      <c r="AC22" s="372">
        <f t="shared" si="0"/>
        <v>27.301739269187809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24933</v>
      </c>
      <c r="E23" s="365">
        <f t="shared" si="2"/>
        <v>14294</v>
      </c>
      <c r="F23" s="366">
        <f t="shared" si="3"/>
        <v>57.329643444431078</v>
      </c>
      <c r="G23" s="365">
        <f t="shared" si="4"/>
        <v>10639</v>
      </c>
      <c r="H23" s="367">
        <f t="shared" si="3"/>
        <v>42.670356555568922</v>
      </c>
      <c r="I23" s="350"/>
      <c r="J23" s="368">
        <f t="shared" si="5"/>
        <v>9088</v>
      </c>
      <c r="K23" s="369">
        <f t="shared" si="6"/>
        <v>36.449685156218663</v>
      </c>
      <c r="L23" s="370">
        <v>3287</v>
      </c>
      <c r="M23" s="371">
        <v>36.168573943661968</v>
      </c>
      <c r="N23" s="370">
        <v>5801</v>
      </c>
      <c r="O23" s="372">
        <v>63.831426056338024</v>
      </c>
      <c r="P23" s="350"/>
      <c r="Q23" s="368">
        <v>4506</v>
      </c>
      <c r="R23" s="369">
        <v>18.072434123450847</v>
      </c>
      <c r="S23" s="370">
        <v>2667</v>
      </c>
      <c r="T23" s="371">
        <v>59.187749667110523</v>
      </c>
      <c r="U23" s="370">
        <v>1839</v>
      </c>
      <c r="V23" s="372">
        <v>40.812250332889484</v>
      </c>
      <c r="W23" s="350"/>
      <c r="X23" s="368">
        <v>11339</v>
      </c>
      <c r="Y23" s="369">
        <v>45.477880720330489</v>
      </c>
      <c r="Z23" s="370">
        <v>8340</v>
      </c>
      <c r="AA23" s="371">
        <v>73.551459564335474</v>
      </c>
      <c r="AB23" s="370">
        <v>2999</v>
      </c>
      <c r="AC23" s="372">
        <f t="shared" si="0"/>
        <v>26.448540435664519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55586</v>
      </c>
      <c r="E24" s="365">
        <f t="shared" si="2"/>
        <v>36725</v>
      </c>
      <c r="F24" s="366">
        <f t="shared" si="3"/>
        <v>66.068794300723198</v>
      </c>
      <c r="G24" s="365">
        <f t="shared" si="4"/>
        <v>18861</v>
      </c>
      <c r="H24" s="367">
        <f t="shared" si="3"/>
        <v>33.931205699276795</v>
      </c>
      <c r="I24" s="350"/>
      <c r="J24" s="368">
        <f t="shared" si="5"/>
        <v>13611</v>
      </c>
      <c r="K24" s="369">
        <f t="shared" si="6"/>
        <v>24.486381462958299</v>
      </c>
      <c r="L24" s="370">
        <v>6240</v>
      </c>
      <c r="M24" s="371">
        <v>45.845272206303726</v>
      </c>
      <c r="N24" s="370">
        <v>7371</v>
      </c>
      <c r="O24" s="372">
        <v>54.154727793696281</v>
      </c>
      <c r="P24" s="350"/>
      <c r="Q24" s="368">
        <v>11546</v>
      </c>
      <c r="R24" s="369">
        <v>20.771417263339689</v>
      </c>
      <c r="S24" s="370">
        <v>7956</v>
      </c>
      <c r="T24" s="371">
        <v>68.906980772561923</v>
      </c>
      <c r="U24" s="370">
        <v>3590</v>
      </c>
      <c r="V24" s="372">
        <v>31.093019227438074</v>
      </c>
      <c r="W24" s="350"/>
      <c r="X24" s="368">
        <v>30429</v>
      </c>
      <c r="Y24" s="369">
        <v>54.742201273702008</v>
      </c>
      <c r="Z24" s="370">
        <v>22529</v>
      </c>
      <c r="AA24" s="371">
        <v>74.037924348483358</v>
      </c>
      <c r="AB24" s="370">
        <v>7900</v>
      </c>
      <c r="AC24" s="372">
        <f t="shared" si="0"/>
        <v>25.962075651516649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13880</v>
      </c>
      <c r="E25" s="365">
        <f t="shared" si="2"/>
        <v>8748</v>
      </c>
      <c r="F25" s="366">
        <f t="shared" si="3"/>
        <v>63.025936599423623</v>
      </c>
      <c r="G25" s="365">
        <f t="shared" si="4"/>
        <v>5132</v>
      </c>
      <c r="H25" s="367">
        <f t="shared" si="3"/>
        <v>36.97406340057637</v>
      </c>
      <c r="I25" s="350"/>
      <c r="J25" s="368">
        <f t="shared" si="5"/>
        <v>3882</v>
      </c>
      <c r="K25" s="369">
        <f t="shared" si="6"/>
        <v>27.968299711815565</v>
      </c>
      <c r="L25" s="370">
        <v>1539</v>
      </c>
      <c r="M25" s="371">
        <v>39.644513137557958</v>
      </c>
      <c r="N25" s="370">
        <v>2343</v>
      </c>
      <c r="O25" s="372">
        <v>60.355486862442042</v>
      </c>
      <c r="P25" s="350"/>
      <c r="Q25" s="368">
        <v>3562</v>
      </c>
      <c r="R25" s="369">
        <v>25.662824207492797</v>
      </c>
      <c r="S25" s="370">
        <v>2517</v>
      </c>
      <c r="T25" s="371">
        <v>70.662549129702413</v>
      </c>
      <c r="U25" s="370">
        <v>1045</v>
      </c>
      <c r="V25" s="372">
        <v>29.337450870297587</v>
      </c>
      <c r="W25" s="350"/>
      <c r="X25" s="368">
        <v>6436</v>
      </c>
      <c r="Y25" s="369">
        <v>46.368876080691642</v>
      </c>
      <c r="Z25" s="370">
        <v>4692</v>
      </c>
      <c r="AA25" s="371">
        <v>72.902423865755125</v>
      </c>
      <c r="AB25" s="370">
        <v>1744</v>
      </c>
      <c r="AC25" s="372">
        <f t="shared" si="0"/>
        <v>27.097576134244871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6355</v>
      </c>
      <c r="E26" s="380">
        <f t="shared" si="2"/>
        <v>3904</v>
      </c>
      <c r="F26" s="381">
        <f t="shared" si="3"/>
        <v>61.431943351691586</v>
      </c>
      <c r="G26" s="380">
        <f t="shared" si="4"/>
        <v>2451</v>
      </c>
      <c r="H26" s="367">
        <f t="shared" si="3"/>
        <v>38.568056648308421</v>
      </c>
      <c r="I26" s="350"/>
      <c r="J26" s="377">
        <f t="shared" si="5"/>
        <v>1610</v>
      </c>
      <c r="K26" s="378">
        <f t="shared" si="6"/>
        <v>25.334382376081827</v>
      </c>
      <c r="L26" s="375">
        <v>660</v>
      </c>
      <c r="M26" s="376">
        <v>40.993788819875775</v>
      </c>
      <c r="N26" s="375">
        <v>950</v>
      </c>
      <c r="O26" s="372">
        <v>59.006211180124225</v>
      </c>
      <c r="P26" s="350"/>
      <c r="Q26" s="377">
        <v>1248</v>
      </c>
      <c r="R26" s="378">
        <v>19.638080251770258</v>
      </c>
      <c r="S26" s="375">
        <v>714</v>
      </c>
      <c r="T26" s="376">
        <v>57.21153846153846</v>
      </c>
      <c r="U26" s="375">
        <v>534</v>
      </c>
      <c r="V26" s="372">
        <v>42.788461538461533</v>
      </c>
      <c r="W26" s="350"/>
      <c r="X26" s="377">
        <v>3497</v>
      </c>
      <c r="Y26" s="378">
        <v>55.027537372147918</v>
      </c>
      <c r="Z26" s="375">
        <v>2530</v>
      </c>
      <c r="AA26" s="376">
        <v>72.347726622819565</v>
      </c>
      <c r="AB26" s="375">
        <v>967</v>
      </c>
      <c r="AC26" s="372">
        <f t="shared" si="0"/>
        <v>27.652273377180443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29875</v>
      </c>
      <c r="E27" s="380">
        <f t="shared" si="2"/>
        <v>17713</v>
      </c>
      <c r="F27" s="381">
        <f t="shared" si="3"/>
        <v>59.290376569037662</v>
      </c>
      <c r="G27" s="380">
        <f t="shared" si="4"/>
        <v>12162</v>
      </c>
      <c r="H27" s="367">
        <f t="shared" si="3"/>
        <v>40.709623430962345</v>
      </c>
      <c r="I27" s="350"/>
      <c r="J27" s="377">
        <f t="shared" si="5"/>
        <v>8549</v>
      </c>
      <c r="K27" s="378">
        <f t="shared" si="6"/>
        <v>28.615899581589961</v>
      </c>
      <c r="L27" s="375">
        <v>3344</v>
      </c>
      <c r="M27" s="376">
        <v>39.115686045151485</v>
      </c>
      <c r="N27" s="375">
        <v>5205</v>
      </c>
      <c r="O27" s="372">
        <v>60.884313954848523</v>
      </c>
      <c r="P27" s="350"/>
      <c r="Q27" s="377">
        <v>6116</v>
      </c>
      <c r="R27" s="378">
        <v>20.471966527196653</v>
      </c>
      <c r="S27" s="375">
        <v>3499</v>
      </c>
      <c r="T27" s="376">
        <v>57.210595160235442</v>
      </c>
      <c r="U27" s="375">
        <v>2617</v>
      </c>
      <c r="V27" s="372">
        <v>42.789404839764551</v>
      </c>
      <c r="W27" s="350"/>
      <c r="X27" s="377">
        <v>15210</v>
      </c>
      <c r="Y27" s="378">
        <v>50.912133891213387</v>
      </c>
      <c r="Z27" s="375">
        <v>10870</v>
      </c>
      <c r="AA27" s="376">
        <v>71.466140696909932</v>
      </c>
      <c r="AB27" s="375">
        <v>4340</v>
      </c>
      <c r="AC27" s="372">
        <f t="shared" si="0"/>
        <v>28.533859303090068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2941</v>
      </c>
      <c r="E28" s="380">
        <f t="shared" si="2"/>
        <v>1974</v>
      </c>
      <c r="F28" s="381">
        <f t="shared" si="3"/>
        <v>67.120027201632098</v>
      </c>
      <c r="G28" s="380">
        <f t="shared" si="4"/>
        <v>967</v>
      </c>
      <c r="H28" s="382">
        <f t="shared" si="3"/>
        <v>32.879972798367902</v>
      </c>
      <c r="I28" s="350"/>
      <c r="J28" s="377">
        <f t="shared" si="5"/>
        <v>366</v>
      </c>
      <c r="K28" s="378">
        <f t="shared" si="6"/>
        <v>12.444746684801087</v>
      </c>
      <c r="L28" s="375">
        <v>162</v>
      </c>
      <c r="M28" s="376">
        <v>44.26229508196721</v>
      </c>
      <c r="N28" s="375">
        <v>204</v>
      </c>
      <c r="O28" s="383">
        <v>55.737704918032783</v>
      </c>
      <c r="P28" s="350"/>
      <c r="Q28" s="377">
        <v>633</v>
      </c>
      <c r="R28" s="378">
        <v>21.523291397483849</v>
      </c>
      <c r="S28" s="375">
        <v>403</v>
      </c>
      <c r="T28" s="376">
        <v>63.665086887835699</v>
      </c>
      <c r="U28" s="375">
        <v>230</v>
      </c>
      <c r="V28" s="383">
        <v>36.334913112164294</v>
      </c>
      <c r="W28" s="350"/>
      <c r="X28" s="377">
        <v>1942</v>
      </c>
      <c r="Y28" s="378">
        <v>66.031961917715066</v>
      </c>
      <c r="Z28" s="375">
        <v>1409</v>
      </c>
      <c r="AA28" s="376">
        <v>72.554067971163747</v>
      </c>
      <c r="AB28" s="375">
        <v>533</v>
      </c>
      <c r="AC28" s="383">
        <f t="shared" si="0"/>
        <v>27.44593202883625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1148</v>
      </c>
      <c r="E29" s="386">
        <f t="shared" si="2"/>
        <v>626</v>
      </c>
      <c r="F29" s="387">
        <f t="shared" si="3"/>
        <v>54.529616724738673</v>
      </c>
      <c r="G29" s="386">
        <f t="shared" si="4"/>
        <v>522</v>
      </c>
      <c r="H29" s="388">
        <f t="shared" si="3"/>
        <v>45.47038327526132</v>
      </c>
      <c r="I29" s="350"/>
      <c r="J29" s="389">
        <f t="shared" si="5"/>
        <v>630</v>
      </c>
      <c r="K29" s="390">
        <f t="shared" si="6"/>
        <v>54.878048780487809</v>
      </c>
      <c r="L29" s="391">
        <v>233</v>
      </c>
      <c r="M29" s="392">
        <v>36.984126984126988</v>
      </c>
      <c r="N29" s="391">
        <v>397</v>
      </c>
      <c r="O29" s="393">
        <v>63.015873015873012</v>
      </c>
      <c r="P29" s="350"/>
      <c r="Q29" s="389">
        <v>200</v>
      </c>
      <c r="R29" s="390">
        <v>17.421602787456447</v>
      </c>
      <c r="S29" s="391">
        <v>145</v>
      </c>
      <c r="T29" s="392">
        <v>72.5</v>
      </c>
      <c r="U29" s="391">
        <v>55</v>
      </c>
      <c r="V29" s="393">
        <v>27.500000000000004</v>
      </c>
      <c r="W29" s="350"/>
      <c r="X29" s="389">
        <v>318</v>
      </c>
      <c r="Y29" s="390">
        <v>27.700348432055748</v>
      </c>
      <c r="Z29" s="391">
        <v>248</v>
      </c>
      <c r="AA29" s="392">
        <v>77.987421383647799</v>
      </c>
      <c r="AB29" s="391">
        <v>70</v>
      </c>
      <c r="AC29" s="393">
        <f t="shared" si="0"/>
        <v>22.012578616352201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529741</v>
      </c>
      <c r="E31" s="1230">
        <f>L31+S31+Z31</f>
        <v>333991</v>
      </c>
      <c r="F31" s="1231">
        <f>E31/$D31*100</f>
        <v>63.047980050628517</v>
      </c>
      <c r="G31" s="1230">
        <f>N31+U31+AB31</f>
        <v>195750</v>
      </c>
      <c r="H31" s="1232">
        <f>G31/$D31*100</f>
        <v>36.952019949371483</v>
      </c>
      <c r="I31" s="320"/>
      <c r="J31" s="1233">
        <f>SUM(J12:J29)</f>
        <v>137473</v>
      </c>
      <c r="K31" s="1234">
        <f>J31/$D31*100</f>
        <v>25.950983593869459</v>
      </c>
      <c r="L31" s="1230">
        <f>SUM(L12:L29)</f>
        <v>58353</v>
      </c>
      <c r="M31" s="1231">
        <f>L31/$J31*100</f>
        <v>42.446880478348476</v>
      </c>
      <c r="N31" s="1230">
        <f>SUM(N12:N29)</f>
        <v>79120</v>
      </c>
      <c r="O31" s="1235">
        <f>N31/$J31*100</f>
        <v>57.553119521651517</v>
      </c>
      <c r="P31" s="320"/>
      <c r="Q31" s="1233">
        <f>SUM(Q12:Q29)</f>
        <v>118195</v>
      </c>
      <c r="R31" s="1234">
        <f>Q31/$D31*100</f>
        <v>22.311846732648597</v>
      </c>
      <c r="S31" s="1230">
        <f>SUM(S12:S29)</f>
        <v>77513</v>
      </c>
      <c r="T31" s="1231">
        <f>S31/$Q31*100</f>
        <v>65.580608316764668</v>
      </c>
      <c r="U31" s="1230">
        <f>SUM(U12:U29)</f>
        <v>40682</v>
      </c>
      <c r="V31" s="1235">
        <f>U31/$Q31*100</f>
        <v>34.419391683235332</v>
      </c>
      <c r="W31" s="320"/>
      <c r="X31" s="1233">
        <f>SUM(X12:X29)</f>
        <v>274073</v>
      </c>
      <c r="Y31" s="1234">
        <f>X31/$D31*100</f>
        <v>51.737169673481944</v>
      </c>
      <c r="Z31" s="1230">
        <f>SUM(Z12:Z29)</f>
        <v>198125</v>
      </c>
      <c r="AA31" s="1231">
        <f>Z31/$X31*100</f>
        <v>72.289134646608758</v>
      </c>
      <c r="AB31" s="1230">
        <f>SUM(AB12:AB29)</f>
        <v>75948</v>
      </c>
      <c r="AC31" s="1235">
        <f>AB31/$X31*100</f>
        <v>27.710865353391252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29"/>
      <c r="C34" s="1429"/>
      <c r="D34" s="1429"/>
      <c r="E34" s="1429"/>
      <c r="F34" s="1429"/>
      <c r="G34" s="1429"/>
      <c r="H34" s="1429"/>
      <c r="I34" s="1429"/>
      <c r="J34" s="1429"/>
      <c r="K34" s="1429"/>
      <c r="L34" s="1429"/>
      <c r="M34" s="1429"/>
      <c r="N34" s="1429"/>
      <c r="O34" s="1429"/>
    </row>
    <row r="35" spans="2:15" s="329" customFormat="1" ht="29.25" customHeight="1" x14ac:dyDescent="0.2">
      <c r="B35" s="1430"/>
      <c r="C35" s="1430"/>
      <c r="D35" s="1430"/>
      <c r="E35" s="1430"/>
      <c r="F35" s="1430"/>
      <c r="G35" s="1430"/>
      <c r="H35" s="1430"/>
      <c r="I35" s="1430"/>
      <c r="J35" s="1430"/>
      <c r="K35" s="1430"/>
      <c r="L35" s="1430"/>
      <c r="M35" s="1430"/>
    </row>
    <row r="36" spans="2:15" s="329" customFormat="1" ht="4.5" customHeight="1" x14ac:dyDescent="0.2">
      <c r="B36" s="1428"/>
      <c r="C36" s="1428"/>
      <c r="D36" s="1428"/>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400"/>
      <c r="C2" s="1400"/>
    </row>
    <row r="3" spans="1:38" s="345" customFormat="1" ht="4.5" customHeight="1" x14ac:dyDescent="0.2">
      <c r="B3" s="1401"/>
      <c r="C3" s="1401"/>
    </row>
    <row r="4" spans="1:38" s="492" customFormat="1" ht="17.25" customHeight="1" x14ac:dyDescent="0.2">
      <c r="A4" s="1438" t="s">
        <v>427</v>
      </c>
      <c r="B4" s="1438"/>
      <c r="C4" s="1438"/>
      <c r="D4" s="1438"/>
      <c r="E4" s="1438"/>
      <c r="F4" s="1438"/>
      <c r="G4" s="1438"/>
      <c r="H4" s="1438"/>
      <c r="I4" s="1438"/>
      <c r="J4" s="1438"/>
      <c r="K4" s="1438"/>
      <c r="L4" s="1438"/>
      <c r="M4" s="1438"/>
      <c r="N4" s="1438"/>
    </row>
    <row r="5" spans="1:38" s="492" customFormat="1" ht="17.25" customHeight="1" x14ac:dyDescent="0.2">
      <c r="B5" s="1439" t="str">
        <f>porsaad!$B$6</f>
        <v>Situación a 31 de enero de 2025</v>
      </c>
      <c r="C5" s="1439"/>
      <c r="D5" s="1439"/>
      <c r="E5" s="1439"/>
      <c r="F5" s="1439"/>
      <c r="G5" s="1439"/>
      <c r="H5" s="1439"/>
      <c r="I5" s="1439"/>
      <c r="J5" s="1439"/>
      <c r="K5" s="1439"/>
      <c r="L5" s="1439"/>
      <c r="M5" s="1439"/>
      <c r="N5" s="1439"/>
    </row>
    <row r="6" spans="1:38" s="492" customFormat="1" ht="6" customHeight="1" x14ac:dyDescent="0.2"/>
    <row r="7" spans="1:38" s="437" customFormat="1" ht="12.75" customHeight="1" x14ac:dyDescent="0.2">
      <c r="A7" s="488"/>
      <c r="B7" s="1404" t="s">
        <v>12</v>
      </c>
      <c r="D7" s="1407" t="s">
        <v>251</v>
      </c>
      <c r="E7" s="1408"/>
      <c r="F7" s="489"/>
      <c r="G7" s="1457"/>
      <c r="H7" s="1457"/>
      <c r="I7" s="489"/>
      <c r="J7" s="1457"/>
      <c r="K7" s="1457"/>
      <c r="L7" s="489"/>
      <c r="M7" s="1457"/>
      <c r="N7" s="1458"/>
      <c r="O7" s="488"/>
      <c r="P7" s="488"/>
      <c r="W7" s="490"/>
    </row>
    <row r="8" spans="1:38" s="437" customFormat="1" ht="45.75" customHeight="1" x14ac:dyDescent="0.2">
      <c r="A8" s="488"/>
      <c r="B8" s="1405"/>
      <c r="D8" s="1455"/>
      <c r="E8" s="1456"/>
      <c r="F8" s="491"/>
      <c r="G8" s="1571" t="s">
        <v>268</v>
      </c>
      <c r="H8" s="1572"/>
      <c r="I8" s="744"/>
      <c r="J8" s="1571" t="s">
        <v>269</v>
      </c>
      <c r="K8" s="1572"/>
      <c r="L8" s="744"/>
      <c r="M8" s="1571" t="s">
        <v>270</v>
      </c>
      <c r="N8" s="1572"/>
      <c r="O8" s="488"/>
      <c r="P8" s="488"/>
      <c r="W8" s="490"/>
    </row>
    <row r="9" spans="1:38" s="437" customFormat="1" ht="6" customHeight="1" x14ac:dyDescent="0.2">
      <c r="A9" s="488"/>
      <c r="B9" s="1405"/>
      <c r="D9" s="1459" t="s">
        <v>9</v>
      </c>
      <c r="E9" s="1448" t="s">
        <v>218</v>
      </c>
      <c r="G9" s="1453" t="s">
        <v>9</v>
      </c>
      <c r="H9" s="1451" t="s">
        <v>218</v>
      </c>
      <c r="J9" s="1453" t="s">
        <v>9</v>
      </c>
      <c r="K9" s="1451" t="s">
        <v>218</v>
      </c>
      <c r="M9" s="1453" t="s">
        <v>9</v>
      </c>
      <c r="N9" s="1451" t="s">
        <v>218</v>
      </c>
      <c r="O9" s="488"/>
      <c r="P9" s="488"/>
      <c r="W9" s="490"/>
    </row>
    <row r="10" spans="1:38" s="437" customFormat="1" ht="27.75" customHeight="1" x14ac:dyDescent="0.2">
      <c r="A10" s="488"/>
      <c r="B10" s="1406"/>
      <c r="D10" s="1460"/>
      <c r="E10" s="1449"/>
      <c r="F10" s="493"/>
      <c r="G10" s="1454"/>
      <c r="H10" s="1452"/>
      <c r="I10" s="494"/>
      <c r="J10" s="1454"/>
      <c r="K10" s="1452"/>
      <c r="L10" s="494"/>
      <c r="M10" s="1454"/>
      <c r="N10" s="145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297499</v>
      </c>
      <c r="E12" s="498">
        <f>D12/'20pobl'!D12*100</f>
        <v>3.4465217354030915</v>
      </c>
      <c r="F12" s="350"/>
      <c r="G12" s="355">
        <v>89021</v>
      </c>
      <c r="H12" s="498">
        <v>1.2683495071487405</v>
      </c>
      <c r="I12" s="350"/>
      <c r="J12" s="355">
        <v>61855</v>
      </c>
      <c r="K12" s="498">
        <v>5.2580485843519185</v>
      </c>
      <c r="L12" s="350"/>
      <c r="M12" s="355">
        <v>146623</v>
      </c>
      <c r="N12" s="498">
        <f>M12/'20pobl'!X12*100</f>
        <v>33.565538681305604</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45476</v>
      </c>
      <c r="E13" s="500">
        <f>D13/'20pobl'!D13*100</f>
        <v>3.3646273169916046</v>
      </c>
      <c r="F13" s="350"/>
      <c r="G13" s="368">
        <v>8910</v>
      </c>
      <c r="H13" s="501">
        <v>0.84941599075652363</v>
      </c>
      <c r="I13" s="350"/>
      <c r="J13" s="368">
        <v>8358</v>
      </c>
      <c r="K13" s="501">
        <v>4.0700448980784394</v>
      </c>
      <c r="L13" s="350"/>
      <c r="M13" s="368">
        <v>28208</v>
      </c>
      <c r="N13" s="501">
        <f>M13/'20pobl'!X13*100</f>
        <v>28.996412454641707</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33572</v>
      </c>
      <c r="E14" s="500">
        <f>D14/'20pobl'!D14*100</f>
        <v>3.32528063122091</v>
      </c>
      <c r="F14" s="350"/>
      <c r="G14" s="368">
        <v>7970</v>
      </c>
      <c r="H14" s="501">
        <v>1.0961443774807658</v>
      </c>
      <c r="I14" s="350"/>
      <c r="J14" s="368">
        <v>6983</v>
      </c>
      <c r="K14" s="501">
        <v>3.5373260590955828</v>
      </c>
      <c r="L14" s="350"/>
      <c r="M14" s="368">
        <v>18619</v>
      </c>
      <c r="N14" s="501">
        <f>M14/'20pobl'!X14*100</f>
        <v>21.879994359311837</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31871</v>
      </c>
      <c r="E15" s="500">
        <f>D15/'20pobl'!D15*100</f>
        <v>2.58741905943327</v>
      </c>
      <c r="F15" s="350"/>
      <c r="G15" s="368">
        <v>8677</v>
      </c>
      <c r="H15" s="501">
        <v>0.84531932553708022</v>
      </c>
      <c r="I15" s="350"/>
      <c r="J15" s="368">
        <v>6878</v>
      </c>
      <c r="K15" s="501">
        <v>4.560554321519743</v>
      </c>
      <c r="L15" s="350"/>
      <c r="M15" s="368">
        <v>16316</v>
      </c>
      <c r="N15" s="501">
        <f>M15/'20pobl'!X15*100</f>
        <v>29.950254235732508</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45615</v>
      </c>
      <c r="E16" s="500">
        <f>D16/'20pobl'!D16*100</f>
        <v>2.037517297568201</v>
      </c>
      <c r="F16" s="350"/>
      <c r="G16" s="368">
        <v>18078</v>
      </c>
      <c r="H16" s="501">
        <v>0.98233022771064571</v>
      </c>
      <c r="I16" s="350"/>
      <c r="J16" s="368">
        <v>9163</v>
      </c>
      <c r="K16" s="501">
        <v>3.0864114361935044</v>
      </c>
      <c r="L16" s="350"/>
      <c r="M16" s="368">
        <v>18374</v>
      </c>
      <c r="N16" s="501">
        <f>M16/'20pobl'!X16*100</f>
        <v>18.092837308230102</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18175</v>
      </c>
      <c r="E17" s="502">
        <f>D17/'20pobl'!D17*100</f>
        <v>3.0760716322727726</v>
      </c>
      <c r="F17" s="350"/>
      <c r="G17" s="377">
        <v>4729</v>
      </c>
      <c r="H17" s="502">
        <v>1.0533936248412894</v>
      </c>
      <c r="I17" s="350"/>
      <c r="J17" s="377">
        <v>3883</v>
      </c>
      <c r="K17" s="502">
        <v>3.859495671361409</v>
      </c>
      <c r="L17" s="350"/>
      <c r="M17" s="377">
        <v>9563</v>
      </c>
      <c r="N17" s="502">
        <f>M17/'20pobl'!X17*100</f>
        <v>23.14823780015492</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126076</v>
      </c>
      <c r="E18" s="500">
        <f>D18/'20pobl'!D18*100</f>
        <v>5.2714365873055034</v>
      </c>
      <c r="F18" s="350"/>
      <c r="G18" s="368">
        <v>26194</v>
      </c>
      <c r="H18" s="501">
        <v>1.4978099518532497</v>
      </c>
      <c r="I18" s="350"/>
      <c r="J18" s="368">
        <v>21622</v>
      </c>
      <c r="K18" s="501">
        <v>5.1244009840215012</v>
      </c>
      <c r="L18" s="350"/>
      <c r="M18" s="368">
        <v>78260</v>
      </c>
      <c r="N18" s="501">
        <f>M18/'20pobl'!X18*100</f>
        <v>35.424588086185047</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77526</v>
      </c>
      <c r="E19" s="500">
        <f>D19/'20pobl'!D19*100</f>
        <v>3.6839376687212182</v>
      </c>
      <c r="F19" s="350"/>
      <c r="G19" s="368">
        <v>17660</v>
      </c>
      <c r="H19" s="501">
        <v>1.0455067777374547</v>
      </c>
      <c r="I19" s="350"/>
      <c r="J19" s="368">
        <v>13799</v>
      </c>
      <c r="K19" s="501">
        <v>4.8892227344073866</v>
      </c>
      <c r="L19" s="350"/>
      <c r="M19" s="368">
        <v>46067</v>
      </c>
      <c r="N19" s="501">
        <f>M19/'20pobl'!X19*100</f>
        <v>34.619402256006367</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231314</v>
      </c>
      <c r="E20" s="500">
        <f>D20/'20pobl'!D20*100</f>
        <v>2.8870111208725757</v>
      </c>
      <c r="F20" s="350"/>
      <c r="G20" s="368">
        <v>59942</v>
      </c>
      <c r="H20" s="501">
        <v>0.92980429001790521</v>
      </c>
      <c r="I20" s="350"/>
      <c r="J20" s="368">
        <v>46330</v>
      </c>
      <c r="K20" s="501">
        <v>4.2114544652961792</v>
      </c>
      <c r="L20" s="350"/>
      <c r="M20" s="368">
        <v>125042</v>
      </c>
      <c r="N20" s="501">
        <f>M20/'20pobl'!X20*100</f>
        <v>26.867467549629033</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164582</v>
      </c>
      <c r="E21" s="500">
        <f>D21/'20pobl'!D21*100</f>
        <v>3.09406245388243</v>
      </c>
      <c r="F21" s="350"/>
      <c r="G21" s="368">
        <v>42882</v>
      </c>
      <c r="H21" s="501">
        <v>1.0101181415635276</v>
      </c>
      <c r="I21" s="350"/>
      <c r="J21" s="368">
        <v>33579</v>
      </c>
      <c r="K21" s="501">
        <v>4.3429282399623377</v>
      </c>
      <c r="L21" s="350"/>
      <c r="M21" s="368">
        <v>88121</v>
      </c>
      <c r="N21" s="501">
        <f>M21/'20pobl'!X21*100</f>
        <v>29.290579057407157</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36678</v>
      </c>
      <c r="E22" s="500">
        <f>D22/'20pobl'!D22*100</f>
        <v>3.4776392103394298</v>
      </c>
      <c r="F22" s="350"/>
      <c r="G22" s="368">
        <v>9013</v>
      </c>
      <c r="H22" s="501">
        <v>1.1008540076802065</v>
      </c>
      <c r="I22" s="350"/>
      <c r="J22" s="368">
        <v>6731</v>
      </c>
      <c r="K22" s="501">
        <v>4.1733835966369881</v>
      </c>
      <c r="L22" s="350"/>
      <c r="M22" s="368">
        <v>20934</v>
      </c>
      <c r="N22" s="501">
        <f>M22/'20pobl'!X22*100</f>
        <v>28.035731026262571</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77734</v>
      </c>
      <c r="E23" s="500">
        <f>D23/'20pobl'!D23*100</f>
        <v>2.872830658802668</v>
      </c>
      <c r="F23" s="350"/>
      <c r="G23" s="368">
        <v>22278</v>
      </c>
      <c r="H23" s="501">
        <v>1.1217850269544629</v>
      </c>
      <c r="I23" s="350"/>
      <c r="J23" s="368">
        <v>13492</v>
      </c>
      <c r="K23" s="501">
        <v>2.8186963216138352</v>
      </c>
      <c r="L23" s="350"/>
      <c r="M23" s="368">
        <v>41964</v>
      </c>
      <c r="N23" s="501">
        <f>M23/'20pobl'!X23*100</f>
        <v>17.39584628777515</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190266</v>
      </c>
      <c r="E24" s="500">
        <f>D24/'20pobl'!D24*100</f>
        <v>2.7144917272388502</v>
      </c>
      <c r="F24" s="350"/>
      <c r="G24" s="368">
        <v>49922</v>
      </c>
      <c r="H24" s="501">
        <v>0.87516910580479279</v>
      </c>
      <c r="I24" s="350"/>
      <c r="J24" s="368">
        <v>33388</v>
      </c>
      <c r="K24" s="501">
        <v>3.6578845884167719</v>
      </c>
      <c r="L24" s="350"/>
      <c r="M24" s="368">
        <v>106956</v>
      </c>
      <c r="N24" s="501">
        <f>M24/'20pobl'!X24*100</f>
        <v>27.268624866468993</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44845</v>
      </c>
      <c r="E25" s="500">
        <f>D25/'20pobl'!D25*100</f>
        <v>2.8591156346350508</v>
      </c>
      <c r="F25" s="350"/>
      <c r="G25" s="368">
        <v>16423</v>
      </c>
      <c r="H25" s="501">
        <v>1.2565378529828524</v>
      </c>
      <c r="I25" s="350"/>
      <c r="J25" s="368">
        <v>8764</v>
      </c>
      <c r="K25" s="501">
        <v>4.6352221881379778</v>
      </c>
      <c r="L25" s="350"/>
      <c r="M25" s="368">
        <v>19658</v>
      </c>
      <c r="N25" s="501">
        <f>M25/'20pobl'!X25*100</f>
        <v>27.146684342806637</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16322</v>
      </c>
      <c r="E26" s="504">
        <f>D26/'20pobl'!D26*100</f>
        <v>2.4061928285959846</v>
      </c>
      <c r="F26" s="350"/>
      <c r="G26" s="377">
        <v>3425</v>
      </c>
      <c r="H26" s="502">
        <v>0.63691543250741989</v>
      </c>
      <c r="I26" s="350"/>
      <c r="J26" s="377">
        <v>2703</v>
      </c>
      <c r="K26" s="502">
        <v>2.7664343394024993</v>
      </c>
      <c r="L26" s="350"/>
      <c r="M26" s="377">
        <v>10194</v>
      </c>
      <c r="N26" s="502">
        <f>M26/'20pobl'!X26*100</f>
        <v>23.774429777508281</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70900</v>
      </c>
      <c r="E27" s="504">
        <f>D27/'20pobl'!D27*100</f>
        <v>3.1826776149579565</v>
      </c>
      <c r="F27" s="350"/>
      <c r="G27" s="377">
        <v>17857</v>
      </c>
      <c r="H27" s="502">
        <v>1.0521856258845794</v>
      </c>
      <c r="I27" s="350"/>
      <c r="J27" s="377">
        <v>12980</v>
      </c>
      <c r="K27" s="502">
        <v>3.5295333293451603</v>
      </c>
      <c r="L27" s="350"/>
      <c r="M27" s="377">
        <v>40063</v>
      </c>
      <c r="N27" s="502">
        <f>M27/'20pobl'!X27*100</f>
        <v>24.609327010491658</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9344</v>
      </c>
      <c r="E28" s="504">
        <f>D28/'20pobl'!D28*100</f>
        <v>2.8823137477481926</v>
      </c>
      <c r="F28" s="350"/>
      <c r="G28" s="377">
        <v>1563</v>
      </c>
      <c r="H28" s="502">
        <v>0.61903932068058687</v>
      </c>
      <c r="I28" s="350"/>
      <c r="J28" s="377">
        <v>1693</v>
      </c>
      <c r="K28" s="502">
        <v>3.4425962828907233</v>
      </c>
      <c r="L28" s="350"/>
      <c r="M28" s="377">
        <v>6088</v>
      </c>
      <c r="N28" s="502">
        <f>M28/'20pobl'!X28*100</f>
        <v>27.036148858690822</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3693</v>
      </c>
      <c r="E29" s="506">
        <f>D29/'20pobl'!D29*100</f>
        <v>2.1830886004114354</v>
      </c>
      <c r="F29" s="350"/>
      <c r="G29" s="389">
        <v>2065</v>
      </c>
      <c r="H29" s="507">
        <v>1.3984924725211467</v>
      </c>
      <c r="I29" s="350"/>
      <c r="J29" s="389">
        <v>559</v>
      </c>
      <c r="K29" s="507">
        <v>3.3686874774014703</v>
      </c>
      <c r="L29" s="350"/>
      <c r="M29" s="389">
        <v>1069</v>
      </c>
      <c r="N29" s="507">
        <f>M29/'20pobl'!X29*100</f>
        <v>21.767460802280596</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36" t="s">
        <v>0</v>
      </c>
      <c r="C31" s="320"/>
      <c r="D31" s="1242">
        <f>G31+J31+M31</f>
        <v>1521488</v>
      </c>
      <c r="E31" s="1243">
        <f>D31/'20pobl'!D31*100</f>
        <v>3.1293655791135668</v>
      </c>
      <c r="F31" s="320"/>
      <c r="G31" s="1242">
        <f>SUM(G12:G29)</f>
        <v>406609</v>
      </c>
      <c r="H31" s="1243">
        <f>G31/'20pobl'!J31*100</f>
        <v>1.0509047673655649</v>
      </c>
      <c r="I31" s="320"/>
      <c r="J31" s="1242">
        <f>SUM(J12:J29)</f>
        <v>292760</v>
      </c>
      <c r="K31" s="1243">
        <f>J31/'20pobl'!Q31*100</f>
        <v>4.195511164192725</v>
      </c>
      <c r="L31" s="320"/>
      <c r="M31" s="1242">
        <f>SUM(M12:M29)</f>
        <v>822119</v>
      </c>
      <c r="N31" s="1243">
        <f>M31/'20pobl'!X31*100</f>
        <v>27.864341313854162</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43" t="str">
        <f>'24solcasaad_pobl'!B34:N34</f>
        <v xml:space="preserve">(1) Cifras INE de población referidas al 01/01/2024. Publicado Censo de Población Anual el 19/12/2024 </v>
      </c>
      <c r="C34" s="1450"/>
      <c r="D34" s="1450"/>
      <c r="E34" s="1450"/>
      <c r="F34" s="1450"/>
      <c r="G34" s="1450"/>
      <c r="H34" s="1450"/>
      <c r="I34" s="1450"/>
      <c r="J34" s="1450"/>
      <c r="K34" s="1450"/>
      <c r="L34" s="1450"/>
      <c r="M34" s="1450"/>
      <c r="N34" s="1450"/>
    </row>
    <row r="35" spans="2:14" ht="29.25" customHeight="1" x14ac:dyDescent="0.2">
      <c r="B35" s="1447"/>
      <c r="C35" s="1447"/>
      <c r="D35" s="1447"/>
      <c r="E35" s="510"/>
    </row>
    <row r="36" spans="2:14" ht="4.5" customHeight="1" x14ac:dyDescent="0.2">
      <c r="B36" s="1437"/>
      <c r="C36" s="1437"/>
      <c r="D36" s="1437"/>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4" width="8.5703125" style="220" customWidth="1"/>
    <col min="25" max="25" width="7.7109375" style="220" customWidth="1"/>
    <col min="26" max="26" width="8.5703125" style="220" customWidth="1"/>
    <col min="27"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J1" s="221"/>
      <c r="K1" s="221"/>
      <c r="L1" s="221"/>
    </row>
    <row r="2" spans="1:29" ht="48.75" customHeight="1" x14ac:dyDescent="0.25">
      <c r="A2" s="219"/>
      <c r="B2" s="219"/>
      <c r="J2" s="221"/>
      <c r="K2" s="221"/>
      <c r="L2" s="221"/>
    </row>
    <row r="3" spans="1:29" ht="24" customHeight="1" x14ac:dyDescent="0.25">
      <c r="A3" s="219"/>
      <c r="B3" s="1391" t="s">
        <v>365</v>
      </c>
      <c r="C3" s="1391"/>
      <c r="D3" s="1391"/>
      <c r="E3" s="1391"/>
      <c r="F3" s="1391"/>
      <c r="G3" s="1391"/>
      <c r="H3" s="1391"/>
      <c r="I3" s="1391"/>
      <c r="J3" s="1391"/>
      <c r="K3" s="1391"/>
      <c r="L3" s="1391"/>
      <c r="M3" s="1391"/>
      <c r="N3" s="1391"/>
      <c r="O3" s="1391"/>
      <c r="P3" s="1391"/>
      <c r="Q3" s="1391"/>
      <c r="R3" s="1391"/>
      <c r="S3" s="1391"/>
      <c r="T3" s="1391"/>
      <c r="U3" s="1391"/>
      <c r="V3" s="1391"/>
      <c r="W3" s="1391"/>
      <c r="X3" s="1391"/>
    </row>
    <row r="5" spans="1:29" x14ac:dyDescent="0.25">
      <c r="B5" s="219"/>
      <c r="C5" s="219"/>
      <c r="D5" s="1381" t="s">
        <v>366</v>
      </c>
      <c r="E5" s="1381"/>
      <c r="F5" s="1381"/>
      <c r="G5" s="1381"/>
      <c r="H5" s="1381"/>
      <c r="I5" s="1381"/>
      <c r="J5" s="1381"/>
      <c r="K5" s="1381"/>
      <c r="L5" s="1381"/>
      <c r="M5" s="219"/>
      <c r="N5" s="1393" t="s">
        <v>340</v>
      </c>
      <c r="O5" s="1394"/>
      <c r="P5" s="1394"/>
      <c r="Q5" s="1394"/>
      <c r="R5" s="1394"/>
      <c r="S5" s="1394"/>
      <c r="T5" s="1394"/>
      <c r="U5" s="1394"/>
      <c r="V5" s="1394"/>
      <c r="W5" s="1394"/>
      <c r="X5" s="1394"/>
      <c r="Y5" s="1394"/>
      <c r="Z5" s="1394"/>
      <c r="AA5" s="1394"/>
    </row>
    <row r="6" spans="1:29" ht="21" customHeight="1" x14ac:dyDescent="0.25">
      <c r="B6" s="219"/>
      <c r="C6" s="219"/>
      <c r="D6" s="1382"/>
      <c r="E6" s="1382"/>
      <c r="F6" s="1382"/>
      <c r="G6" s="1382"/>
      <c r="H6" s="1382"/>
      <c r="I6" s="1382"/>
      <c r="J6" s="1382"/>
      <c r="K6" s="1382"/>
      <c r="L6" s="1382"/>
      <c r="M6" s="219"/>
      <c r="N6" s="1383">
        <v>43830</v>
      </c>
      <c r="O6" s="1384"/>
      <c r="P6" s="1385">
        <v>44196</v>
      </c>
      <c r="Q6" s="1386"/>
      <c r="R6" s="1385">
        <v>44561</v>
      </c>
      <c r="S6" s="1386"/>
      <c r="T6" s="1389">
        <v>44926</v>
      </c>
      <c r="U6" s="1390"/>
      <c r="V6" s="1387">
        <v>45291</v>
      </c>
      <c r="W6" s="1388"/>
      <c r="X6" s="1387">
        <v>45657</v>
      </c>
      <c r="Y6" s="1388"/>
      <c r="Z6" s="1387">
        <f>K7</f>
        <v>45688</v>
      </c>
      <c r="AA6" s="1392"/>
    </row>
    <row r="7" spans="1:29" x14ac:dyDescent="0.25">
      <c r="B7" s="225"/>
      <c r="C7" s="219"/>
      <c r="D7" s="226">
        <v>43465</v>
      </c>
      <c r="E7" s="227">
        <v>43830</v>
      </c>
      <c r="F7" s="228">
        <v>44196</v>
      </c>
      <c r="G7" s="228">
        <v>44561</v>
      </c>
      <c r="H7" s="228">
        <v>44926</v>
      </c>
      <c r="I7" s="228">
        <v>45291</v>
      </c>
      <c r="J7" s="228">
        <v>45657</v>
      </c>
      <c r="K7" s="228">
        <f>EVO!K7</f>
        <v>45688</v>
      </c>
      <c r="L7" s="229"/>
      <c r="M7" s="219"/>
      <c r="N7" s="230" t="s">
        <v>28</v>
      </c>
      <c r="O7" s="231" t="s">
        <v>341</v>
      </c>
      <c r="P7" s="232" t="s">
        <v>28</v>
      </c>
      <c r="Q7" s="233" t="s">
        <v>341</v>
      </c>
      <c r="R7" s="231" t="s">
        <v>28</v>
      </c>
      <c r="S7" s="232" t="s">
        <v>341</v>
      </c>
      <c r="T7" s="232" t="s">
        <v>28</v>
      </c>
      <c r="U7" s="232" t="s">
        <v>341</v>
      </c>
      <c r="V7" s="232" t="s">
        <v>28</v>
      </c>
      <c r="W7" s="227" t="s">
        <v>341</v>
      </c>
      <c r="X7" s="231" t="s">
        <v>28</v>
      </c>
      <c r="Y7" s="228" t="s">
        <v>341</v>
      </c>
      <c r="Z7" s="231" t="s">
        <v>28</v>
      </c>
      <c r="AA7" s="229" t="s">
        <v>341</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388846</v>
      </c>
      <c r="E9" s="300">
        <v>410355</v>
      </c>
      <c r="F9" s="300">
        <v>396745</v>
      </c>
      <c r="G9" s="254">
        <v>402114</v>
      </c>
      <c r="H9" s="254">
        <v>422621</v>
      </c>
      <c r="I9" s="254">
        <v>420976</v>
      </c>
      <c r="J9" s="276">
        <v>423377</v>
      </c>
      <c r="K9" s="279">
        <v>424865</v>
      </c>
      <c r="L9" s="302"/>
      <c r="M9" s="222"/>
      <c r="N9" s="278">
        <v>5.5314957592465852E-2</v>
      </c>
      <c r="O9" s="279">
        <v>21509</v>
      </c>
      <c r="P9" s="280">
        <v>-3.3166404698370955E-2</v>
      </c>
      <c r="Q9" s="279">
        <f t="shared" ref="Q9:Q26" si="0">F9-E9</f>
        <v>-13610</v>
      </c>
      <c r="R9" s="280">
        <f t="shared" ref="R9:R27" si="1">G9/F9-1</f>
        <v>1.3532621709158255E-2</v>
      </c>
      <c r="S9" s="279">
        <f t="shared" ref="S9:S27" si="2">G9-F9</f>
        <v>5369</v>
      </c>
      <c r="T9" s="280">
        <f>H9/G9-1</f>
        <v>5.0997975698433784E-2</v>
      </c>
      <c r="U9" s="279">
        <f>H9-G9</f>
        <v>20507</v>
      </c>
      <c r="V9" s="280">
        <f>I9/H9-1</f>
        <v>-3.8923763845147841E-3</v>
      </c>
      <c r="W9" s="279">
        <f>I9-H9</f>
        <v>-1645</v>
      </c>
      <c r="X9" s="280">
        <v>5.7034130211699452E-3</v>
      </c>
      <c r="Y9" s="279">
        <v>2401</v>
      </c>
      <c r="Z9" s="280">
        <v>1.6863761580971692E-2</v>
      </c>
      <c r="AA9" s="279">
        <v>7046</v>
      </c>
    </row>
    <row r="10" spans="1:29" x14ac:dyDescent="0.25">
      <c r="B10" s="303" t="s">
        <v>7</v>
      </c>
      <c r="C10" s="219"/>
      <c r="D10" s="253">
        <v>49707</v>
      </c>
      <c r="E10" s="254">
        <v>51252</v>
      </c>
      <c r="F10" s="254">
        <v>47953</v>
      </c>
      <c r="G10" s="254">
        <v>48669</v>
      </c>
      <c r="H10" s="254">
        <v>51170</v>
      </c>
      <c r="I10" s="254">
        <v>54128</v>
      </c>
      <c r="J10" s="254">
        <v>57909</v>
      </c>
      <c r="K10" s="257">
        <v>57851</v>
      </c>
      <c r="M10" s="222"/>
      <c r="N10" s="256">
        <v>3.1082141348301118E-2</v>
      </c>
      <c r="O10" s="257">
        <v>1545</v>
      </c>
      <c r="P10" s="258">
        <v>-6.4368219776789193E-2</v>
      </c>
      <c r="Q10" s="257">
        <f t="shared" si="0"/>
        <v>-3299</v>
      </c>
      <c r="R10" s="258">
        <f t="shared" si="1"/>
        <v>1.4931286885075057E-2</v>
      </c>
      <c r="S10" s="257">
        <f t="shared" si="2"/>
        <v>716</v>
      </c>
      <c r="T10" s="258">
        <f t="shared" ref="T10:T25" si="3">H10/G10-1</f>
        <v>5.1387947153218594E-2</v>
      </c>
      <c r="U10" s="257">
        <f t="shared" ref="U10:U26" si="4">H10-G10</f>
        <v>2501</v>
      </c>
      <c r="V10" s="258">
        <f t="shared" ref="V10:V27" si="5">I10/H10-1</f>
        <v>5.7807308970099669E-2</v>
      </c>
      <c r="W10" s="257">
        <f t="shared" ref="W10:W27" si="6">I10-H10</f>
        <v>2958</v>
      </c>
      <c r="X10" s="258">
        <v>6.9852941176470562E-2</v>
      </c>
      <c r="Y10" s="257">
        <v>3781</v>
      </c>
      <c r="Z10" s="258">
        <v>6.4572522174377145E-2</v>
      </c>
      <c r="AA10" s="257">
        <v>3509</v>
      </c>
    </row>
    <row r="11" spans="1:29" x14ac:dyDescent="0.25">
      <c r="B11" s="303" t="s">
        <v>37</v>
      </c>
      <c r="C11" s="219"/>
      <c r="D11" s="253">
        <v>38844</v>
      </c>
      <c r="E11" s="254">
        <v>40697</v>
      </c>
      <c r="F11" s="254">
        <v>39355</v>
      </c>
      <c r="G11" s="254">
        <v>41002</v>
      </c>
      <c r="H11" s="254">
        <v>43882</v>
      </c>
      <c r="I11" s="254">
        <v>46871</v>
      </c>
      <c r="J11" s="254">
        <v>51282</v>
      </c>
      <c r="K11" s="257">
        <v>51635</v>
      </c>
      <c r="M11" s="222"/>
      <c r="N11" s="256">
        <v>4.7703635053032656E-2</v>
      </c>
      <c r="O11" s="257">
        <v>1853</v>
      </c>
      <c r="P11" s="258">
        <v>-3.2975403592402364E-2</v>
      </c>
      <c r="Q11" s="257">
        <f t="shared" si="0"/>
        <v>-1342</v>
      </c>
      <c r="R11" s="258">
        <f t="shared" si="1"/>
        <v>4.1849828484309404E-2</v>
      </c>
      <c r="S11" s="257">
        <f t="shared" si="2"/>
        <v>1647</v>
      </c>
      <c r="T11" s="258">
        <f t="shared" si="3"/>
        <v>7.024047607433781E-2</v>
      </c>
      <c r="U11" s="257">
        <f t="shared" si="4"/>
        <v>2880</v>
      </c>
      <c r="V11" s="258">
        <f t="shared" si="5"/>
        <v>6.8114488856478639E-2</v>
      </c>
      <c r="W11" s="257">
        <f t="shared" si="6"/>
        <v>2989</v>
      </c>
      <c r="X11" s="258">
        <v>9.4109363999061335E-2</v>
      </c>
      <c r="Y11" s="257">
        <v>4411</v>
      </c>
      <c r="Z11" s="258">
        <v>9.7892879164806157E-2</v>
      </c>
      <c r="AA11" s="257">
        <v>4604</v>
      </c>
    </row>
    <row r="12" spans="1:29" x14ac:dyDescent="0.25">
      <c r="B12" s="303" t="s">
        <v>38</v>
      </c>
      <c r="C12" s="219"/>
      <c r="D12" s="253">
        <v>27993</v>
      </c>
      <c r="E12" s="254">
        <v>32479</v>
      </c>
      <c r="F12" s="254">
        <v>32836</v>
      </c>
      <c r="G12" s="254">
        <v>35355</v>
      </c>
      <c r="H12" s="254">
        <v>39461</v>
      </c>
      <c r="I12" s="254">
        <v>43584</v>
      </c>
      <c r="J12" s="254">
        <v>46233</v>
      </c>
      <c r="K12" s="257">
        <v>46118</v>
      </c>
      <c r="M12" s="222"/>
      <c r="N12" s="256">
        <v>0.16025434930161109</v>
      </c>
      <c r="O12" s="257">
        <v>4486</v>
      </c>
      <c r="P12" s="258">
        <v>1.0991717725299388E-2</v>
      </c>
      <c r="Q12" s="257">
        <f t="shared" si="0"/>
        <v>357</v>
      </c>
      <c r="R12" s="258">
        <f t="shared" si="1"/>
        <v>7.6714581556827977E-2</v>
      </c>
      <c r="S12" s="257">
        <f t="shared" si="2"/>
        <v>2519</v>
      </c>
      <c r="T12" s="258">
        <f t="shared" si="3"/>
        <v>0.11613633149483804</v>
      </c>
      <c r="U12" s="257">
        <f t="shared" si="4"/>
        <v>4106</v>
      </c>
      <c r="V12" s="258">
        <f t="shared" si="5"/>
        <v>0.10448290717417197</v>
      </c>
      <c r="W12" s="257">
        <f t="shared" si="6"/>
        <v>4123</v>
      </c>
      <c r="X12" s="258">
        <v>6.0779185022026505E-2</v>
      </c>
      <c r="Y12" s="257">
        <v>2649</v>
      </c>
      <c r="Z12" s="258">
        <v>5.4222100306313692E-2</v>
      </c>
      <c r="AA12" s="257">
        <v>2372</v>
      </c>
    </row>
    <row r="13" spans="1:29" x14ac:dyDescent="0.25">
      <c r="B13" s="303" t="s">
        <v>6</v>
      </c>
      <c r="C13" s="219"/>
      <c r="D13" s="253">
        <v>48834</v>
      </c>
      <c r="E13" s="254">
        <v>53168</v>
      </c>
      <c r="F13" s="254">
        <v>54714</v>
      </c>
      <c r="G13" s="254">
        <v>58012</v>
      </c>
      <c r="H13" s="254">
        <v>57712</v>
      </c>
      <c r="I13" s="254">
        <v>63120</v>
      </c>
      <c r="J13" s="254">
        <v>75761</v>
      </c>
      <c r="K13" s="257">
        <v>75170</v>
      </c>
      <c r="L13" s="304"/>
      <c r="M13" s="219"/>
      <c r="N13" s="256">
        <v>8.8749641643117494E-2</v>
      </c>
      <c r="O13" s="257">
        <v>4334</v>
      </c>
      <c r="P13" s="258">
        <v>2.907764068612706E-2</v>
      </c>
      <c r="Q13" s="257">
        <f t="shared" si="0"/>
        <v>1546</v>
      </c>
      <c r="R13" s="258">
        <f t="shared" si="1"/>
        <v>6.0277077164893722E-2</v>
      </c>
      <c r="S13" s="257">
        <f t="shared" si="2"/>
        <v>3298</v>
      </c>
      <c r="T13" s="258">
        <f t="shared" si="3"/>
        <v>-5.1713438598910422E-3</v>
      </c>
      <c r="U13" s="257">
        <f t="shared" si="4"/>
        <v>-300</v>
      </c>
      <c r="V13" s="258">
        <f t="shared" si="5"/>
        <v>9.3706681452730756E-2</v>
      </c>
      <c r="W13" s="257">
        <f t="shared" si="6"/>
        <v>5408</v>
      </c>
      <c r="X13" s="258">
        <v>0.20026932826362476</v>
      </c>
      <c r="Y13" s="257">
        <v>12641</v>
      </c>
      <c r="Z13" s="258">
        <v>0.18113824204141915</v>
      </c>
      <c r="AA13" s="257">
        <v>11528</v>
      </c>
      <c r="AC13" s="224"/>
    </row>
    <row r="14" spans="1:29" x14ac:dyDescent="0.25">
      <c r="B14" s="303" t="s">
        <v>5</v>
      </c>
      <c r="C14" s="219"/>
      <c r="D14" s="253">
        <v>24752</v>
      </c>
      <c r="E14" s="254">
        <v>25483</v>
      </c>
      <c r="F14" s="254">
        <v>25356</v>
      </c>
      <c r="G14" s="254">
        <v>23258</v>
      </c>
      <c r="H14" s="254">
        <v>23164</v>
      </c>
      <c r="I14" s="254">
        <v>23876</v>
      </c>
      <c r="J14" s="254">
        <v>23556</v>
      </c>
      <c r="K14" s="257">
        <v>23612</v>
      </c>
      <c r="L14" s="304"/>
      <c r="M14" s="219"/>
      <c r="N14" s="256">
        <v>2.9532967032966928E-2</v>
      </c>
      <c r="O14" s="257">
        <v>731</v>
      </c>
      <c r="P14" s="258">
        <v>-4.9837146332849525E-3</v>
      </c>
      <c r="Q14" s="257">
        <f t="shared" si="0"/>
        <v>-127</v>
      </c>
      <c r="R14" s="258">
        <f t="shared" si="1"/>
        <v>-8.274175737498024E-2</v>
      </c>
      <c r="S14" s="257">
        <f t="shared" si="2"/>
        <v>-2098</v>
      </c>
      <c r="T14" s="258">
        <f t="shared" si="3"/>
        <v>-4.0416200877118058E-3</v>
      </c>
      <c r="U14" s="257">
        <f t="shared" si="4"/>
        <v>-94</v>
      </c>
      <c r="V14" s="258">
        <f t="shared" si="5"/>
        <v>3.0737351061992824E-2</v>
      </c>
      <c r="W14" s="257">
        <f t="shared" si="6"/>
        <v>712</v>
      </c>
      <c r="X14" s="258">
        <v>-1.34025799966494E-2</v>
      </c>
      <c r="Y14" s="257">
        <v>-320</v>
      </c>
      <c r="Z14" s="258">
        <v>-5.1822203496945107E-3</v>
      </c>
      <c r="AA14" s="257">
        <v>-123</v>
      </c>
      <c r="AC14" s="224"/>
    </row>
    <row r="15" spans="1:29" x14ac:dyDescent="0.25">
      <c r="B15" s="303" t="s">
        <v>4</v>
      </c>
      <c r="C15" s="219"/>
      <c r="D15" s="253">
        <v>129374</v>
      </c>
      <c r="E15" s="254">
        <v>146192</v>
      </c>
      <c r="F15" s="254">
        <v>140933</v>
      </c>
      <c r="G15" s="254">
        <v>142154</v>
      </c>
      <c r="H15" s="254">
        <v>146929</v>
      </c>
      <c r="I15" s="254">
        <v>156550</v>
      </c>
      <c r="J15" s="254">
        <v>160725</v>
      </c>
      <c r="K15" s="257">
        <v>160337</v>
      </c>
      <c r="L15" s="304"/>
      <c r="M15" s="219"/>
      <c r="N15" s="256">
        <v>0.12999520769242667</v>
      </c>
      <c r="O15" s="257">
        <v>16818</v>
      </c>
      <c r="P15" s="258">
        <v>-3.5973240669804118E-2</v>
      </c>
      <c r="Q15" s="257">
        <f t="shared" si="0"/>
        <v>-5259</v>
      </c>
      <c r="R15" s="258">
        <f t="shared" si="1"/>
        <v>8.6636912575479563E-3</v>
      </c>
      <c r="S15" s="257">
        <f t="shared" si="2"/>
        <v>1221</v>
      </c>
      <c r="T15" s="258">
        <f t="shared" si="3"/>
        <v>3.3590331612195268E-2</v>
      </c>
      <c r="U15" s="257">
        <f t="shared" si="4"/>
        <v>4775</v>
      </c>
      <c r="V15" s="258">
        <f t="shared" si="5"/>
        <v>6.5480606279223252E-2</v>
      </c>
      <c r="W15" s="257">
        <f t="shared" si="6"/>
        <v>9621</v>
      </c>
      <c r="X15" s="258">
        <v>2.666879591184923E-2</v>
      </c>
      <c r="Y15" s="257">
        <v>4175</v>
      </c>
      <c r="Z15" s="258">
        <v>1.9099738133373956E-2</v>
      </c>
      <c r="AA15" s="257">
        <v>3005</v>
      </c>
      <c r="AC15" s="224"/>
    </row>
    <row r="16" spans="1:29" x14ac:dyDescent="0.25">
      <c r="B16" s="303" t="s">
        <v>40</v>
      </c>
      <c r="C16" s="219"/>
      <c r="D16" s="253">
        <v>86579</v>
      </c>
      <c r="E16" s="254">
        <v>89837</v>
      </c>
      <c r="F16" s="254">
        <v>84968</v>
      </c>
      <c r="G16" s="254">
        <v>87354</v>
      </c>
      <c r="H16" s="254">
        <v>89947</v>
      </c>
      <c r="I16" s="254">
        <v>94676</v>
      </c>
      <c r="J16" s="254">
        <v>98880</v>
      </c>
      <c r="K16" s="257">
        <v>100119</v>
      </c>
      <c r="M16" s="222"/>
      <c r="N16" s="256">
        <v>3.763037226117194E-2</v>
      </c>
      <c r="O16" s="257">
        <v>3258</v>
      </c>
      <c r="P16" s="258">
        <v>-5.4198158887763359E-2</v>
      </c>
      <c r="Q16" s="257">
        <f t="shared" si="0"/>
        <v>-4869</v>
      </c>
      <c r="R16" s="258">
        <f t="shared" si="1"/>
        <v>2.8081159966104829E-2</v>
      </c>
      <c r="S16" s="257">
        <f t="shared" si="2"/>
        <v>2386</v>
      </c>
      <c r="T16" s="258">
        <f t="shared" si="3"/>
        <v>2.9683815280353576E-2</v>
      </c>
      <c r="U16" s="257">
        <f t="shared" si="4"/>
        <v>2593</v>
      </c>
      <c r="V16" s="258">
        <f t="shared" si="5"/>
        <v>5.2575405516581908E-2</v>
      </c>
      <c r="W16" s="257">
        <f t="shared" si="6"/>
        <v>4729</v>
      </c>
      <c r="X16" s="258">
        <v>4.4404072837889164E-2</v>
      </c>
      <c r="Y16" s="257">
        <v>4204</v>
      </c>
      <c r="Z16" s="258">
        <v>4.5869547049975035E-2</v>
      </c>
      <c r="AA16" s="257">
        <v>4391</v>
      </c>
      <c r="AC16" s="224"/>
    </row>
    <row r="17" spans="2:31" x14ac:dyDescent="0.25">
      <c r="B17" s="303" t="s">
        <v>41</v>
      </c>
      <c r="C17" s="219"/>
      <c r="D17" s="253">
        <v>318602</v>
      </c>
      <c r="E17" s="254">
        <v>334206</v>
      </c>
      <c r="F17" s="254">
        <v>321411</v>
      </c>
      <c r="G17" s="254">
        <v>337967</v>
      </c>
      <c r="H17" s="254">
        <v>354754</v>
      </c>
      <c r="I17" s="254">
        <v>352939</v>
      </c>
      <c r="J17" s="254">
        <v>382242</v>
      </c>
      <c r="K17" s="257">
        <v>385490</v>
      </c>
      <c r="M17" s="222"/>
      <c r="N17" s="256">
        <v>4.8976465935556046E-2</v>
      </c>
      <c r="O17" s="257">
        <v>15604</v>
      </c>
      <c r="P17" s="258">
        <v>-3.828477047090717E-2</v>
      </c>
      <c r="Q17" s="257">
        <f t="shared" si="0"/>
        <v>-12795</v>
      </c>
      <c r="R17" s="258">
        <f t="shared" si="1"/>
        <v>5.1510371455861792E-2</v>
      </c>
      <c r="S17" s="257">
        <f t="shared" si="2"/>
        <v>16556</v>
      </c>
      <c r="T17" s="258">
        <f t="shared" si="3"/>
        <v>4.9670529962984489E-2</v>
      </c>
      <c r="U17" s="257">
        <f t="shared" si="4"/>
        <v>16787</v>
      </c>
      <c r="V17" s="258">
        <f t="shared" si="5"/>
        <v>-5.1162213815770796E-3</v>
      </c>
      <c r="W17" s="257">
        <f t="shared" si="6"/>
        <v>-1815</v>
      </c>
      <c r="X17" s="258">
        <v>8.3025678658351643E-2</v>
      </c>
      <c r="Y17" s="257">
        <v>29303</v>
      </c>
      <c r="Z17" s="258">
        <v>8.6937519913606653E-2</v>
      </c>
      <c r="AA17" s="257">
        <v>30833</v>
      </c>
      <c r="AC17" s="224"/>
    </row>
    <row r="18" spans="2:31" x14ac:dyDescent="0.25">
      <c r="B18" s="303" t="s">
        <v>3</v>
      </c>
      <c r="C18" s="219"/>
      <c r="D18" s="253">
        <v>116879</v>
      </c>
      <c r="E18" s="254">
        <v>144556</v>
      </c>
      <c r="F18" s="254">
        <v>155768</v>
      </c>
      <c r="G18" s="254">
        <v>166723</v>
      </c>
      <c r="H18" s="254">
        <v>185933</v>
      </c>
      <c r="I18" s="254">
        <v>205653</v>
      </c>
      <c r="J18" s="254">
        <v>218328</v>
      </c>
      <c r="K18" s="257">
        <v>219001</v>
      </c>
      <c r="M18" s="222"/>
      <c r="N18" s="256">
        <v>0.23680045174924502</v>
      </c>
      <c r="O18" s="257">
        <v>27677</v>
      </c>
      <c r="P18" s="258">
        <v>7.7561637012645512E-2</v>
      </c>
      <c r="Q18" s="257">
        <f t="shared" si="0"/>
        <v>11212</v>
      </c>
      <c r="R18" s="258">
        <f t="shared" si="1"/>
        <v>7.0328950747265084E-2</v>
      </c>
      <c r="S18" s="257">
        <f t="shared" si="2"/>
        <v>10955</v>
      </c>
      <c r="T18" s="258">
        <f t="shared" si="3"/>
        <v>0.11522105528331417</v>
      </c>
      <c r="U18" s="257">
        <f t="shared" si="4"/>
        <v>19210</v>
      </c>
      <c r="V18" s="258">
        <f t="shared" si="5"/>
        <v>0.10605970968036882</v>
      </c>
      <c r="W18" s="257">
        <f t="shared" si="6"/>
        <v>19720</v>
      </c>
      <c r="X18" s="258">
        <v>6.1632944814809409E-2</v>
      </c>
      <c r="Y18" s="257">
        <v>12675</v>
      </c>
      <c r="Z18" s="258">
        <v>7.0312881816493533E-2</v>
      </c>
      <c r="AA18" s="257">
        <v>14387</v>
      </c>
      <c r="AC18" s="224"/>
    </row>
    <row r="19" spans="2:31" x14ac:dyDescent="0.25">
      <c r="B19" s="303" t="s">
        <v>2</v>
      </c>
      <c r="C19" s="219"/>
      <c r="D19" s="253">
        <v>54680</v>
      </c>
      <c r="E19" s="254">
        <v>56883</v>
      </c>
      <c r="F19" s="254">
        <v>52977</v>
      </c>
      <c r="G19" s="254">
        <v>54286</v>
      </c>
      <c r="H19" s="254">
        <v>56834</v>
      </c>
      <c r="I19" s="254">
        <v>58876</v>
      </c>
      <c r="J19" s="254">
        <v>59450</v>
      </c>
      <c r="K19" s="257">
        <v>59500</v>
      </c>
      <c r="M19" s="222"/>
      <c r="N19" s="256">
        <v>4.0288953913679482E-2</v>
      </c>
      <c r="O19" s="257">
        <v>2203</v>
      </c>
      <c r="P19" s="258">
        <v>-6.8667264384789872E-2</v>
      </c>
      <c r="Q19" s="257">
        <f t="shared" si="0"/>
        <v>-3906</v>
      </c>
      <c r="R19" s="258">
        <f t="shared" si="1"/>
        <v>2.4708835909923232E-2</v>
      </c>
      <c r="S19" s="257">
        <f t="shared" si="2"/>
        <v>1309</v>
      </c>
      <c r="T19" s="258">
        <f t="shared" si="3"/>
        <v>4.6936595070552256E-2</v>
      </c>
      <c r="U19" s="257">
        <f t="shared" si="4"/>
        <v>2548</v>
      </c>
      <c r="V19" s="258">
        <f t="shared" si="5"/>
        <v>3.5929197311468597E-2</v>
      </c>
      <c r="W19" s="257">
        <f t="shared" si="6"/>
        <v>2042</v>
      </c>
      <c r="X19" s="258">
        <v>9.7493036211699913E-3</v>
      </c>
      <c r="Y19" s="257">
        <v>574</v>
      </c>
      <c r="Z19" s="258">
        <v>1.2610834084991307E-2</v>
      </c>
      <c r="AA19" s="257">
        <v>741</v>
      </c>
      <c r="AC19" s="224"/>
    </row>
    <row r="20" spans="2:31" x14ac:dyDescent="0.25">
      <c r="B20" s="303" t="s">
        <v>35</v>
      </c>
      <c r="C20" s="219"/>
      <c r="D20" s="253">
        <v>80184</v>
      </c>
      <c r="E20" s="254">
        <v>80673</v>
      </c>
      <c r="F20" s="254">
        <v>77385</v>
      </c>
      <c r="G20" s="254">
        <v>77804</v>
      </c>
      <c r="H20" s="254">
        <v>79633</v>
      </c>
      <c r="I20" s="254">
        <v>83919</v>
      </c>
      <c r="J20" s="254">
        <v>85251</v>
      </c>
      <c r="K20" s="257">
        <v>85714</v>
      </c>
      <c r="M20" s="222"/>
      <c r="N20" s="256">
        <v>6.0984735109248511E-3</v>
      </c>
      <c r="O20" s="257">
        <v>489</v>
      </c>
      <c r="P20" s="258">
        <v>-4.0757130638503614E-2</v>
      </c>
      <c r="Q20" s="257">
        <f t="shared" si="0"/>
        <v>-3288</v>
      </c>
      <c r="R20" s="258">
        <f t="shared" si="1"/>
        <v>5.414486011500852E-3</v>
      </c>
      <c r="S20" s="257">
        <f t="shared" si="2"/>
        <v>419</v>
      </c>
      <c r="T20" s="258">
        <f t="shared" si="3"/>
        <v>2.3507788802632268E-2</v>
      </c>
      <c r="U20" s="257">
        <f t="shared" si="4"/>
        <v>1829</v>
      </c>
      <c r="V20" s="258">
        <f t="shared" si="5"/>
        <v>5.3821908002963603E-2</v>
      </c>
      <c r="W20" s="257">
        <f t="shared" si="6"/>
        <v>4286</v>
      </c>
      <c r="X20" s="258">
        <v>1.5872448432416864E-2</v>
      </c>
      <c r="Y20" s="257">
        <v>1332</v>
      </c>
      <c r="Z20" s="258">
        <v>2.4821253497214091E-2</v>
      </c>
      <c r="AA20" s="257">
        <v>2076</v>
      </c>
      <c r="AC20" s="224"/>
    </row>
    <row r="21" spans="2:31" x14ac:dyDescent="0.25">
      <c r="B21" s="303" t="s">
        <v>42</v>
      </c>
      <c r="C21" s="219"/>
      <c r="D21" s="253">
        <v>215222</v>
      </c>
      <c r="E21" s="254">
        <v>228990</v>
      </c>
      <c r="F21" s="254">
        <v>223671</v>
      </c>
      <c r="G21" s="254">
        <v>216089</v>
      </c>
      <c r="H21" s="254">
        <v>224953</v>
      </c>
      <c r="I21" s="254">
        <v>237216</v>
      </c>
      <c r="J21" s="254">
        <v>256424</v>
      </c>
      <c r="K21" s="257">
        <v>261049</v>
      </c>
      <c r="M21" s="222"/>
      <c r="N21" s="256">
        <v>6.397115536515785E-2</v>
      </c>
      <c r="O21" s="257">
        <v>13768</v>
      </c>
      <c r="P21" s="258">
        <v>-2.3228088562819327E-2</v>
      </c>
      <c r="Q21" s="257">
        <f t="shared" si="0"/>
        <v>-5319</v>
      </c>
      <c r="R21" s="258">
        <f t="shared" si="1"/>
        <v>-3.3898001976116698E-2</v>
      </c>
      <c r="S21" s="257">
        <f t="shared" si="2"/>
        <v>-7582</v>
      </c>
      <c r="T21" s="258">
        <f t="shared" si="3"/>
        <v>4.1020135222061382E-2</v>
      </c>
      <c r="U21" s="257">
        <f t="shared" si="4"/>
        <v>8864</v>
      </c>
      <c r="V21" s="258">
        <f t="shared" si="5"/>
        <v>5.4513609509541983E-2</v>
      </c>
      <c r="W21" s="257">
        <f t="shared" si="6"/>
        <v>12263</v>
      </c>
      <c r="X21" s="258">
        <v>8.0972615675165338E-2</v>
      </c>
      <c r="Y21" s="257">
        <v>19208</v>
      </c>
      <c r="Z21" s="258">
        <v>7.4700293119915662E-2</v>
      </c>
      <c r="AA21" s="257">
        <v>18145</v>
      </c>
      <c r="AC21" s="224"/>
    </row>
    <row r="22" spans="2:31" x14ac:dyDescent="0.25">
      <c r="B22" s="303" t="s">
        <v>43</v>
      </c>
      <c r="C22" s="219"/>
      <c r="D22" s="253">
        <v>44249</v>
      </c>
      <c r="E22" s="254">
        <v>53719</v>
      </c>
      <c r="F22" s="254">
        <v>52094</v>
      </c>
      <c r="G22" s="254">
        <v>54205</v>
      </c>
      <c r="H22" s="254">
        <v>55440</v>
      </c>
      <c r="I22" s="254">
        <v>62760</v>
      </c>
      <c r="J22" s="254">
        <v>66811</v>
      </c>
      <c r="K22" s="257">
        <v>66933</v>
      </c>
      <c r="M22" s="222"/>
      <c r="N22" s="256">
        <v>0.21401613595787472</v>
      </c>
      <c r="O22" s="257">
        <v>9470</v>
      </c>
      <c r="P22" s="258">
        <v>-3.0250004653846863E-2</v>
      </c>
      <c r="Q22" s="257">
        <f t="shared" si="0"/>
        <v>-1625</v>
      </c>
      <c r="R22" s="258">
        <f t="shared" si="1"/>
        <v>4.0522900909893744E-2</v>
      </c>
      <c r="S22" s="257">
        <f t="shared" si="2"/>
        <v>2111</v>
      </c>
      <c r="T22" s="258">
        <f t="shared" si="3"/>
        <v>2.2783876026196914E-2</v>
      </c>
      <c r="U22" s="257">
        <f t="shared" si="4"/>
        <v>1235</v>
      </c>
      <c r="V22" s="258">
        <f t="shared" si="5"/>
        <v>0.13203463203463195</v>
      </c>
      <c r="W22" s="257">
        <f t="shared" si="6"/>
        <v>7320</v>
      </c>
      <c r="X22" s="258">
        <v>6.4547482472912643E-2</v>
      </c>
      <c r="Y22" s="257">
        <v>4051</v>
      </c>
      <c r="Z22" s="258">
        <v>5.0984517790409134E-2</v>
      </c>
      <c r="AA22" s="257">
        <v>3247</v>
      </c>
      <c r="AC22" s="224"/>
    </row>
    <row r="23" spans="2:31" x14ac:dyDescent="0.25">
      <c r="B23" s="303" t="s">
        <v>44</v>
      </c>
      <c r="C23" s="219"/>
      <c r="D23" s="253">
        <v>20012</v>
      </c>
      <c r="E23" s="254">
        <v>20052</v>
      </c>
      <c r="F23" s="254">
        <v>19700</v>
      </c>
      <c r="G23" s="254">
        <v>20426</v>
      </c>
      <c r="H23" s="254">
        <v>21291</v>
      </c>
      <c r="I23" s="254">
        <v>22108</v>
      </c>
      <c r="J23" s="254">
        <v>21514</v>
      </c>
      <c r="K23" s="257">
        <v>21298</v>
      </c>
      <c r="L23" s="304"/>
      <c r="M23" s="219"/>
      <c r="N23" s="256">
        <v>1.9988007195681501E-3</v>
      </c>
      <c r="O23" s="257">
        <v>40</v>
      </c>
      <c r="P23" s="258">
        <v>-1.7554358667464576E-2</v>
      </c>
      <c r="Q23" s="257">
        <f t="shared" si="0"/>
        <v>-352</v>
      </c>
      <c r="R23" s="258">
        <f t="shared" si="1"/>
        <v>3.6852791878172697E-2</v>
      </c>
      <c r="S23" s="257">
        <f t="shared" si="2"/>
        <v>726</v>
      </c>
      <c r="T23" s="258">
        <f t="shared" si="3"/>
        <v>4.2347987858611491E-2</v>
      </c>
      <c r="U23" s="257">
        <f t="shared" si="4"/>
        <v>865</v>
      </c>
      <c r="V23" s="258">
        <f t="shared" si="5"/>
        <v>3.8373021464468637E-2</v>
      </c>
      <c r="W23" s="257">
        <f t="shared" si="6"/>
        <v>817</v>
      </c>
      <c r="X23" s="258">
        <v>-2.6868102044508735E-2</v>
      </c>
      <c r="Y23" s="257">
        <v>-594</v>
      </c>
      <c r="Z23" s="258">
        <v>-3.6638320969784699E-2</v>
      </c>
      <c r="AA23" s="257">
        <v>-810</v>
      </c>
      <c r="AC23" s="224"/>
    </row>
    <row r="24" spans="2:31" x14ac:dyDescent="0.25">
      <c r="B24" s="303" t="s">
        <v>45</v>
      </c>
      <c r="C24" s="219"/>
      <c r="D24" s="253">
        <v>102813</v>
      </c>
      <c r="E24" s="254">
        <v>106366</v>
      </c>
      <c r="F24" s="254">
        <v>105906</v>
      </c>
      <c r="G24" s="254">
        <v>107110</v>
      </c>
      <c r="H24" s="254">
        <v>108983</v>
      </c>
      <c r="I24" s="254">
        <v>114252</v>
      </c>
      <c r="J24" s="254">
        <v>117575</v>
      </c>
      <c r="K24" s="257">
        <v>117857</v>
      </c>
      <c r="L24" s="304"/>
      <c r="M24" s="219"/>
      <c r="N24" s="256">
        <v>3.455788664857562E-2</v>
      </c>
      <c r="O24" s="257">
        <v>3553</v>
      </c>
      <c r="P24" s="258">
        <v>-4.3246902205591464E-3</v>
      </c>
      <c r="Q24" s="257">
        <f t="shared" si="0"/>
        <v>-460</v>
      </c>
      <c r="R24" s="258">
        <f t="shared" si="1"/>
        <v>1.1368572130002086E-2</v>
      </c>
      <c r="S24" s="257">
        <f t="shared" si="2"/>
        <v>1204</v>
      </c>
      <c r="T24" s="258">
        <f t="shared" si="3"/>
        <v>1.7486695920082118E-2</v>
      </c>
      <c r="U24" s="257">
        <f t="shared" si="4"/>
        <v>1873</v>
      </c>
      <c r="V24" s="258">
        <f t="shared" si="5"/>
        <v>4.8346989897506853E-2</v>
      </c>
      <c r="W24" s="257">
        <f t="shared" si="6"/>
        <v>5269</v>
      </c>
      <c r="X24" s="258">
        <v>2.90848300248574E-2</v>
      </c>
      <c r="Y24" s="257">
        <v>3323</v>
      </c>
      <c r="Z24" s="258">
        <v>3.4722831908131635E-2</v>
      </c>
      <c r="AA24" s="257">
        <v>3955</v>
      </c>
      <c r="AC24" s="224"/>
    </row>
    <row r="25" spans="2:31" x14ac:dyDescent="0.25">
      <c r="B25" s="303" t="s">
        <v>46</v>
      </c>
      <c r="C25" s="219"/>
      <c r="D25" s="253">
        <v>15257</v>
      </c>
      <c r="E25" s="254">
        <v>15375</v>
      </c>
      <c r="F25" s="254">
        <v>14687</v>
      </c>
      <c r="G25" s="254">
        <v>15454</v>
      </c>
      <c r="H25" s="254">
        <v>14358</v>
      </c>
      <c r="I25" s="254">
        <v>14631</v>
      </c>
      <c r="J25" s="254">
        <v>14722</v>
      </c>
      <c r="K25" s="257">
        <v>14780</v>
      </c>
      <c r="M25" s="222"/>
      <c r="N25" s="256">
        <v>7.7341548141836025E-3</v>
      </c>
      <c r="O25" s="257">
        <v>118</v>
      </c>
      <c r="P25" s="258">
        <v>-4.4747967479674799E-2</v>
      </c>
      <c r="Q25" s="257">
        <f t="shared" si="0"/>
        <v>-688</v>
      </c>
      <c r="R25" s="258">
        <f t="shared" si="1"/>
        <v>5.2223054401852043E-2</v>
      </c>
      <c r="S25" s="257">
        <f t="shared" si="2"/>
        <v>767</v>
      </c>
      <c r="T25" s="258">
        <f t="shared" si="3"/>
        <v>-7.0920150122945502E-2</v>
      </c>
      <c r="U25" s="257">
        <f t="shared" si="4"/>
        <v>-1096</v>
      </c>
      <c r="V25" s="258">
        <f t="shared" si="5"/>
        <v>1.901379022147931E-2</v>
      </c>
      <c r="W25" s="257">
        <f t="shared" si="6"/>
        <v>273</v>
      </c>
      <c r="X25" s="258">
        <v>6.2196705625041648E-3</v>
      </c>
      <c r="Y25" s="257">
        <v>91</v>
      </c>
      <c r="Z25" s="258">
        <v>8.6671671330103006E-3</v>
      </c>
      <c r="AA25" s="257">
        <v>127</v>
      </c>
      <c r="AC25" s="224"/>
    </row>
    <row r="26" spans="2:31" x14ac:dyDescent="0.25">
      <c r="B26" s="305" t="s">
        <v>1</v>
      </c>
      <c r="C26" s="219"/>
      <c r="D26" s="260">
        <v>4359</v>
      </c>
      <c r="E26" s="261">
        <v>4461</v>
      </c>
      <c r="F26" s="261">
        <v>4491</v>
      </c>
      <c r="G26" s="261">
        <v>4622</v>
      </c>
      <c r="H26" s="261">
        <v>4953</v>
      </c>
      <c r="I26" s="261">
        <v>5237</v>
      </c>
      <c r="J26" s="261">
        <v>5608</v>
      </c>
      <c r="K26" s="265">
        <v>5678</v>
      </c>
      <c r="M26" s="222"/>
      <c r="N26" s="264">
        <v>2.33998623537508E-2</v>
      </c>
      <c r="O26" s="265">
        <v>102</v>
      </c>
      <c r="P26" s="266">
        <v>6.7249495628782796E-3</v>
      </c>
      <c r="Q26" s="265">
        <f t="shared" si="0"/>
        <v>30</v>
      </c>
      <c r="R26" s="266">
        <f t="shared" si="1"/>
        <v>2.9169450011133469E-2</v>
      </c>
      <c r="S26" s="265">
        <f t="shared" si="2"/>
        <v>131</v>
      </c>
      <c r="T26" s="266">
        <f>H26/G26-1</f>
        <v>7.1614019904803206E-2</v>
      </c>
      <c r="U26" s="265">
        <f t="shared" si="4"/>
        <v>331</v>
      </c>
      <c r="V26" s="266">
        <f t="shared" si="5"/>
        <v>5.7338986472844633E-2</v>
      </c>
      <c r="W26" s="265">
        <f t="shared" si="6"/>
        <v>284</v>
      </c>
      <c r="X26" s="266">
        <v>7.0842085163261403E-2</v>
      </c>
      <c r="Y26" s="265">
        <v>371</v>
      </c>
      <c r="Z26" s="266">
        <v>7.0311027332705001E-2</v>
      </c>
      <c r="AA26" s="265">
        <v>373</v>
      </c>
      <c r="AC26" s="224"/>
      <c r="AD26" s="224"/>
      <c r="AE26" s="286"/>
    </row>
    <row r="27" spans="2:31" x14ac:dyDescent="0.25">
      <c r="B27" s="235" t="s">
        <v>0</v>
      </c>
      <c r="C27" s="219"/>
      <c r="D27" s="1222">
        <f>SUM(D9:D26)</f>
        <v>1767186</v>
      </c>
      <c r="E27" s="306">
        <f>SUM(E9:E26)</f>
        <v>1894744</v>
      </c>
      <c r="F27" s="307">
        <f>SUM(F9:F26)</f>
        <v>1850950</v>
      </c>
      <c r="G27" s="306">
        <v>1892604</v>
      </c>
      <c r="H27" s="307">
        <v>1982018</v>
      </c>
      <c r="I27" s="306">
        <v>2061372</v>
      </c>
      <c r="J27" s="306">
        <v>2165648</v>
      </c>
      <c r="K27" s="1348">
        <f>SUM(K9:K26)</f>
        <v>2177007</v>
      </c>
      <c r="L27" s="308"/>
      <c r="M27" s="222"/>
      <c r="N27" s="240">
        <f>E27/D27-1</f>
        <v>7.2181422894930236E-2</v>
      </c>
      <c r="O27" s="241">
        <f>E27-D27</f>
        <v>127558</v>
      </c>
      <c r="P27" s="242">
        <f>F27/E27-1</f>
        <v>-2.3113412682663204E-2</v>
      </c>
      <c r="Q27" s="243">
        <f>F27-E27</f>
        <v>-43794</v>
      </c>
      <c r="R27" s="242">
        <f t="shared" si="1"/>
        <v>2.250411950619946E-2</v>
      </c>
      <c r="S27" s="237">
        <f t="shared" si="2"/>
        <v>41654</v>
      </c>
      <c r="T27" s="242">
        <f>H27/G27-1</f>
        <v>4.7243903109155383E-2</v>
      </c>
      <c r="U27" s="243">
        <f>H27-G27</f>
        <v>89414</v>
      </c>
      <c r="V27" s="309">
        <f t="shared" si="5"/>
        <v>4.003697241901949E-2</v>
      </c>
      <c r="W27" s="237">
        <f t="shared" si="6"/>
        <v>79354</v>
      </c>
      <c r="X27" s="242">
        <v>5.0585726399698938E-2</v>
      </c>
      <c r="Y27" s="243">
        <v>104276</v>
      </c>
      <c r="Z27" s="242">
        <v>5.2914464638003089E-2</v>
      </c>
      <c r="AA27" s="243">
        <v>109406</v>
      </c>
    </row>
    <row r="28" spans="2:31" x14ac:dyDescent="0.2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L9</xm:sqref>
            </x14:sparkline>
            <x14:sparkline>
              <xm:f>EVO_sol!D10:J10</xm:f>
              <xm:sqref>L10</xm:sqref>
            </x14:sparkline>
            <x14:sparkline>
              <xm:f>EVO_sol!D11:J11</xm:f>
              <xm:sqref>L11</xm:sqref>
            </x14:sparkline>
            <x14:sparkline>
              <xm:f>EVO_sol!D12:J12</xm:f>
              <xm:sqref>L12</xm:sqref>
            </x14:sparkline>
            <x14:sparkline>
              <xm:f>EVO_sol!D13:J13</xm:f>
              <xm:sqref>L13</xm:sqref>
            </x14:sparkline>
            <x14:sparkline>
              <xm:f>EVO_sol!D14:J14</xm:f>
              <xm:sqref>L14</xm:sqref>
            </x14:sparkline>
            <x14:sparkline>
              <xm:f>EVO_sol!D15:J15</xm:f>
              <xm:sqref>L15</xm:sqref>
            </x14:sparkline>
            <x14:sparkline>
              <xm:f>EVO_sol!D16:J16</xm:f>
              <xm:sqref>L16</xm:sqref>
            </x14:sparkline>
            <x14:sparkline>
              <xm:f>EVO_sol!D17:J17</xm:f>
              <xm:sqref>L17</xm:sqref>
            </x14:sparkline>
            <x14:sparkline>
              <xm:f>EVO_sol!D18:J18</xm:f>
              <xm:sqref>L18</xm:sqref>
            </x14:sparkline>
            <x14:sparkline>
              <xm:f>EVO_sol!D19:J19</xm:f>
              <xm:sqref>L19</xm:sqref>
            </x14:sparkline>
            <x14:sparkline>
              <xm:f>EVO_sol!D20:J20</xm:f>
              <xm:sqref>L20</xm:sqref>
            </x14:sparkline>
            <x14:sparkline>
              <xm:f>EVO_sol!D21:J21</xm:f>
              <xm:sqref>L21</xm:sqref>
            </x14:sparkline>
            <x14:sparkline>
              <xm:f>EVO_sol!D22:J22</xm:f>
              <xm:sqref>L22</xm:sqref>
            </x14:sparkline>
            <x14:sparkline>
              <xm:f>EVO_sol!D23:J23</xm:f>
              <xm:sqref>L23</xm:sqref>
            </x14:sparkline>
            <x14:sparkline>
              <xm:f>EVO_sol!D24:J24</xm:f>
              <xm:sqref>L24</xm:sqref>
            </x14:sparkline>
            <x14:sparkline>
              <xm:f>EVO_sol!D25:J25</xm:f>
              <xm:sqref>L25</xm:sqref>
            </x14:sparkline>
            <x14:sparkline>
              <xm:f>EVO_sol!D26:J26</xm:f>
              <xm:sqref>L26</xm:sqref>
            </x14:sparkline>
            <x14:sparkline>
              <xm:f>EVO_sol!D27:J27</xm:f>
              <xm:sqref>L27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9" zoomScale="84" zoomScaleNormal="84" workbookViewId="0">
      <selection activeCell="AA36" sqref="AA36"/>
    </sheetView>
  </sheetViews>
  <sheetFormatPr baseColWidth="10" defaultColWidth="11.42578125" defaultRowHeight="15.75" x14ac:dyDescent="0.2"/>
  <cols>
    <col min="1" max="1" width="1.140625" style="339" customWidth="1"/>
    <col min="2" max="2" width="28.7109375" style="339" customWidth="1"/>
    <col min="3" max="3" width="0.5703125" style="339" customWidth="1"/>
    <col min="4" max="4" width="11.85546875" style="339" customWidth="1"/>
    <col min="5" max="5" width="7.7109375" style="339" customWidth="1"/>
    <col min="6" max="6" width="0.42578125" style="339" customWidth="1"/>
    <col min="7" max="7" width="12.42578125" style="339" customWidth="1"/>
    <col min="8" max="8" width="6.28515625" style="339" customWidth="1"/>
    <col min="9" max="9" width="0.42578125" style="339" customWidth="1"/>
    <col min="10" max="10" width="10.85546875" style="339" customWidth="1"/>
    <col min="11" max="11" width="6.28515625" style="339" customWidth="1"/>
    <col min="12" max="12" width="0.42578125" style="339" customWidth="1"/>
    <col min="13" max="13" width="11.85546875" style="339" customWidth="1"/>
    <col min="14" max="14" width="6.28515625" style="339" customWidth="1"/>
    <col min="15" max="15" width="0.7109375" style="442" customWidth="1"/>
    <col min="16" max="16" width="10.140625" style="339" bestFit="1" customWidth="1"/>
    <col min="17" max="17" width="8.5703125" style="339" customWidth="1"/>
    <col min="18" max="18" width="0.42578125" style="339" customWidth="1"/>
    <col min="19" max="19" width="8.42578125" style="339" bestFit="1" customWidth="1"/>
    <col min="20" max="20" width="7.85546875" style="339" bestFit="1" customWidth="1"/>
    <col min="21" max="21" width="0.42578125" style="339" customWidth="1"/>
    <col min="22" max="22" width="8.42578125" style="339" bestFit="1" customWidth="1"/>
    <col min="23" max="23" width="7.7109375" style="339" bestFit="1" customWidth="1"/>
    <col min="24" max="24" width="0.42578125" style="339" customWidth="1"/>
    <col min="25" max="25" width="8.42578125" style="339" bestFit="1" customWidth="1"/>
    <col min="26" max="26" width="7.7109375" style="337" bestFit="1" customWidth="1"/>
    <col min="27" max="27" width="11.42578125" style="337"/>
    <col min="28" max="30" width="2.42578125" style="337" bestFit="1" customWidth="1"/>
    <col min="31" max="31" width="13" style="337" bestFit="1" customWidth="1"/>
    <col min="32" max="32" width="3.42578125" style="337" bestFit="1" customWidth="1"/>
    <col min="33" max="33" width="3.85546875" style="337" customWidth="1"/>
    <col min="34" max="36" width="2.42578125" style="337" bestFit="1" customWidth="1"/>
    <col min="37" max="37" width="8.42578125" style="337" bestFit="1" customWidth="1"/>
    <col min="38" max="38" width="3.42578125" style="337" bestFit="1" customWidth="1"/>
    <col min="39" max="39" width="3.5703125" style="337" customWidth="1"/>
    <col min="40" max="42" width="2.42578125" style="337" bestFit="1" customWidth="1"/>
    <col min="43" max="43" width="8.42578125" style="337" bestFit="1" customWidth="1"/>
    <col min="44" max="44" width="4.140625" style="337" bestFit="1" customWidth="1"/>
    <col min="45" max="45" width="3.28515625" style="337" customWidth="1"/>
    <col min="46" max="46" width="4.28515625" style="337" bestFit="1" customWidth="1"/>
    <col min="47" max="47" width="2.42578125" style="337" bestFit="1" customWidth="1"/>
    <col min="48" max="48" width="4.28515625" style="337" bestFit="1" customWidth="1"/>
    <col min="49" max="49" width="8.42578125" style="337" bestFit="1" customWidth="1"/>
    <col min="50" max="50" width="4.28515625" style="337" bestFit="1" customWidth="1"/>
    <col min="51" max="16384" width="11.42578125" style="339"/>
  </cols>
  <sheetData>
    <row r="1" spans="1:50" s="310" customFormat="1" ht="15" customHeight="1" x14ac:dyDescent="0.2">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2">
      <c r="B2" s="1573"/>
      <c r="C2" s="1573"/>
      <c r="D2" s="1573"/>
      <c r="E2" s="1573"/>
      <c r="F2" s="1573"/>
      <c r="G2" s="1573"/>
      <c r="H2" s="1573"/>
      <c r="I2" s="1573"/>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
      <c r="B3" s="1574"/>
      <c r="C3" s="1574"/>
      <c r="D3" s="1574"/>
      <c r="E3" s="1574"/>
      <c r="F3" s="1574"/>
      <c r="G3" s="1574"/>
      <c r="H3" s="1574"/>
      <c r="I3" s="1574"/>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
      <c r="A4" s="1496" t="s">
        <v>426</v>
      </c>
      <c r="B4" s="1496"/>
      <c r="C4" s="1496"/>
      <c r="D4" s="1496"/>
      <c r="E4" s="1496"/>
      <c r="F4" s="1496"/>
      <c r="G4" s="1496"/>
      <c r="H4" s="1496"/>
      <c r="I4" s="1496"/>
      <c r="J4" s="1496"/>
      <c r="K4" s="1496"/>
      <c r="L4" s="1496"/>
      <c r="M4" s="1496"/>
      <c r="N4" s="1496"/>
      <c r="O4" s="1496"/>
      <c r="P4" s="1496"/>
      <c r="Q4" s="1496"/>
      <c r="R4" s="1496"/>
      <c r="S4" s="1496"/>
      <c r="T4" s="1496"/>
      <c r="U4" s="1496"/>
      <c r="V4" s="1496"/>
      <c r="W4" s="1496"/>
      <c r="X4" s="1496"/>
      <c r="Y4" s="1496"/>
      <c r="Z4" s="1496"/>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1439"/>
      <c r="V5" s="1439"/>
      <c r="W5" s="1439"/>
      <c r="X5" s="1439"/>
      <c r="Y5" s="1439"/>
      <c r="Z5" s="1439"/>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
    <row r="7" spans="1:50" s="513" customFormat="1" ht="12.75" customHeight="1" x14ac:dyDescent="0.2">
      <c r="A7" s="512"/>
      <c r="B7" s="1575" t="s">
        <v>12</v>
      </c>
      <c r="D7" s="1576" t="s">
        <v>477</v>
      </c>
      <c r="E7" s="1576"/>
      <c r="G7" s="1576"/>
      <c r="H7" s="1576"/>
      <c r="J7" s="1576"/>
      <c r="K7" s="1576"/>
      <c r="M7" s="1576"/>
      <c r="N7" s="1576"/>
      <c r="P7" s="1576" t="s">
        <v>179</v>
      </c>
      <c r="Q7" s="1576"/>
      <c r="S7" s="1576"/>
      <c r="T7" s="1576"/>
      <c r="V7" s="1576"/>
      <c r="W7" s="1576"/>
      <c r="Y7" s="1576"/>
      <c r="Z7" s="1576"/>
      <c r="AA7" s="512"/>
      <c r="AB7" s="512"/>
      <c r="AI7" s="514"/>
    </row>
    <row r="8" spans="1:50" s="513" customFormat="1" ht="37.5" customHeight="1" x14ac:dyDescent="0.2">
      <c r="A8" s="512"/>
      <c r="B8" s="1575"/>
      <c r="D8" s="1576"/>
      <c r="E8" s="1576"/>
      <c r="G8" s="1576" t="s">
        <v>169</v>
      </c>
      <c r="H8" s="1576"/>
      <c r="J8" s="1576" t="s">
        <v>175</v>
      </c>
      <c r="K8" s="1576"/>
      <c r="M8" s="1576" t="s">
        <v>170</v>
      </c>
      <c r="N8" s="1576"/>
      <c r="P8" s="1576"/>
      <c r="Q8" s="1576"/>
      <c r="S8" s="1576" t="s">
        <v>180</v>
      </c>
      <c r="T8" s="1576"/>
      <c r="V8" s="1576" t="s">
        <v>181</v>
      </c>
      <c r="W8" s="1576"/>
      <c r="Y8" s="1576" t="s">
        <v>182</v>
      </c>
      <c r="Z8" s="1576"/>
      <c r="AA8" s="512"/>
      <c r="AB8" s="512"/>
      <c r="AI8" s="514"/>
    </row>
    <row r="9" spans="1:50" s="325" customFormat="1" ht="36.75" customHeight="1" x14ac:dyDescent="0.2">
      <c r="A9" s="887"/>
      <c r="B9" s="1575"/>
      <c r="D9" s="887" t="s">
        <v>9</v>
      </c>
      <c r="E9" s="887" t="s">
        <v>10</v>
      </c>
      <c r="G9" s="887" t="s">
        <v>9</v>
      </c>
      <c r="H9" s="324" t="s">
        <v>10</v>
      </c>
      <c r="J9" s="887" t="s">
        <v>9</v>
      </c>
      <c r="K9" s="324" t="s">
        <v>10</v>
      </c>
      <c r="M9" s="887" t="s">
        <v>9</v>
      </c>
      <c r="N9" s="324" t="s">
        <v>10</v>
      </c>
      <c r="P9" s="887" t="s">
        <v>9</v>
      </c>
      <c r="Q9" s="887" t="s">
        <v>111</v>
      </c>
      <c r="S9" s="887" t="s">
        <v>9</v>
      </c>
      <c r="T9" s="324" t="s">
        <v>111</v>
      </c>
      <c r="V9" s="887" t="s">
        <v>9</v>
      </c>
      <c r="W9" s="324" t="s">
        <v>10</v>
      </c>
      <c r="Y9" s="887"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15">
      <c r="A11" s="348"/>
      <c r="B11" s="526" t="s">
        <v>8</v>
      </c>
      <c r="C11" s="527"/>
      <c r="D11" s="528">
        <f>G11+J11+M11</f>
        <v>8631862</v>
      </c>
      <c r="E11" s="529">
        <f t="shared" ref="E11:E28" si="0">D11*100/$D$30</f>
        <v>17.753838233662304</v>
      </c>
      <c r="F11" s="527"/>
      <c r="G11" s="530">
        <f>'20pobl'!J12</f>
        <v>7018649</v>
      </c>
      <c r="H11" s="531">
        <f>G11*100/$G$30</f>
        <v>18.140109280821513</v>
      </c>
      <c r="I11" s="527"/>
      <c r="J11" s="530">
        <f>'20pobl'!Q12</f>
        <v>1176387</v>
      </c>
      <c r="K11" s="531">
        <f>J11*100/$J$30</f>
        <v>16.858671922090405</v>
      </c>
      <c r="L11" s="527"/>
      <c r="M11" s="530">
        <f>'20pobl'!X12</f>
        <v>436826</v>
      </c>
      <c r="N11" s="531">
        <f t="shared" ref="N11:N28" si="1">M11*100/$M$30</f>
        <v>14.805482854386845</v>
      </c>
      <c r="O11" s="527"/>
      <c r="P11" s="532">
        <f>S11+V11+Y11</f>
        <v>297499</v>
      </c>
      <c r="Q11" s="533">
        <f>P11*100/D11</f>
        <v>3.4465217354030915</v>
      </c>
      <c r="R11" s="527"/>
      <c r="S11" s="530">
        <f>'44apbpcasaad'!G12</f>
        <v>89021</v>
      </c>
      <c r="T11" s="534">
        <f>S11*100/G11</f>
        <v>1.2683495071487405</v>
      </c>
      <c r="U11" s="527"/>
      <c r="V11" s="530">
        <f>'44apbpcasaad'!J12</f>
        <v>61855</v>
      </c>
      <c r="W11" s="534">
        <f>V11*100/J11</f>
        <v>5.2580485843519185</v>
      </c>
      <c r="X11" s="527"/>
      <c r="Y11" s="530">
        <f>'44apbpcasaad'!M12</f>
        <v>146623</v>
      </c>
      <c r="Z11" s="520">
        <f>Y11*100/M11</f>
        <v>33.565538681305597</v>
      </c>
      <c r="AA11" s="521"/>
      <c r="AB11" s="522">
        <f t="shared" ref="AB11:AB28" si="2">_xlfn.RANK.EQ(Q11,Q$11:Q$30,0)</f>
        <v>4</v>
      </c>
      <c r="AC11" s="522">
        <v>1</v>
      </c>
      <c r="AD11" s="522">
        <f>MATCH(AC11,AB$11:AB$30,0)</f>
        <v>7</v>
      </c>
      <c r="AE11" s="523" t="str">
        <f t="shared" ref="AE11:AE29" si="3">INDEX(B$11:B$30,AD11,1)</f>
        <v>Castilla y León</v>
      </c>
      <c r="AF11" s="524">
        <f t="shared" ref="AF11:AF29" si="4">INDEX(Q$11:Q$30,AD11,1)</f>
        <v>5.2714365873055034</v>
      </c>
      <c r="AG11" s="396"/>
      <c r="AH11" s="522">
        <f>_xlfn.RANK.EQ(T11,T$11:T$30,0)</f>
        <v>3</v>
      </c>
      <c r="AI11" s="522">
        <v>1</v>
      </c>
      <c r="AJ11" s="522">
        <f>MATCH(AI11,AH$11:AH$30,0)</f>
        <v>7</v>
      </c>
      <c r="AK11" s="523" t="str">
        <f>INDEX(B$11:B$30,AJ11,1)</f>
        <v>Castilla y León</v>
      </c>
      <c r="AL11" s="524">
        <f>INDEX(T$11:T$30,AJ11,1)</f>
        <v>1.4978099518532497</v>
      </c>
      <c r="AM11" s="396"/>
      <c r="AN11" s="522">
        <f>_xlfn.RANK.EQ(W11,W$11:W$30,0)</f>
        <v>1</v>
      </c>
      <c r="AO11" s="522">
        <v>1</v>
      </c>
      <c r="AP11" s="522">
        <f>MATCH(AO11,AN$11:AN$30,0)</f>
        <v>1</v>
      </c>
      <c r="AQ11" s="523" t="str">
        <f>INDEX(B$11:B$30,AP11,1)</f>
        <v>Andalucía</v>
      </c>
      <c r="AR11" s="524">
        <f>INDEX(W$11:W$30,AP11,1)</f>
        <v>5.2580485843519185</v>
      </c>
      <c r="AS11" s="396"/>
      <c r="AT11" s="522">
        <f>_xlfn.RANK.EQ(Z11,Z$11:Z$30,0)</f>
        <v>3</v>
      </c>
      <c r="AU11" s="522">
        <v>1</v>
      </c>
      <c r="AV11" s="522">
        <f>MATCH(AU11,AT$11:AT$30,0)</f>
        <v>7</v>
      </c>
      <c r="AW11" s="523" t="str">
        <f>INDEX(B$11:B$30,AV11,1)</f>
        <v>Castilla y León</v>
      </c>
      <c r="AX11" s="524">
        <f>INDEX(Z$11:Z$30,AV11,1)</f>
        <v>35.424588086185047</v>
      </c>
    </row>
    <row r="12" spans="1:50" s="329" customFormat="1" ht="18" customHeight="1" x14ac:dyDescent="0.15">
      <c r="A12" s="348"/>
      <c r="B12" s="526" t="s">
        <v>7</v>
      </c>
      <c r="C12" s="527"/>
      <c r="D12" s="528">
        <f t="shared" ref="D12:D28" si="5">G12+J12+M12</f>
        <v>1351591</v>
      </c>
      <c r="E12" s="529">
        <f t="shared" si="0"/>
        <v>2.7799248843498505</v>
      </c>
      <c r="F12" s="527"/>
      <c r="G12" s="530">
        <f>'20pobl'!J13</f>
        <v>1048956</v>
      </c>
      <c r="H12" s="531">
        <f t="shared" ref="H12:H28" si="6">G12*100/$G$30</f>
        <v>2.7110881981380479</v>
      </c>
      <c r="I12" s="527"/>
      <c r="J12" s="530">
        <f>'20pobl'!Q13</f>
        <v>205354</v>
      </c>
      <c r="K12" s="531">
        <f t="shared" ref="K12:K28" si="7">J12*100/$J$30</f>
        <v>2.9429054502378498</v>
      </c>
      <c r="L12" s="527"/>
      <c r="M12" s="530">
        <f>'20pobl'!X13</f>
        <v>97281</v>
      </c>
      <c r="N12" s="531">
        <f t="shared" si="1"/>
        <v>3.2971759408954751</v>
      </c>
      <c r="O12" s="527"/>
      <c r="P12" s="532">
        <f t="shared" ref="P12:P28" si="8">S12+V12+Y12</f>
        <v>45476</v>
      </c>
      <c r="Q12" s="533">
        <f t="shared" ref="Q12:Q28" si="9">P12*100/D12</f>
        <v>3.3646273169916046</v>
      </c>
      <c r="R12" s="527"/>
      <c r="S12" s="530">
        <f>'44apbpcasaad'!G13</f>
        <v>8910</v>
      </c>
      <c r="T12" s="534">
        <f t="shared" ref="T12:T28" si="10">S12*100/G12</f>
        <v>0.84941599075652363</v>
      </c>
      <c r="U12" s="527"/>
      <c r="V12" s="530">
        <f>'44apbpcasaad'!J13</f>
        <v>8358</v>
      </c>
      <c r="W12" s="534">
        <f t="shared" ref="W12:W28" si="11">V12*100/J12</f>
        <v>4.0700448980784403</v>
      </c>
      <c r="X12" s="527"/>
      <c r="Y12" s="530">
        <f>'44apbpcasaad'!M13</f>
        <v>28208</v>
      </c>
      <c r="Z12" s="520">
        <f t="shared" ref="Z12:Z28" si="12">Y12*100/M12</f>
        <v>28.996412454641707</v>
      </c>
      <c r="AA12" s="521"/>
      <c r="AB12" s="522">
        <f t="shared" si="2"/>
        <v>5</v>
      </c>
      <c r="AC12" s="522">
        <v>2</v>
      </c>
      <c r="AD12" s="522">
        <f t="shared" ref="AD12:AD28" si="13">MATCH(AC12,AB$11:AB$30,0)</f>
        <v>8</v>
      </c>
      <c r="AE12" s="523" t="str">
        <f t="shared" si="3"/>
        <v>Castilla - La Mancha</v>
      </c>
      <c r="AF12" s="524">
        <f t="shared" si="4"/>
        <v>3.6839376687212186</v>
      </c>
      <c r="AG12" s="396"/>
      <c r="AH12" s="522">
        <f t="shared" ref="AH12:AH30" si="14">_xlfn.RANK.EQ(T12,T$11:T$30,0)</f>
        <v>16</v>
      </c>
      <c r="AI12" s="522">
        <v>2</v>
      </c>
      <c r="AJ12" s="522">
        <f t="shared" ref="AJ12:AJ28" si="15">MATCH(AI12,AH$11:AH$30,0)</f>
        <v>18</v>
      </c>
      <c r="AK12" s="523" t="str">
        <f t="shared" ref="AK12:AK29" si="16">INDEX(B$11:B$30,AJ12,1)</f>
        <v>Ceuta y Melilla</v>
      </c>
      <c r="AL12" s="524">
        <f t="shared" ref="AL12:AL29" si="17">INDEX(T$11:T$30,AJ12,1)</f>
        <v>1.3984924725211467</v>
      </c>
      <c r="AM12" s="396"/>
      <c r="AN12" s="522">
        <f t="shared" ref="AN12:AN30" si="18">_xlfn.RANK.EQ(W12,W$11:W$30,0)</f>
        <v>10</v>
      </c>
      <c r="AO12" s="522">
        <v>2</v>
      </c>
      <c r="AP12" s="522">
        <f t="shared" ref="AP12:AP28" si="19">MATCH(AO12,AN$11:AN$30,0)</f>
        <v>7</v>
      </c>
      <c r="AQ12" s="523" t="str">
        <f t="shared" ref="AQ12:AQ29" si="20">INDEX(B$11:B$30,AP12,1)</f>
        <v>Castilla y León</v>
      </c>
      <c r="AR12" s="524">
        <f t="shared" ref="AR12:AR28" si="21">INDEX(W$11:W$30,AP12,1)</f>
        <v>5.1244009840215003</v>
      </c>
      <c r="AS12" s="396"/>
      <c r="AT12" s="522">
        <f t="shared" ref="AT12:AT30" si="22">_xlfn.RANK.EQ(Z12,Z$11:Z$30,0)</f>
        <v>6</v>
      </c>
      <c r="AU12" s="522">
        <v>2</v>
      </c>
      <c r="AV12" s="522">
        <f t="shared" ref="AV12:AV28" si="23">MATCH(AU12,AT$11:AT$30,0)</f>
        <v>8</v>
      </c>
      <c r="AW12" s="523" t="str">
        <f t="shared" ref="AW12:AW29" si="24">INDEX(B$11:B$30,AV12,1)</f>
        <v>Castilla - La Mancha</v>
      </c>
      <c r="AX12" s="524">
        <f t="shared" ref="AX12:AX29" si="25">INDEX(Z$11:Z$30,AV12,1)</f>
        <v>34.619402256006374</v>
      </c>
    </row>
    <row r="13" spans="1:50" s="329" customFormat="1" ht="18" customHeight="1" x14ac:dyDescent="0.15">
      <c r="A13" s="348"/>
      <c r="B13" s="526" t="s">
        <v>37</v>
      </c>
      <c r="C13" s="527"/>
      <c r="D13" s="528">
        <f t="shared" si="5"/>
        <v>1009599</v>
      </c>
      <c r="E13" s="529">
        <f t="shared" si="0"/>
        <v>2.0765226931184988</v>
      </c>
      <c r="F13" s="527"/>
      <c r="G13" s="530">
        <f>'20pobl'!J14</f>
        <v>727094</v>
      </c>
      <c r="H13" s="531">
        <f t="shared" si="6"/>
        <v>1.8792170141902862</v>
      </c>
      <c r="I13" s="527"/>
      <c r="J13" s="530">
        <f>'20pobl'!Q14</f>
        <v>197409</v>
      </c>
      <c r="K13" s="531">
        <f t="shared" si="7"/>
        <v>2.8290465344040228</v>
      </c>
      <c r="L13" s="527"/>
      <c r="M13" s="530">
        <f>'20pobl'!X14</f>
        <v>85096</v>
      </c>
      <c r="N13" s="531">
        <f t="shared" si="1"/>
        <v>2.8841858519797428</v>
      </c>
      <c r="O13" s="527"/>
      <c r="P13" s="532">
        <f t="shared" si="8"/>
        <v>33572</v>
      </c>
      <c r="Q13" s="533">
        <f t="shared" si="9"/>
        <v>3.3252806312209104</v>
      </c>
      <c r="R13" s="527"/>
      <c r="S13" s="530">
        <f>'44apbpcasaad'!G14</f>
        <v>7970</v>
      </c>
      <c r="T13" s="534">
        <f t="shared" si="10"/>
        <v>1.096144377480766</v>
      </c>
      <c r="U13" s="527"/>
      <c r="V13" s="530">
        <f>'44apbpcasaad'!J14</f>
        <v>6983</v>
      </c>
      <c r="W13" s="534">
        <f t="shared" si="11"/>
        <v>3.5373260590955833</v>
      </c>
      <c r="X13" s="527"/>
      <c r="Y13" s="530">
        <f>'44apbpcasaad'!M14</f>
        <v>18619</v>
      </c>
      <c r="Z13" s="520">
        <f t="shared" si="12"/>
        <v>21.879994359311837</v>
      </c>
      <c r="AA13" s="521">
        <f ca="1">_xlfn.SHEETS()</f>
        <v>92</v>
      </c>
      <c r="AB13" s="522">
        <f t="shared" si="2"/>
        <v>6</v>
      </c>
      <c r="AC13" s="522">
        <v>3</v>
      </c>
      <c r="AD13" s="522">
        <f t="shared" si="13"/>
        <v>11</v>
      </c>
      <c r="AE13" s="523" t="str">
        <f t="shared" si="3"/>
        <v>Extremadura</v>
      </c>
      <c r="AF13" s="525">
        <f t="shared" si="4"/>
        <v>3.4776392103394298</v>
      </c>
      <c r="AG13" s="396"/>
      <c r="AH13" s="522">
        <f t="shared" si="14"/>
        <v>7</v>
      </c>
      <c r="AI13" s="522">
        <v>3</v>
      </c>
      <c r="AJ13" s="522">
        <f t="shared" si="15"/>
        <v>1</v>
      </c>
      <c r="AK13" s="523" t="str">
        <f t="shared" si="16"/>
        <v>Andalucía</v>
      </c>
      <c r="AL13" s="524">
        <f t="shared" si="17"/>
        <v>1.2683495071487405</v>
      </c>
      <c r="AM13" s="396"/>
      <c r="AN13" s="522">
        <f t="shared" si="18"/>
        <v>13</v>
      </c>
      <c r="AO13" s="522">
        <v>3</v>
      </c>
      <c r="AP13" s="522">
        <f t="shared" si="19"/>
        <v>8</v>
      </c>
      <c r="AQ13" s="523" t="str">
        <f t="shared" si="20"/>
        <v>Castilla - La Mancha</v>
      </c>
      <c r="AR13" s="524">
        <f t="shared" si="21"/>
        <v>4.8892227344073866</v>
      </c>
      <c r="AS13" s="396"/>
      <c r="AT13" s="522">
        <f t="shared" si="22"/>
        <v>16</v>
      </c>
      <c r="AU13" s="522">
        <v>3</v>
      </c>
      <c r="AV13" s="522">
        <f t="shared" si="23"/>
        <v>1</v>
      </c>
      <c r="AW13" s="523" t="str">
        <f t="shared" si="24"/>
        <v>Andalucía</v>
      </c>
      <c r="AX13" s="524">
        <f t="shared" si="25"/>
        <v>33.565538681305597</v>
      </c>
    </row>
    <row r="14" spans="1:50" s="329" customFormat="1" ht="18" customHeight="1" x14ac:dyDescent="0.15">
      <c r="A14" s="348"/>
      <c r="B14" s="526" t="s">
        <v>38</v>
      </c>
      <c r="C14" s="527"/>
      <c r="D14" s="528">
        <f t="shared" si="5"/>
        <v>1231768</v>
      </c>
      <c r="E14" s="529">
        <f t="shared" si="0"/>
        <v>2.533475374537006</v>
      </c>
      <c r="F14" s="527"/>
      <c r="G14" s="530">
        <f>'20pobl'!J15</f>
        <v>1026476</v>
      </c>
      <c r="H14" s="531">
        <f t="shared" si="6"/>
        <v>2.6529873219391003</v>
      </c>
      <c r="I14" s="527"/>
      <c r="J14" s="530">
        <f>'20pobl'!Q15</f>
        <v>150815</v>
      </c>
      <c r="K14" s="531">
        <f t="shared" si="7"/>
        <v>2.1613130763346287</v>
      </c>
      <c r="L14" s="527"/>
      <c r="M14" s="530">
        <f>'20pobl'!X15</f>
        <v>54477</v>
      </c>
      <c r="N14" s="531">
        <f t="shared" si="1"/>
        <v>1.8464063253067176</v>
      </c>
      <c r="O14" s="527"/>
      <c r="P14" s="532">
        <f t="shared" si="8"/>
        <v>31871</v>
      </c>
      <c r="Q14" s="533">
        <f t="shared" si="9"/>
        <v>2.58741905943327</v>
      </c>
      <c r="R14" s="527"/>
      <c r="S14" s="530">
        <f>'44apbpcasaad'!G15</f>
        <v>8677</v>
      </c>
      <c r="T14" s="534">
        <f t="shared" si="10"/>
        <v>0.84531932553708022</v>
      </c>
      <c r="U14" s="527"/>
      <c r="V14" s="530">
        <f>'44apbpcasaad'!J15</f>
        <v>6878</v>
      </c>
      <c r="W14" s="534">
        <f t="shared" si="11"/>
        <v>4.560554321519743</v>
      </c>
      <c r="X14" s="527"/>
      <c r="Y14" s="530">
        <f>'44apbpcasaad'!M15</f>
        <v>16316</v>
      </c>
      <c r="Z14" s="520">
        <f t="shared" si="12"/>
        <v>29.950254235732512</v>
      </c>
      <c r="AA14" s="1320"/>
      <c r="AB14" s="522">
        <f t="shared" si="2"/>
        <v>16</v>
      </c>
      <c r="AC14" s="522">
        <v>4</v>
      </c>
      <c r="AD14" s="522">
        <f t="shared" si="13"/>
        <v>1</v>
      </c>
      <c r="AE14" s="523" t="str">
        <f t="shared" si="3"/>
        <v>Andalucía</v>
      </c>
      <c r="AF14" s="524">
        <f t="shared" si="4"/>
        <v>3.4465217354030915</v>
      </c>
      <c r="AG14" s="396"/>
      <c r="AH14" s="522">
        <f t="shared" si="14"/>
        <v>17</v>
      </c>
      <c r="AI14" s="522">
        <v>4</v>
      </c>
      <c r="AJ14" s="522">
        <f t="shared" si="15"/>
        <v>14</v>
      </c>
      <c r="AK14" s="523" t="str">
        <f t="shared" si="16"/>
        <v>Murcia, Región de</v>
      </c>
      <c r="AL14" s="524">
        <f t="shared" si="17"/>
        <v>1.2565378529828524</v>
      </c>
      <c r="AM14" s="396"/>
      <c r="AN14" s="522">
        <f t="shared" si="18"/>
        <v>5</v>
      </c>
      <c r="AO14" s="522">
        <v>4</v>
      </c>
      <c r="AP14" s="522">
        <f t="shared" si="19"/>
        <v>14</v>
      </c>
      <c r="AQ14" s="523" t="str">
        <f t="shared" si="20"/>
        <v>Murcia, Región de</v>
      </c>
      <c r="AR14" s="524">
        <f t="shared" si="21"/>
        <v>4.6352221881379778</v>
      </c>
      <c r="AS14" s="396"/>
      <c r="AT14" s="522">
        <f t="shared" si="22"/>
        <v>4</v>
      </c>
      <c r="AU14" s="522">
        <v>4</v>
      </c>
      <c r="AV14" s="522">
        <f t="shared" si="23"/>
        <v>4</v>
      </c>
      <c r="AW14" s="523" t="str">
        <f t="shared" si="24"/>
        <v>Balears, Illes</v>
      </c>
      <c r="AX14" s="524">
        <f t="shared" si="25"/>
        <v>29.950254235732512</v>
      </c>
    </row>
    <row r="15" spans="1:50" s="329" customFormat="1" ht="18" customHeight="1" x14ac:dyDescent="0.15">
      <c r="A15" s="348"/>
      <c r="B15" s="526" t="s">
        <v>6</v>
      </c>
      <c r="C15" s="527"/>
      <c r="D15" s="528">
        <f t="shared" si="5"/>
        <v>2238754</v>
      </c>
      <c r="E15" s="529">
        <f t="shared" si="0"/>
        <v>4.6046237023905645</v>
      </c>
      <c r="F15" s="527"/>
      <c r="G15" s="530">
        <f>'20pobl'!J16</f>
        <v>1840318</v>
      </c>
      <c r="H15" s="531">
        <f t="shared" si="6"/>
        <v>4.7564096212052895</v>
      </c>
      <c r="I15" s="527"/>
      <c r="J15" s="530">
        <f>'20pobl'!Q16</f>
        <v>296882</v>
      </c>
      <c r="K15" s="531">
        <f t="shared" si="7"/>
        <v>4.2545830900664869</v>
      </c>
      <c r="L15" s="527"/>
      <c r="M15" s="530">
        <f>'20pobl'!X16</f>
        <v>101554</v>
      </c>
      <c r="N15" s="531">
        <f t="shared" si="1"/>
        <v>3.4420020918956329</v>
      </c>
      <c r="O15" s="527"/>
      <c r="P15" s="532">
        <f t="shared" si="8"/>
        <v>45615</v>
      </c>
      <c r="Q15" s="533">
        <f t="shared" si="9"/>
        <v>2.037517297568201</v>
      </c>
      <c r="R15" s="527"/>
      <c r="S15" s="530">
        <f>'44apbpcasaad'!G16</f>
        <v>18078</v>
      </c>
      <c r="T15" s="534">
        <f t="shared" si="10"/>
        <v>0.98233022771064571</v>
      </c>
      <c r="U15" s="527"/>
      <c r="V15" s="530">
        <f>'44apbpcasaad'!J16</f>
        <v>9163</v>
      </c>
      <c r="W15" s="534">
        <f t="shared" si="11"/>
        <v>3.0864114361935044</v>
      </c>
      <c r="X15" s="527"/>
      <c r="Y15" s="530">
        <f>'44apbpcasaad'!M16</f>
        <v>18374</v>
      </c>
      <c r="Z15" s="520">
        <f t="shared" si="12"/>
        <v>18.092837308230106</v>
      </c>
      <c r="AA15" s="521"/>
      <c r="AB15" s="522">
        <f t="shared" si="2"/>
        <v>19</v>
      </c>
      <c r="AC15" s="522">
        <v>5</v>
      </c>
      <c r="AD15" s="522">
        <f t="shared" si="13"/>
        <v>2</v>
      </c>
      <c r="AE15" s="523" t="str">
        <f t="shared" si="3"/>
        <v>Aragón</v>
      </c>
      <c r="AF15" s="524">
        <f t="shared" si="4"/>
        <v>3.3646273169916046</v>
      </c>
      <c r="AG15" s="396"/>
      <c r="AH15" s="522">
        <f t="shared" si="14"/>
        <v>13</v>
      </c>
      <c r="AI15" s="522">
        <v>5</v>
      </c>
      <c r="AJ15" s="522">
        <f t="shared" si="15"/>
        <v>12</v>
      </c>
      <c r="AK15" s="523" t="str">
        <f t="shared" si="16"/>
        <v>Galicia</v>
      </c>
      <c r="AL15" s="524">
        <f t="shared" si="17"/>
        <v>1.1217850269544629</v>
      </c>
      <c r="AM15" s="396"/>
      <c r="AN15" s="522">
        <f t="shared" si="18"/>
        <v>17</v>
      </c>
      <c r="AO15" s="522">
        <v>5</v>
      </c>
      <c r="AP15" s="522">
        <f t="shared" si="19"/>
        <v>4</v>
      </c>
      <c r="AQ15" s="523" t="str">
        <f t="shared" si="20"/>
        <v>Balears, Illes</v>
      </c>
      <c r="AR15" s="524">
        <f t="shared" si="21"/>
        <v>4.560554321519743</v>
      </c>
      <c r="AS15" s="396"/>
      <c r="AT15" s="522">
        <f t="shared" si="22"/>
        <v>18</v>
      </c>
      <c r="AU15" s="522">
        <v>5</v>
      </c>
      <c r="AV15" s="522">
        <f t="shared" si="23"/>
        <v>10</v>
      </c>
      <c r="AW15" s="523" t="str">
        <f t="shared" si="24"/>
        <v>Comunitat Valenciana</v>
      </c>
      <c r="AX15" s="524">
        <f t="shared" si="25"/>
        <v>29.290579057407154</v>
      </c>
    </row>
    <row r="16" spans="1:50" s="329" customFormat="1" ht="18" customHeight="1" x14ac:dyDescent="0.15">
      <c r="A16" s="348"/>
      <c r="B16" s="526" t="s">
        <v>5</v>
      </c>
      <c r="C16" s="527"/>
      <c r="D16" s="535">
        <f t="shared" si="5"/>
        <v>590851</v>
      </c>
      <c r="E16" s="529">
        <f t="shared" si="0"/>
        <v>1.2152503219117274</v>
      </c>
      <c r="F16" s="527"/>
      <c r="G16" s="536">
        <f>'20pobl'!J17</f>
        <v>448930</v>
      </c>
      <c r="H16" s="531">
        <f t="shared" si="6"/>
        <v>1.1602858697506033</v>
      </c>
      <c r="I16" s="527"/>
      <c r="J16" s="536">
        <f>'20pobl'!Q17</f>
        <v>100609</v>
      </c>
      <c r="K16" s="531">
        <f t="shared" si="7"/>
        <v>1.4418164459566398</v>
      </c>
      <c r="L16" s="527"/>
      <c r="M16" s="536">
        <f>'20pobl'!X17</f>
        <v>41312</v>
      </c>
      <c r="N16" s="531">
        <f t="shared" si="1"/>
        <v>1.4002007840202493</v>
      </c>
      <c r="O16" s="527"/>
      <c r="P16" s="536">
        <f t="shared" si="8"/>
        <v>18175</v>
      </c>
      <c r="Q16" s="533">
        <f t="shared" si="9"/>
        <v>3.0760716322727726</v>
      </c>
      <c r="R16" s="527"/>
      <c r="S16" s="536">
        <f>'44apbpcasaad'!G17</f>
        <v>4729</v>
      </c>
      <c r="T16" s="534">
        <f t="shared" si="10"/>
        <v>1.0533936248412892</v>
      </c>
      <c r="U16" s="527"/>
      <c r="V16" s="536">
        <f>'44apbpcasaad'!J17</f>
        <v>3883</v>
      </c>
      <c r="W16" s="534">
        <f t="shared" si="11"/>
        <v>3.859495671361409</v>
      </c>
      <c r="X16" s="527"/>
      <c r="Y16" s="536">
        <f>'44apbpcasaad'!M17</f>
        <v>9563</v>
      </c>
      <c r="Z16" s="520">
        <f t="shared" si="12"/>
        <v>23.14823780015492</v>
      </c>
      <c r="AA16" s="521"/>
      <c r="AB16" s="522">
        <f t="shared" si="2"/>
        <v>10</v>
      </c>
      <c r="AC16" s="522">
        <v>6</v>
      </c>
      <c r="AD16" s="522">
        <f t="shared" si="13"/>
        <v>3</v>
      </c>
      <c r="AE16" s="523" t="str">
        <f t="shared" si="3"/>
        <v>Asturias, Principado de</v>
      </c>
      <c r="AF16" s="524">
        <f t="shared" si="4"/>
        <v>3.3252806312209104</v>
      </c>
      <c r="AG16" s="396"/>
      <c r="AH16" s="522">
        <f t="shared" si="14"/>
        <v>8</v>
      </c>
      <c r="AI16" s="522">
        <v>6</v>
      </c>
      <c r="AJ16" s="522">
        <f t="shared" si="15"/>
        <v>11</v>
      </c>
      <c r="AK16" s="523" t="str">
        <f t="shared" si="16"/>
        <v>Extremadura</v>
      </c>
      <c r="AL16" s="524">
        <f t="shared" si="17"/>
        <v>1.1008540076802065</v>
      </c>
      <c r="AM16" s="396"/>
      <c r="AN16" s="522">
        <f t="shared" si="18"/>
        <v>11</v>
      </c>
      <c r="AO16" s="522">
        <v>6</v>
      </c>
      <c r="AP16" s="522">
        <f t="shared" si="19"/>
        <v>10</v>
      </c>
      <c r="AQ16" s="523" t="str">
        <f t="shared" si="20"/>
        <v>Comunitat Valenciana</v>
      </c>
      <c r="AR16" s="524">
        <f t="shared" si="21"/>
        <v>4.3429282399623377</v>
      </c>
      <c r="AS16" s="396"/>
      <c r="AT16" s="522">
        <f t="shared" si="22"/>
        <v>15</v>
      </c>
      <c r="AU16" s="522">
        <v>6</v>
      </c>
      <c r="AV16" s="522">
        <f t="shared" si="23"/>
        <v>2</v>
      </c>
      <c r="AW16" s="523" t="str">
        <f t="shared" si="24"/>
        <v>Aragón</v>
      </c>
      <c r="AX16" s="524">
        <f t="shared" si="25"/>
        <v>28.996412454641707</v>
      </c>
    </row>
    <row r="17" spans="1:50" s="329" customFormat="1" ht="18" customHeight="1" x14ac:dyDescent="0.15">
      <c r="A17" s="348"/>
      <c r="B17" s="526" t="s">
        <v>4</v>
      </c>
      <c r="C17" s="527"/>
      <c r="D17" s="528">
        <f t="shared" si="5"/>
        <v>2391682</v>
      </c>
      <c r="E17" s="529">
        <f t="shared" si="0"/>
        <v>4.9191629030169768</v>
      </c>
      <c r="F17" s="527"/>
      <c r="G17" s="530">
        <f>'20pobl'!J18</f>
        <v>1748820</v>
      </c>
      <c r="H17" s="531">
        <f t="shared" si="6"/>
        <v>4.5199276830179542</v>
      </c>
      <c r="I17" s="527"/>
      <c r="J17" s="530">
        <f>'20pobl'!Q18</f>
        <v>421942</v>
      </c>
      <c r="K17" s="531">
        <f t="shared" si="7"/>
        <v>6.0468041113601823</v>
      </c>
      <c r="L17" s="527"/>
      <c r="M17" s="530">
        <f>'20pobl'!X18</f>
        <v>220920</v>
      </c>
      <c r="N17" s="531">
        <f t="shared" si="1"/>
        <v>7.4877119772887646</v>
      </c>
      <c r="O17" s="527"/>
      <c r="P17" s="532">
        <f t="shared" si="8"/>
        <v>126076</v>
      </c>
      <c r="Q17" s="533">
        <f>P17*100/D17</f>
        <v>5.2714365873055034</v>
      </c>
      <c r="R17" s="527"/>
      <c r="S17" s="530">
        <f>'44apbpcasaad'!G18</f>
        <v>26194</v>
      </c>
      <c r="T17" s="534">
        <f>S17*100/G17</f>
        <v>1.4978099518532497</v>
      </c>
      <c r="U17" s="527"/>
      <c r="V17" s="530">
        <f>'44apbpcasaad'!J18</f>
        <v>21622</v>
      </c>
      <c r="W17" s="534">
        <f>V17*100/J17</f>
        <v>5.1244009840215003</v>
      </c>
      <c r="X17" s="527"/>
      <c r="Y17" s="530">
        <f>'44apbpcasaad'!M18</f>
        <v>78260</v>
      </c>
      <c r="Z17" s="520">
        <f>Y17*100/M17</f>
        <v>35.424588086185047</v>
      </c>
      <c r="AA17" s="521"/>
      <c r="AB17" s="522">
        <f t="shared" si="2"/>
        <v>1</v>
      </c>
      <c r="AC17" s="522">
        <v>7</v>
      </c>
      <c r="AD17" s="522">
        <f t="shared" si="13"/>
        <v>16</v>
      </c>
      <c r="AE17" s="523" t="str">
        <f t="shared" si="3"/>
        <v>País Vasco</v>
      </c>
      <c r="AF17" s="524">
        <f t="shared" si="4"/>
        <v>3.1826776149579565</v>
      </c>
      <c r="AG17" s="396"/>
      <c r="AH17" s="522">
        <f t="shared" si="14"/>
        <v>1</v>
      </c>
      <c r="AI17" s="522">
        <v>7</v>
      </c>
      <c r="AJ17" s="522">
        <f t="shared" si="15"/>
        <v>3</v>
      </c>
      <c r="AK17" s="523" t="str">
        <f t="shared" si="16"/>
        <v>Asturias, Principado de</v>
      </c>
      <c r="AL17" s="524">
        <f t="shared" si="17"/>
        <v>1.096144377480766</v>
      </c>
      <c r="AM17" s="396"/>
      <c r="AN17" s="522">
        <f t="shared" si="18"/>
        <v>2</v>
      </c>
      <c r="AO17" s="522">
        <v>7</v>
      </c>
      <c r="AP17" s="522">
        <f t="shared" si="19"/>
        <v>9</v>
      </c>
      <c r="AQ17" s="523" t="str">
        <f t="shared" si="20"/>
        <v>Cataluña</v>
      </c>
      <c r="AR17" s="524">
        <f t="shared" si="21"/>
        <v>4.2114544652961792</v>
      </c>
      <c r="AS17" s="396"/>
      <c r="AT17" s="522">
        <f t="shared" si="22"/>
        <v>1</v>
      </c>
      <c r="AU17" s="522">
        <v>7</v>
      </c>
      <c r="AV17" s="522">
        <f t="shared" si="23"/>
        <v>11</v>
      </c>
      <c r="AW17" s="523" t="str">
        <f t="shared" si="24"/>
        <v>Extremadura</v>
      </c>
      <c r="AX17" s="524">
        <f t="shared" si="25"/>
        <v>28.035731026262571</v>
      </c>
    </row>
    <row r="18" spans="1:50" s="329" customFormat="1" ht="18" customHeight="1" x14ac:dyDescent="0.15">
      <c r="A18" s="348"/>
      <c r="B18" s="526" t="s">
        <v>40</v>
      </c>
      <c r="C18" s="527"/>
      <c r="D18" s="528">
        <f t="shared" si="5"/>
        <v>2104433</v>
      </c>
      <c r="E18" s="529">
        <f t="shared" si="0"/>
        <v>4.3283550009929108</v>
      </c>
      <c r="F18" s="527"/>
      <c r="G18" s="530">
        <f>'20pobl'!J19</f>
        <v>1689133</v>
      </c>
      <c r="H18" s="531">
        <f t="shared" si="6"/>
        <v>4.3656631368575187</v>
      </c>
      <c r="I18" s="527"/>
      <c r="J18" s="530">
        <f>'20pobl'!Q19</f>
        <v>282233</v>
      </c>
      <c r="K18" s="531">
        <f t="shared" si="7"/>
        <v>4.0446498920740721</v>
      </c>
      <c r="L18" s="527"/>
      <c r="M18" s="530">
        <f>'20pobl'!X19</f>
        <v>133067</v>
      </c>
      <c r="N18" s="531">
        <f t="shared" si="1"/>
        <v>4.5100822455272684</v>
      </c>
      <c r="O18" s="527"/>
      <c r="P18" s="532">
        <f t="shared" si="8"/>
        <v>77526</v>
      </c>
      <c r="Q18" s="533">
        <f t="shared" si="9"/>
        <v>3.6839376687212186</v>
      </c>
      <c r="R18" s="527"/>
      <c r="S18" s="530">
        <f>'44apbpcasaad'!G19</f>
        <v>17660</v>
      </c>
      <c r="T18" s="534">
        <f t="shared" si="10"/>
        <v>1.0455067777374547</v>
      </c>
      <c r="U18" s="527"/>
      <c r="V18" s="530">
        <f>'44apbpcasaad'!J19</f>
        <v>13799</v>
      </c>
      <c r="W18" s="534">
        <f t="shared" si="11"/>
        <v>4.8892227344073866</v>
      </c>
      <c r="X18" s="527"/>
      <c r="Y18" s="530">
        <f>'44apbpcasaad'!M19</f>
        <v>46067</v>
      </c>
      <c r="Z18" s="520">
        <f t="shared" si="12"/>
        <v>34.619402256006374</v>
      </c>
      <c r="AA18" s="521"/>
      <c r="AB18" s="522">
        <f t="shared" si="2"/>
        <v>2</v>
      </c>
      <c r="AC18" s="522">
        <v>8</v>
      </c>
      <c r="AD18" s="522">
        <f t="shared" si="13"/>
        <v>20</v>
      </c>
      <c r="AE18" s="523" t="str">
        <f t="shared" si="3"/>
        <v>TOTAL</v>
      </c>
      <c r="AF18" s="524">
        <f t="shared" si="4"/>
        <v>3.1293655791135668</v>
      </c>
      <c r="AG18" s="396"/>
      <c r="AH18" s="522">
        <f t="shared" si="14"/>
        <v>11</v>
      </c>
      <c r="AI18" s="522">
        <v>8</v>
      </c>
      <c r="AJ18" s="522">
        <f t="shared" si="15"/>
        <v>6</v>
      </c>
      <c r="AK18" s="523" t="str">
        <f t="shared" si="16"/>
        <v>Cantabria</v>
      </c>
      <c r="AL18" s="524">
        <f t="shared" si="17"/>
        <v>1.0533936248412892</v>
      </c>
      <c r="AM18" s="396"/>
      <c r="AN18" s="522">
        <f t="shared" si="18"/>
        <v>3</v>
      </c>
      <c r="AO18" s="522">
        <v>8</v>
      </c>
      <c r="AP18" s="522">
        <f t="shared" si="19"/>
        <v>20</v>
      </c>
      <c r="AQ18" s="523" t="str">
        <f t="shared" si="20"/>
        <v>TOTAL</v>
      </c>
      <c r="AR18" s="524">
        <f t="shared" si="21"/>
        <v>4.195511164192725</v>
      </c>
      <c r="AS18" s="396"/>
      <c r="AT18" s="522">
        <f t="shared" si="22"/>
        <v>2</v>
      </c>
      <c r="AU18" s="522">
        <v>8</v>
      </c>
      <c r="AV18" s="522">
        <f t="shared" si="23"/>
        <v>20</v>
      </c>
      <c r="AW18" s="523" t="str">
        <f t="shared" si="24"/>
        <v>TOTAL</v>
      </c>
      <c r="AX18" s="524">
        <f t="shared" si="25"/>
        <v>27.864341313854165</v>
      </c>
    </row>
    <row r="19" spans="1:50" s="329" customFormat="1" ht="18" customHeight="1" x14ac:dyDescent="0.15">
      <c r="A19" s="348"/>
      <c r="B19" s="526" t="s">
        <v>41</v>
      </c>
      <c r="C19" s="527"/>
      <c r="D19" s="528">
        <f t="shared" si="5"/>
        <v>8012231</v>
      </c>
      <c r="E19" s="529">
        <f t="shared" si="0"/>
        <v>16.479393792988624</v>
      </c>
      <c r="F19" s="527"/>
      <c r="G19" s="530">
        <f>'20pobl'!J20</f>
        <v>6446733</v>
      </c>
      <c r="H19" s="531">
        <f t="shared" si="6"/>
        <v>16.661958893268253</v>
      </c>
      <c r="I19" s="527"/>
      <c r="J19" s="530">
        <f>'20pobl'!Q20</f>
        <v>1100095</v>
      </c>
      <c r="K19" s="531">
        <f t="shared" si="7"/>
        <v>15.765339712298799</v>
      </c>
      <c r="L19" s="527"/>
      <c r="M19" s="530">
        <f>'20pobl'!X20</f>
        <v>465403</v>
      </c>
      <c r="N19" s="531">
        <f t="shared" si="1"/>
        <v>15.774052224181256</v>
      </c>
      <c r="O19" s="527"/>
      <c r="P19" s="532">
        <f t="shared" si="8"/>
        <v>231314</v>
      </c>
      <c r="Q19" s="533">
        <f t="shared" si="9"/>
        <v>2.8870111208725757</v>
      </c>
      <c r="R19" s="527"/>
      <c r="S19" s="530">
        <f>'44apbpcasaad'!G20</f>
        <v>59942</v>
      </c>
      <c r="T19" s="534">
        <f t="shared" si="10"/>
        <v>0.92980429001790521</v>
      </c>
      <c r="U19" s="527"/>
      <c r="V19" s="530">
        <f>'44apbpcasaad'!J20</f>
        <v>46330</v>
      </c>
      <c r="W19" s="534">
        <f t="shared" si="11"/>
        <v>4.2114544652961792</v>
      </c>
      <c r="X19" s="527"/>
      <c r="Y19" s="530">
        <f>'44apbpcasaad'!M20</f>
        <v>125042</v>
      </c>
      <c r="Z19" s="520">
        <f t="shared" si="12"/>
        <v>26.86746754962903</v>
      </c>
      <c r="AA19" s="521"/>
      <c r="AB19" s="522">
        <f t="shared" si="2"/>
        <v>11</v>
      </c>
      <c r="AC19" s="522">
        <v>9</v>
      </c>
      <c r="AD19" s="522">
        <f t="shared" si="13"/>
        <v>10</v>
      </c>
      <c r="AE19" s="523" t="str">
        <f t="shared" si="3"/>
        <v>Comunitat Valenciana</v>
      </c>
      <c r="AF19" s="524">
        <f t="shared" si="4"/>
        <v>3.0940624538824295</v>
      </c>
      <c r="AG19" s="396"/>
      <c r="AH19" s="522">
        <f t="shared" si="14"/>
        <v>14</v>
      </c>
      <c r="AI19" s="522">
        <v>9</v>
      </c>
      <c r="AJ19" s="522">
        <f t="shared" si="15"/>
        <v>16</v>
      </c>
      <c r="AK19" s="523" t="str">
        <f t="shared" si="16"/>
        <v>País Vasco</v>
      </c>
      <c r="AL19" s="524">
        <f t="shared" si="17"/>
        <v>1.0521856258845794</v>
      </c>
      <c r="AM19" s="396"/>
      <c r="AN19" s="522">
        <f t="shared" si="18"/>
        <v>7</v>
      </c>
      <c r="AO19" s="522">
        <v>9</v>
      </c>
      <c r="AP19" s="522">
        <f t="shared" si="19"/>
        <v>11</v>
      </c>
      <c r="AQ19" s="523" t="str">
        <f t="shared" si="20"/>
        <v>Extremadura</v>
      </c>
      <c r="AR19" s="524">
        <f t="shared" si="21"/>
        <v>4.1733835966369881</v>
      </c>
      <c r="AS19" s="396"/>
      <c r="AT19" s="522">
        <f t="shared" si="22"/>
        <v>12</v>
      </c>
      <c r="AU19" s="522">
        <v>9</v>
      </c>
      <c r="AV19" s="522">
        <f t="shared" si="23"/>
        <v>13</v>
      </c>
      <c r="AW19" s="523" t="str">
        <f t="shared" si="24"/>
        <v>Madrid, Comunidad de</v>
      </c>
      <c r="AX19" s="524">
        <f t="shared" si="25"/>
        <v>27.268624866468993</v>
      </c>
    </row>
    <row r="20" spans="1:50" s="329" customFormat="1" ht="18" customHeight="1" x14ac:dyDescent="0.15">
      <c r="A20" s="348"/>
      <c r="B20" s="526" t="s">
        <v>3</v>
      </c>
      <c r="C20" s="527"/>
      <c r="D20" s="528">
        <f t="shared" si="5"/>
        <v>5319285</v>
      </c>
      <c r="E20" s="529">
        <f t="shared" si="0"/>
        <v>10.94059722094102</v>
      </c>
      <c r="F20" s="527"/>
      <c r="G20" s="530">
        <f>'20pobl'!J21</f>
        <v>4245246</v>
      </c>
      <c r="H20" s="531">
        <f t="shared" si="6"/>
        <v>10.972086845199184</v>
      </c>
      <c r="I20" s="527"/>
      <c r="J20" s="530">
        <f>'20pobl'!Q21</f>
        <v>773188</v>
      </c>
      <c r="K20" s="531">
        <f t="shared" si="7"/>
        <v>11.080471669694784</v>
      </c>
      <c r="L20" s="527"/>
      <c r="M20" s="530">
        <f>'20pobl'!X21</f>
        <v>300851</v>
      </c>
      <c r="N20" s="531">
        <f t="shared" si="1"/>
        <v>10.196838837947231</v>
      </c>
      <c r="O20" s="527"/>
      <c r="P20" s="532">
        <f t="shared" si="8"/>
        <v>164582</v>
      </c>
      <c r="Q20" s="533">
        <f t="shared" si="9"/>
        <v>3.0940624538824295</v>
      </c>
      <c r="R20" s="527"/>
      <c r="S20" s="530">
        <f>'44apbpcasaad'!G21</f>
        <v>42882</v>
      </c>
      <c r="T20" s="534">
        <f t="shared" si="10"/>
        <v>1.0101181415635279</v>
      </c>
      <c r="U20" s="527"/>
      <c r="V20" s="530">
        <f>'44apbpcasaad'!J21</f>
        <v>33579</v>
      </c>
      <c r="W20" s="534">
        <f t="shared" si="11"/>
        <v>4.3429282399623377</v>
      </c>
      <c r="X20" s="527"/>
      <c r="Y20" s="530">
        <f>'44apbpcasaad'!M21</f>
        <v>88121</v>
      </c>
      <c r="Z20" s="520">
        <f t="shared" si="12"/>
        <v>29.290579057407154</v>
      </c>
      <c r="AA20" s="521"/>
      <c r="AB20" s="522">
        <f t="shared" si="2"/>
        <v>9</v>
      </c>
      <c r="AC20" s="522">
        <v>10</v>
      </c>
      <c r="AD20" s="522">
        <f t="shared" si="13"/>
        <v>6</v>
      </c>
      <c r="AE20" s="523" t="str">
        <f t="shared" si="3"/>
        <v>Cantabria</v>
      </c>
      <c r="AF20" s="525">
        <f t="shared" si="4"/>
        <v>3.0760716322727726</v>
      </c>
      <c r="AG20" s="396"/>
      <c r="AH20" s="522">
        <f t="shared" si="14"/>
        <v>12</v>
      </c>
      <c r="AI20" s="522">
        <v>10</v>
      </c>
      <c r="AJ20" s="522">
        <f t="shared" si="15"/>
        <v>20</v>
      </c>
      <c r="AK20" s="523" t="str">
        <f t="shared" si="16"/>
        <v>TOTAL</v>
      </c>
      <c r="AL20" s="524">
        <f t="shared" si="17"/>
        <v>1.0509047673655649</v>
      </c>
      <c r="AM20" s="396"/>
      <c r="AN20" s="522">
        <f t="shared" si="18"/>
        <v>6</v>
      </c>
      <c r="AO20" s="522">
        <v>10</v>
      </c>
      <c r="AP20" s="522">
        <f t="shared" si="19"/>
        <v>2</v>
      </c>
      <c r="AQ20" s="523" t="str">
        <f t="shared" si="20"/>
        <v>Aragón</v>
      </c>
      <c r="AR20" s="524">
        <f t="shared" si="21"/>
        <v>4.0700448980784403</v>
      </c>
      <c r="AS20" s="396"/>
      <c r="AT20" s="522">
        <f t="shared" si="22"/>
        <v>5</v>
      </c>
      <c r="AU20" s="522">
        <v>10</v>
      </c>
      <c r="AV20" s="522">
        <f t="shared" si="23"/>
        <v>14</v>
      </c>
      <c r="AW20" s="523" t="str">
        <f t="shared" si="24"/>
        <v>Murcia, Región de</v>
      </c>
      <c r="AX20" s="524">
        <f t="shared" si="25"/>
        <v>27.14668434280664</v>
      </c>
    </row>
    <row r="21" spans="1:50" s="329" customFormat="1" ht="18" customHeight="1" x14ac:dyDescent="0.15">
      <c r="A21" s="348"/>
      <c r="B21" s="526" t="s">
        <v>2</v>
      </c>
      <c r="C21" s="527"/>
      <c r="D21" s="528">
        <f t="shared" si="5"/>
        <v>1054681</v>
      </c>
      <c r="E21" s="529">
        <f t="shared" si="0"/>
        <v>2.1692464339811264</v>
      </c>
      <c r="F21" s="527"/>
      <c r="G21" s="530">
        <f>'20pobl'!J22</f>
        <v>818728</v>
      </c>
      <c r="H21" s="531">
        <f t="shared" si="6"/>
        <v>2.1160504523403914</v>
      </c>
      <c r="I21" s="527"/>
      <c r="J21" s="530">
        <f>'20pobl'!Q22</f>
        <v>161284</v>
      </c>
      <c r="K21" s="531">
        <f t="shared" si="7"/>
        <v>2.3113431568713603</v>
      </c>
      <c r="L21" s="527"/>
      <c r="M21" s="530">
        <f>'20pobl'!X22</f>
        <v>74669</v>
      </c>
      <c r="N21" s="531">
        <f t="shared" si="1"/>
        <v>2.5307802174188612</v>
      </c>
      <c r="O21" s="527"/>
      <c r="P21" s="532">
        <f t="shared" si="8"/>
        <v>36678</v>
      </c>
      <c r="Q21" s="533">
        <f t="shared" si="9"/>
        <v>3.4776392103394298</v>
      </c>
      <c r="R21" s="527"/>
      <c r="S21" s="530">
        <f>'44apbpcasaad'!G22</f>
        <v>9013</v>
      </c>
      <c r="T21" s="534">
        <f t="shared" si="10"/>
        <v>1.1008540076802065</v>
      </c>
      <c r="U21" s="527"/>
      <c r="V21" s="530">
        <f>'44apbpcasaad'!J22</f>
        <v>6731</v>
      </c>
      <c r="W21" s="534">
        <f t="shared" si="11"/>
        <v>4.1733835966369881</v>
      </c>
      <c r="X21" s="527"/>
      <c r="Y21" s="530">
        <f>'44apbpcasaad'!M22</f>
        <v>20934</v>
      </c>
      <c r="Z21" s="520">
        <f t="shared" si="12"/>
        <v>28.035731026262571</v>
      </c>
      <c r="AA21" s="521"/>
      <c r="AB21" s="522">
        <f t="shared" si="2"/>
        <v>3</v>
      </c>
      <c r="AC21" s="522">
        <v>11</v>
      </c>
      <c r="AD21" s="522">
        <f t="shared" si="13"/>
        <v>9</v>
      </c>
      <c r="AE21" s="523" t="str">
        <f t="shared" si="3"/>
        <v>Cataluña</v>
      </c>
      <c r="AF21" s="524">
        <f t="shared" si="4"/>
        <v>2.8870111208725757</v>
      </c>
      <c r="AG21" s="396"/>
      <c r="AH21" s="522">
        <f t="shared" si="14"/>
        <v>6</v>
      </c>
      <c r="AI21" s="522">
        <v>11</v>
      </c>
      <c r="AJ21" s="522">
        <f t="shared" si="15"/>
        <v>8</v>
      </c>
      <c r="AK21" s="523" t="str">
        <f t="shared" si="16"/>
        <v>Castilla - La Mancha</v>
      </c>
      <c r="AL21" s="524">
        <f t="shared" si="17"/>
        <v>1.0455067777374547</v>
      </c>
      <c r="AM21" s="396"/>
      <c r="AN21" s="522">
        <f t="shared" si="18"/>
        <v>9</v>
      </c>
      <c r="AO21" s="522">
        <v>11</v>
      </c>
      <c r="AP21" s="522">
        <f t="shared" si="19"/>
        <v>6</v>
      </c>
      <c r="AQ21" s="523" t="str">
        <f t="shared" si="20"/>
        <v>Cantabria</v>
      </c>
      <c r="AR21" s="524">
        <f t="shared" si="21"/>
        <v>3.859495671361409</v>
      </c>
      <c r="AS21" s="396"/>
      <c r="AT21" s="522">
        <f t="shared" si="22"/>
        <v>7</v>
      </c>
      <c r="AU21" s="522">
        <v>11</v>
      </c>
      <c r="AV21" s="522">
        <f t="shared" si="23"/>
        <v>17</v>
      </c>
      <c r="AW21" s="523" t="str">
        <f t="shared" si="24"/>
        <v>Rioja, La</v>
      </c>
      <c r="AX21" s="524">
        <f t="shared" si="25"/>
        <v>27.036148858690826</v>
      </c>
    </row>
    <row r="22" spans="1:50" s="329" customFormat="1" ht="18" customHeight="1" x14ac:dyDescent="0.15">
      <c r="A22" s="348"/>
      <c r="B22" s="526" t="s">
        <v>35</v>
      </c>
      <c r="C22" s="527"/>
      <c r="D22" s="528">
        <f t="shared" si="5"/>
        <v>2705833</v>
      </c>
      <c r="E22" s="529">
        <f t="shared" si="0"/>
        <v>5.5653022915919159</v>
      </c>
      <c r="F22" s="527"/>
      <c r="G22" s="530">
        <f>'20pobl'!J23</f>
        <v>1985942</v>
      </c>
      <c r="H22" s="531">
        <f t="shared" si="6"/>
        <v>5.1327833754577608</v>
      </c>
      <c r="I22" s="527"/>
      <c r="J22" s="530">
        <f>'20pobl'!Q23</f>
        <v>478661</v>
      </c>
      <c r="K22" s="531">
        <f t="shared" si="7"/>
        <v>6.8596378240321565</v>
      </c>
      <c r="L22" s="527"/>
      <c r="M22" s="530">
        <f>'20pobl'!X23</f>
        <v>241230</v>
      </c>
      <c r="N22" s="531">
        <f t="shared" si="1"/>
        <v>8.1760852810128952</v>
      </c>
      <c r="O22" s="527"/>
      <c r="P22" s="532">
        <f t="shared" si="8"/>
        <v>77734</v>
      </c>
      <c r="Q22" s="533">
        <f t="shared" si="9"/>
        <v>2.872830658802668</v>
      </c>
      <c r="R22" s="527"/>
      <c r="S22" s="530">
        <f>'44apbpcasaad'!G23</f>
        <v>22278</v>
      </c>
      <c r="T22" s="534">
        <f t="shared" si="10"/>
        <v>1.1217850269544629</v>
      </c>
      <c r="U22" s="527"/>
      <c r="V22" s="530">
        <f>'44apbpcasaad'!J23</f>
        <v>13492</v>
      </c>
      <c r="W22" s="534">
        <f t="shared" si="11"/>
        <v>2.8186963216138352</v>
      </c>
      <c r="X22" s="527"/>
      <c r="Y22" s="530">
        <f>'44apbpcasaad'!M23</f>
        <v>41964</v>
      </c>
      <c r="Z22" s="520">
        <f t="shared" si="12"/>
        <v>17.395846287775154</v>
      </c>
      <c r="AA22" s="521"/>
      <c r="AB22" s="522">
        <f t="shared" si="2"/>
        <v>13</v>
      </c>
      <c r="AC22" s="522">
        <v>12</v>
      </c>
      <c r="AD22" s="522">
        <f t="shared" si="13"/>
        <v>17</v>
      </c>
      <c r="AE22" s="523" t="str">
        <f t="shared" si="3"/>
        <v>Rioja, La</v>
      </c>
      <c r="AF22" s="524">
        <f t="shared" si="4"/>
        <v>2.8823137477481926</v>
      </c>
      <c r="AG22" s="396"/>
      <c r="AH22" s="522">
        <f t="shared" si="14"/>
        <v>5</v>
      </c>
      <c r="AI22" s="522">
        <v>12</v>
      </c>
      <c r="AJ22" s="522">
        <f t="shared" si="15"/>
        <v>10</v>
      </c>
      <c r="AK22" s="523" t="str">
        <f t="shared" si="16"/>
        <v>Comunitat Valenciana</v>
      </c>
      <c r="AL22" s="524">
        <f t="shared" si="17"/>
        <v>1.0101181415635279</v>
      </c>
      <c r="AM22" s="396"/>
      <c r="AN22" s="522">
        <f t="shared" si="18"/>
        <v>18</v>
      </c>
      <c r="AO22" s="522">
        <v>12</v>
      </c>
      <c r="AP22" s="522">
        <f t="shared" si="19"/>
        <v>13</v>
      </c>
      <c r="AQ22" s="523" t="str">
        <f t="shared" si="20"/>
        <v>Madrid, Comunidad de</v>
      </c>
      <c r="AR22" s="524">
        <f t="shared" si="21"/>
        <v>3.6578845884167719</v>
      </c>
      <c r="AS22" s="396"/>
      <c r="AT22" s="522">
        <f t="shared" si="22"/>
        <v>19</v>
      </c>
      <c r="AU22" s="522">
        <v>12</v>
      </c>
      <c r="AV22" s="522">
        <f t="shared" si="23"/>
        <v>9</v>
      </c>
      <c r="AW22" s="523" t="str">
        <f t="shared" si="24"/>
        <v>Cataluña</v>
      </c>
      <c r="AX22" s="524">
        <f t="shared" si="25"/>
        <v>26.86746754962903</v>
      </c>
    </row>
    <row r="23" spans="1:50" s="329" customFormat="1" ht="18" customHeight="1" x14ac:dyDescent="0.15">
      <c r="A23" s="348"/>
      <c r="B23" s="526" t="s">
        <v>42</v>
      </c>
      <c r="C23" s="527"/>
      <c r="D23" s="528">
        <f t="shared" si="5"/>
        <v>7009268</v>
      </c>
      <c r="E23" s="529">
        <f t="shared" si="0"/>
        <v>14.416519889727814</v>
      </c>
      <c r="F23" s="527"/>
      <c r="G23" s="530">
        <f>'20pobl'!J24</f>
        <v>5704269</v>
      </c>
      <c r="H23" s="531">
        <f t="shared" si="6"/>
        <v>14.743017214167919</v>
      </c>
      <c r="I23" s="527"/>
      <c r="J23" s="530">
        <f>'20pobl'!Q24</f>
        <v>912768</v>
      </c>
      <c r="K23" s="531">
        <f t="shared" si="7"/>
        <v>13.080777204255586</v>
      </c>
      <c r="L23" s="527"/>
      <c r="M23" s="530">
        <f>'20pobl'!X24</f>
        <v>392231</v>
      </c>
      <c r="N23" s="531">
        <f t="shared" si="1"/>
        <v>13.294010304924631</v>
      </c>
      <c r="O23" s="527"/>
      <c r="P23" s="532">
        <f t="shared" si="8"/>
        <v>190266</v>
      </c>
      <c r="Q23" s="533">
        <f t="shared" si="9"/>
        <v>2.7144917272388502</v>
      </c>
      <c r="R23" s="527"/>
      <c r="S23" s="530">
        <f>'44apbpcasaad'!G24</f>
        <v>49922</v>
      </c>
      <c r="T23" s="534">
        <f t="shared" si="10"/>
        <v>0.8751691058047929</v>
      </c>
      <c r="U23" s="527"/>
      <c r="V23" s="530">
        <f>'44apbpcasaad'!J24</f>
        <v>33388</v>
      </c>
      <c r="W23" s="534">
        <f t="shared" si="11"/>
        <v>3.6578845884167719</v>
      </c>
      <c r="X23" s="527"/>
      <c r="Y23" s="530">
        <f>'44apbpcasaad'!M24</f>
        <v>106956</v>
      </c>
      <c r="Z23" s="520">
        <f t="shared" si="12"/>
        <v>27.268624866468993</v>
      </c>
      <c r="AA23" s="521"/>
      <c r="AB23" s="522">
        <f t="shared" si="2"/>
        <v>15</v>
      </c>
      <c r="AC23" s="522">
        <v>13</v>
      </c>
      <c r="AD23" s="522">
        <f t="shared" si="13"/>
        <v>12</v>
      </c>
      <c r="AE23" s="523" t="str">
        <f t="shared" si="3"/>
        <v>Galicia</v>
      </c>
      <c r="AF23" s="524">
        <f t="shared" si="4"/>
        <v>2.872830658802668</v>
      </c>
      <c r="AG23" s="396"/>
      <c r="AH23" s="522">
        <f t="shared" si="14"/>
        <v>15</v>
      </c>
      <c r="AI23" s="522">
        <v>13</v>
      </c>
      <c r="AJ23" s="522">
        <f t="shared" si="15"/>
        <v>5</v>
      </c>
      <c r="AK23" s="523" t="str">
        <f t="shared" si="16"/>
        <v>Canarias</v>
      </c>
      <c r="AL23" s="524">
        <f t="shared" si="17"/>
        <v>0.98233022771064571</v>
      </c>
      <c r="AM23" s="396"/>
      <c r="AN23" s="522">
        <f t="shared" si="18"/>
        <v>12</v>
      </c>
      <c r="AO23" s="522">
        <v>13</v>
      </c>
      <c r="AP23" s="522">
        <f t="shared" si="19"/>
        <v>3</v>
      </c>
      <c r="AQ23" s="523" t="str">
        <f t="shared" si="20"/>
        <v>Asturias, Principado de</v>
      </c>
      <c r="AR23" s="524">
        <f t="shared" si="21"/>
        <v>3.5373260590955833</v>
      </c>
      <c r="AS23" s="396"/>
      <c r="AT23" s="522">
        <f t="shared" si="22"/>
        <v>9</v>
      </c>
      <c r="AU23" s="522">
        <v>13</v>
      </c>
      <c r="AV23" s="522">
        <f t="shared" si="23"/>
        <v>16</v>
      </c>
      <c r="AW23" s="523" t="str">
        <f t="shared" si="24"/>
        <v>País Vasco</v>
      </c>
      <c r="AX23" s="524">
        <f t="shared" si="25"/>
        <v>24.609327010491658</v>
      </c>
    </row>
    <row r="24" spans="1:50" s="329" customFormat="1" ht="18" customHeight="1" x14ac:dyDescent="0.15">
      <c r="A24" s="348"/>
      <c r="B24" s="526" t="s">
        <v>43</v>
      </c>
      <c r="C24" s="527"/>
      <c r="D24" s="528">
        <f t="shared" si="5"/>
        <v>1568492</v>
      </c>
      <c r="E24" s="529">
        <f t="shared" si="0"/>
        <v>3.226042450492542</v>
      </c>
      <c r="F24" s="527"/>
      <c r="G24" s="530">
        <f>'20pobl'!J25</f>
        <v>1307004</v>
      </c>
      <c r="H24" s="531">
        <f t="shared" si="6"/>
        <v>3.3780283627904519</v>
      </c>
      <c r="I24" s="527"/>
      <c r="J24" s="530">
        <f>'20pobl'!Q25</f>
        <v>189074</v>
      </c>
      <c r="K24" s="531">
        <f t="shared" si="7"/>
        <v>2.7095985717262443</v>
      </c>
      <c r="L24" s="527"/>
      <c r="M24" s="530">
        <f>'20pobl'!X25</f>
        <v>72414</v>
      </c>
      <c r="N24" s="531">
        <f t="shared" si="1"/>
        <v>2.4543507836474228</v>
      </c>
      <c r="O24" s="527"/>
      <c r="P24" s="532">
        <f t="shared" si="8"/>
        <v>44845</v>
      </c>
      <c r="Q24" s="533">
        <f t="shared" si="9"/>
        <v>2.8591156346350508</v>
      </c>
      <c r="R24" s="527"/>
      <c r="S24" s="530">
        <f>'44apbpcasaad'!G25</f>
        <v>16423</v>
      </c>
      <c r="T24" s="534">
        <f t="shared" si="10"/>
        <v>1.2565378529828524</v>
      </c>
      <c r="U24" s="527"/>
      <c r="V24" s="530">
        <f>'44apbpcasaad'!J25</f>
        <v>8764</v>
      </c>
      <c r="W24" s="534">
        <f t="shared" si="11"/>
        <v>4.6352221881379778</v>
      </c>
      <c r="X24" s="527"/>
      <c r="Y24" s="530">
        <f>'44apbpcasaad'!M25</f>
        <v>19658</v>
      </c>
      <c r="Z24" s="520">
        <f t="shared" si="12"/>
        <v>27.14668434280664</v>
      </c>
      <c r="AA24" s="521"/>
      <c r="AB24" s="522">
        <f t="shared" si="2"/>
        <v>14</v>
      </c>
      <c r="AC24" s="522">
        <v>14</v>
      </c>
      <c r="AD24" s="522">
        <f t="shared" si="13"/>
        <v>14</v>
      </c>
      <c r="AE24" s="523" t="str">
        <f t="shared" si="3"/>
        <v>Murcia, Región de</v>
      </c>
      <c r="AF24" s="524">
        <f t="shared" si="4"/>
        <v>2.8591156346350508</v>
      </c>
      <c r="AG24" s="396"/>
      <c r="AH24" s="522">
        <f t="shared" si="14"/>
        <v>4</v>
      </c>
      <c r="AI24" s="522">
        <v>14</v>
      </c>
      <c r="AJ24" s="522">
        <f t="shared" si="15"/>
        <v>9</v>
      </c>
      <c r="AK24" s="523" t="str">
        <f t="shared" si="16"/>
        <v>Cataluña</v>
      </c>
      <c r="AL24" s="524">
        <f t="shared" si="17"/>
        <v>0.92980429001790521</v>
      </c>
      <c r="AM24" s="396"/>
      <c r="AN24" s="522">
        <f t="shared" si="18"/>
        <v>4</v>
      </c>
      <c r="AO24" s="522">
        <v>14</v>
      </c>
      <c r="AP24" s="522">
        <f t="shared" si="19"/>
        <v>16</v>
      </c>
      <c r="AQ24" s="523" t="str">
        <f t="shared" si="20"/>
        <v>País Vasco</v>
      </c>
      <c r="AR24" s="524">
        <f t="shared" si="21"/>
        <v>3.5295333293451603</v>
      </c>
      <c r="AS24" s="396"/>
      <c r="AT24" s="522">
        <f t="shared" si="22"/>
        <v>10</v>
      </c>
      <c r="AU24" s="522">
        <v>14</v>
      </c>
      <c r="AV24" s="522">
        <f t="shared" si="23"/>
        <v>15</v>
      </c>
      <c r="AW24" s="523" t="str">
        <f t="shared" si="24"/>
        <v>Navarra, Comunidad Foral de</v>
      </c>
      <c r="AX24" s="524">
        <f t="shared" si="25"/>
        <v>23.774429777508278</v>
      </c>
    </row>
    <row r="25" spans="1:50" s="329" customFormat="1" ht="18" customHeight="1" x14ac:dyDescent="0.15">
      <c r="B25" s="526" t="s">
        <v>44</v>
      </c>
      <c r="C25" s="527"/>
      <c r="D25" s="535">
        <f t="shared" si="5"/>
        <v>678333</v>
      </c>
      <c r="E25" s="529">
        <f t="shared" si="0"/>
        <v>1.3951815205751497</v>
      </c>
      <c r="F25" s="527"/>
      <c r="G25" s="536">
        <f>'20pobl'!J26</f>
        <v>537748</v>
      </c>
      <c r="H25" s="531">
        <f t="shared" si="6"/>
        <v>1.3898411910245414</v>
      </c>
      <c r="I25" s="527"/>
      <c r="J25" s="536">
        <f>'20pobl'!Q26</f>
        <v>97707</v>
      </c>
      <c r="K25" s="531">
        <f>J25*100/$J$30</f>
        <v>1.4002282050819053</v>
      </c>
      <c r="L25" s="527"/>
      <c r="M25" s="536">
        <f>'20pobl'!X26</f>
        <v>42878</v>
      </c>
      <c r="N25" s="531">
        <f t="shared" si="1"/>
        <v>1.4532777211759356</v>
      </c>
      <c r="O25" s="527"/>
      <c r="P25" s="537">
        <f t="shared" si="8"/>
        <v>16322</v>
      </c>
      <c r="Q25" s="533">
        <f t="shared" si="9"/>
        <v>2.4061928285959846</v>
      </c>
      <c r="R25" s="527"/>
      <c r="S25" s="536">
        <f>'44apbpcasaad'!G26</f>
        <v>3425</v>
      </c>
      <c r="T25" s="534">
        <f t="shared" si="10"/>
        <v>0.63691543250741989</v>
      </c>
      <c r="U25" s="527"/>
      <c r="V25" s="536">
        <f>'44apbpcasaad'!J26</f>
        <v>2703</v>
      </c>
      <c r="W25" s="534">
        <f t="shared" si="11"/>
        <v>2.7664343394024993</v>
      </c>
      <c r="X25" s="527"/>
      <c r="Y25" s="536">
        <f>'44apbpcasaad'!M26</f>
        <v>10194</v>
      </c>
      <c r="Z25" s="520">
        <f t="shared" si="12"/>
        <v>23.774429777508278</v>
      </c>
      <c r="AA25" s="521"/>
      <c r="AB25" s="522">
        <f t="shared" si="2"/>
        <v>17</v>
      </c>
      <c r="AC25" s="522">
        <v>15</v>
      </c>
      <c r="AD25" s="522">
        <f t="shared" si="13"/>
        <v>13</v>
      </c>
      <c r="AE25" s="523" t="str">
        <f t="shared" si="3"/>
        <v>Madrid, Comunidad de</v>
      </c>
      <c r="AF25" s="524">
        <f t="shared" si="4"/>
        <v>2.7144917272388502</v>
      </c>
      <c r="AG25" s="396"/>
      <c r="AH25" s="522">
        <f t="shared" si="14"/>
        <v>18</v>
      </c>
      <c r="AI25" s="522">
        <v>15</v>
      </c>
      <c r="AJ25" s="522">
        <f t="shared" si="15"/>
        <v>13</v>
      </c>
      <c r="AK25" s="523" t="str">
        <f t="shared" si="16"/>
        <v>Madrid, Comunidad de</v>
      </c>
      <c r="AL25" s="524">
        <f t="shared" si="17"/>
        <v>0.8751691058047929</v>
      </c>
      <c r="AM25" s="396"/>
      <c r="AN25" s="522">
        <f t="shared" si="18"/>
        <v>19</v>
      </c>
      <c r="AO25" s="522">
        <v>15</v>
      </c>
      <c r="AP25" s="522">
        <f t="shared" si="19"/>
        <v>17</v>
      </c>
      <c r="AQ25" s="523" t="str">
        <f t="shared" si="20"/>
        <v>Rioja, La</v>
      </c>
      <c r="AR25" s="524">
        <f t="shared" si="21"/>
        <v>3.4425962828907233</v>
      </c>
      <c r="AS25" s="396"/>
      <c r="AT25" s="522">
        <f t="shared" si="22"/>
        <v>14</v>
      </c>
      <c r="AU25" s="522">
        <v>15</v>
      </c>
      <c r="AV25" s="522">
        <f t="shared" si="23"/>
        <v>6</v>
      </c>
      <c r="AW25" s="523" t="str">
        <f t="shared" si="24"/>
        <v>Cantabria</v>
      </c>
      <c r="AX25" s="524">
        <f t="shared" si="25"/>
        <v>23.14823780015492</v>
      </c>
    </row>
    <row r="26" spans="1:50" s="329" customFormat="1" ht="18" customHeight="1" x14ac:dyDescent="0.15">
      <c r="B26" s="526" t="s">
        <v>45</v>
      </c>
      <c r="C26" s="527"/>
      <c r="D26" s="535">
        <f t="shared" si="5"/>
        <v>2227684</v>
      </c>
      <c r="E26" s="529">
        <f t="shared" si="0"/>
        <v>4.5818551514977628</v>
      </c>
      <c r="F26" s="527"/>
      <c r="G26" s="536">
        <f>'20pobl'!J27</f>
        <v>1697134</v>
      </c>
      <c r="H26" s="531">
        <f t="shared" si="6"/>
        <v>4.38634218981427</v>
      </c>
      <c r="I26" s="527"/>
      <c r="J26" s="536">
        <f>'20pobl'!Q27</f>
        <v>367754</v>
      </c>
      <c r="K26" s="531">
        <f t="shared" si="7"/>
        <v>5.2702418796165169</v>
      </c>
      <c r="L26" s="527"/>
      <c r="M26" s="536">
        <f>'20pobl'!X27</f>
        <v>162796</v>
      </c>
      <c r="N26" s="531">
        <f t="shared" si="1"/>
        <v>5.5176967185166657</v>
      </c>
      <c r="O26" s="527"/>
      <c r="P26" s="537">
        <f t="shared" si="8"/>
        <v>70900</v>
      </c>
      <c r="Q26" s="533">
        <f t="shared" si="9"/>
        <v>3.1826776149579565</v>
      </c>
      <c r="R26" s="527"/>
      <c r="S26" s="536">
        <f>'44apbpcasaad'!G27</f>
        <v>17857</v>
      </c>
      <c r="T26" s="534">
        <f t="shared" si="10"/>
        <v>1.0521856258845794</v>
      </c>
      <c r="U26" s="527"/>
      <c r="V26" s="536">
        <f>'44apbpcasaad'!J27</f>
        <v>12980</v>
      </c>
      <c r="W26" s="534">
        <f t="shared" si="11"/>
        <v>3.5295333293451603</v>
      </c>
      <c r="X26" s="527"/>
      <c r="Y26" s="536">
        <f>'44apbpcasaad'!M27</f>
        <v>40063</v>
      </c>
      <c r="Z26" s="520">
        <f t="shared" si="12"/>
        <v>24.609327010491658</v>
      </c>
      <c r="AA26" s="521"/>
      <c r="AB26" s="522">
        <f t="shared" si="2"/>
        <v>7</v>
      </c>
      <c r="AC26" s="522">
        <v>16</v>
      </c>
      <c r="AD26" s="522">
        <f t="shared" si="13"/>
        <v>4</v>
      </c>
      <c r="AE26" s="523" t="str">
        <f t="shared" si="3"/>
        <v>Balears, Illes</v>
      </c>
      <c r="AF26" s="525">
        <f t="shared" si="4"/>
        <v>2.58741905943327</v>
      </c>
      <c r="AG26" s="396"/>
      <c r="AH26" s="522">
        <f t="shared" si="14"/>
        <v>9</v>
      </c>
      <c r="AI26" s="522">
        <v>16</v>
      </c>
      <c r="AJ26" s="522">
        <f t="shared" si="15"/>
        <v>2</v>
      </c>
      <c r="AK26" s="523" t="str">
        <f t="shared" si="16"/>
        <v>Aragón</v>
      </c>
      <c r="AL26" s="524">
        <f t="shared" si="17"/>
        <v>0.84941599075652363</v>
      </c>
      <c r="AM26" s="396"/>
      <c r="AN26" s="522">
        <f t="shared" si="18"/>
        <v>14</v>
      </c>
      <c r="AO26" s="522">
        <v>16</v>
      </c>
      <c r="AP26" s="522">
        <f t="shared" si="19"/>
        <v>18</v>
      </c>
      <c r="AQ26" s="523" t="str">
        <f t="shared" si="20"/>
        <v>Ceuta y Melilla</v>
      </c>
      <c r="AR26" s="524">
        <f t="shared" si="21"/>
        <v>3.3686874774014703</v>
      </c>
      <c r="AS26" s="396"/>
      <c r="AT26" s="522">
        <f t="shared" si="22"/>
        <v>13</v>
      </c>
      <c r="AU26" s="522">
        <v>16</v>
      </c>
      <c r="AV26" s="522">
        <f t="shared" si="23"/>
        <v>3</v>
      </c>
      <c r="AW26" s="523" t="str">
        <f t="shared" si="24"/>
        <v>Asturias, Principado de</v>
      </c>
      <c r="AX26" s="524">
        <f t="shared" si="25"/>
        <v>21.879994359311837</v>
      </c>
    </row>
    <row r="27" spans="1:50" s="329" customFormat="1" ht="18" customHeight="1" x14ac:dyDescent="0.15">
      <c r="B27" s="526" t="s">
        <v>46</v>
      </c>
      <c r="C27" s="527"/>
      <c r="D27" s="535">
        <f t="shared" si="5"/>
        <v>324184</v>
      </c>
      <c r="E27" s="538">
        <f t="shared" si="0"/>
        <v>0.6667750589550181</v>
      </c>
      <c r="F27" s="527"/>
      <c r="G27" s="536">
        <f>'20pobl'!J28</f>
        <v>252488</v>
      </c>
      <c r="H27" s="539">
        <f t="shared" si="6"/>
        <v>0.65257001911565349</v>
      </c>
      <c r="I27" s="527"/>
      <c r="J27" s="536">
        <f>'20pobl'!Q28</f>
        <v>49178</v>
      </c>
      <c r="K27" s="539">
        <f t="shared" si="7"/>
        <v>0.70476447613290694</v>
      </c>
      <c r="L27" s="527"/>
      <c r="M27" s="536">
        <f>'20pobl'!X28</f>
        <v>22518</v>
      </c>
      <c r="N27" s="539">
        <f t="shared" si="1"/>
        <v>0.76320975151452297</v>
      </c>
      <c r="O27" s="527"/>
      <c r="P27" s="537">
        <f t="shared" si="8"/>
        <v>9344</v>
      </c>
      <c r="Q27" s="540">
        <f t="shared" si="9"/>
        <v>2.8823137477481926</v>
      </c>
      <c r="R27" s="527"/>
      <c r="S27" s="536">
        <f>'44apbpcasaad'!G28</f>
        <v>1563</v>
      </c>
      <c r="T27" s="541">
        <f t="shared" si="10"/>
        <v>0.61903932068058676</v>
      </c>
      <c r="U27" s="527"/>
      <c r="V27" s="536">
        <f>'44apbpcasaad'!J28</f>
        <v>1693</v>
      </c>
      <c r="W27" s="541">
        <f t="shared" si="11"/>
        <v>3.4425962828907233</v>
      </c>
      <c r="X27" s="527"/>
      <c r="Y27" s="536">
        <f>'44apbpcasaad'!M28</f>
        <v>6088</v>
      </c>
      <c r="Z27" s="542">
        <f t="shared" si="12"/>
        <v>27.036148858690826</v>
      </c>
      <c r="AA27" s="521"/>
      <c r="AB27" s="522">
        <f t="shared" si="2"/>
        <v>12</v>
      </c>
      <c r="AC27" s="522">
        <v>17</v>
      </c>
      <c r="AD27" s="522">
        <f t="shared" si="13"/>
        <v>15</v>
      </c>
      <c r="AE27" s="523" t="str">
        <f t="shared" si="3"/>
        <v>Navarra, Comunidad Foral de</v>
      </c>
      <c r="AF27" s="524">
        <f t="shared" si="4"/>
        <v>2.4061928285959846</v>
      </c>
      <c r="AG27" s="396"/>
      <c r="AH27" s="522">
        <f t="shared" si="14"/>
        <v>19</v>
      </c>
      <c r="AI27" s="522">
        <v>17</v>
      </c>
      <c r="AJ27" s="522">
        <f t="shared" si="15"/>
        <v>4</v>
      </c>
      <c r="AK27" s="523" t="str">
        <f t="shared" si="16"/>
        <v>Balears, Illes</v>
      </c>
      <c r="AL27" s="524">
        <f t="shared" si="17"/>
        <v>0.84531932553708022</v>
      </c>
      <c r="AM27" s="396"/>
      <c r="AN27" s="522">
        <f t="shared" si="18"/>
        <v>15</v>
      </c>
      <c r="AO27" s="522">
        <v>17</v>
      </c>
      <c r="AP27" s="522">
        <f t="shared" si="19"/>
        <v>5</v>
      </c>
      <c r="AQ27" s="523" t="str">
        <f t="shared" si="20"/>
        <v>Canarias</v>
      </c>
      <c r="AR27" s="524">
        <f t="shared" si="21"/>
        <v>3.0864114361935044</v>
      </c>
      <c r="AS27" s="396"/>
      <c r="AT27" s="522">
        <f t="shared" si="22"/>
        <v>11</v>
      </c>
      <c r="AU27" s="522">
        <v>17</v>
      </c>
      <c r="AV27" s="522">
        <f t="shared" si="23"/>
        <v>18</v>
      </c>
      <c r="AW27" s="523" t="str">
        <f t="shared" si="24"/>
        <v>Ceuta y Melilla</v>
      </c>
      <c r="AX27" s="524">
        <f t="shared" si="25"/>
        <v>21.767460802280596</v>
      </c>
    </row>
    <row r="28" spans="1:50" s="329" customFormat="1" ht="18" customHeight="1" x14ac:dyDescent="0.15">
      <c r="B28" s="526" t="s">
        <v>1</v>
      </c>
      <c r="C28" s="527"/>
      <c r="D28" s="535">
        <f t="shared" si="5"/>
        <v>169164</v>
      </c>
      <c r="E28" s="538">
        <f t="shared" si="0"/>
        <v>0.34793307526918876</v>
      </c>
      <c r="F28" s="527"/>
      <c r="G28" s="536">
        <f>'20pobl'!J29</f>
        <v>147659</v>
      </c>
      <c r="H28" s="539">
        <f t="shared" si="6"/>
        <v>0.38163333090126372</v>
      </c>
      <c r="I28" s="527"/>
      <c r="J28" s="536">
        <f>'20pobl'!Q29</f>
        <v>16594</v>
      </c>
      <c r="K28" s="539">
        <f t="shared" si="7"/>
        <v>0.23780677776545323</v>
      </c>
      <c r="L28" s="527"/>
      <c r="M28" s="536">
        <f>'20pobl'!X29</f>
        <v>4911</v>
      </c>
      <c r="N28" s="539">
        <f t="shared" si="1"/>
        <v>0.16645008835988198</v>
      </c>
      <c r="O28" s="527"/>
      <c r="P28" s="537">
        <f t="shared" si="8"/>
        <v>3693</v>
      </c>
      <c r="Q28" s="540">
        <f t="shared" si="9"/>
        <v>2.1830886004114349</v>
      </c>
      <c r="R28" s="527"/>
      <c r="S28" s="536">
        <f>'44apbpcasaad'!G29</f>
        <v>2065</v>
      </c>
      <c r="T28" s="541">
        <f t="shared" si="10"/>
        <v>1.3984924725211467</v>
      </c>
      <c r="U28" s="527"/>
      <c r="V28" s="536">
        <f>'44apbpcasaad'!J29</f>
        <v>559</v>
      </c>
      <c r="W28" s="541">
        <f t="shared" si="11"/>
        <v>3.3686874774014703</v>
      </c>
      <c r="X28" s="527"/>
      <c r="Y28" s="536">
        <f>'44apbpcasaad'!M29</f>
        <v>1069</v>
      </c>
      <c r="Z28" s="542">
        <f t="shared" si="12"/>
        <v>21.767460802280596</v>
      </c>
      <c r="AA28" s="521"/>
      <c r="AB28" s="522">
        <f t="shared" si="2"/>
        <v>18</v>
      </c>
      <c r="AC28" s="522">
        <v>18</v>
      </c>
      <c r="AD28" s="522">
        <f t="shared" si="13"/>
        <v>18</v>
      </c>
      <c r="AE28" s="523" t="str">
        <f t="shared" si="3"/>
        <v>Ceuta y Melilla</v>
      </c>
      <c r="AF28" s="524">
        <f t="shared" si="4"/>
        <v>2.1830886004114349</v>
      </c>
      <c r="AG28" s="396"/>
      <c r="AH28" s="522">
        <f t="shared" si="14"/>
        <v>2</v>
      </c>
      <c r="AI28" s="522">
        <v>18</v>
      </c>
      <c r="AJ28" s="522">
        <f t="shared" si="15"/>
        <v>15</v>
      </c>
      <c r="AK28" s="523" t="str">
        <f t="shared" si="16"/>
        <v>Navarra, Comunidad Foral de</v>
      </c>
      <c r="AL28" s="524">
        <f t="shared" si="17"/>
        <v>0.63691543250741989</v>
      </c>
      <c r="AM28" s="396"/>
      <c r="AN28" s="522">
        <f t="shared" si="18"/>
        <v>16</v>
      </c>
      <c r="AO28" s="522">
        <v>18</v>
      </c>
      <c r="AP28" s="522">
        <f t="shared" si="19"/>
        <v>12</v>
      </c>
      <c r="AQ28" s="523" t="str">
        <f t="shared" si="20"/>
        <v>Galicia</v>
      </c>
      <c r="AR28" s="524">
        <f t="shared" si="21"/>
        <v>2.8186963216138352</v>
      </c>
      <c r="AS28" s="396"/>
      <c r="AT28" s="522">
        <f t="shared" si="22"/>
        <v>17</v>
      </c>
      <c r="AU28" s="522">
        <v>18</v>
      </c>
      <c r="AV28" s="522">
        <f t="shared" si="23"/>
        <v>5</v>
      </c>
      <c r="AW28" s="523" t="str">
        <f t="shared" si="24"/>
        <v>Canarias</v>
      </c>
      <c r="AX28" s="524">
        <f t="shared" si="25"/>
        <v>18.092837308230106</v>
      </c>
    </row>
    <row r="29" spans="1:50" s="329" customFormat="1" ht="3.75" customHeight="1" x14ac:dyDescent="0.1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5</v>
      </c>
      <c r="AE29" s="523" t="str">
        <f t="shared" si="3"/>
        <v>Canarias</v>
      </c>
      <c r="AF29" s="524">
        <f t="shared" si="4"/>
        <v>2.037517297568201</v>
      </c>
      <c r="AG29" s="396"/>
      <c r="AH29" s="518"/>
      <c r="AI29" s="518"/>
      <c r="AJ29" s="522">
        <f>MATCH(AI30,AH$11:AH$30,0)</f>
        <v>17</v>
      </c>
      <c r="AK29" s="523" t="str">
        <f t="shared" si="16"/>
        <v>Rioja, La</v>
      </c>
      <c r="AL29" s="524">
        <f t="shared" si="17"/>
        <v>0.61903932068058676</v>
      </c>
      <c r="AM29" s="396"/>
      <c r="AN29" s="518"/>
      <c r="AO29" s="518"/>
      <c r="AP29" s="522">
        <f>MATCH(AO30,AN$11:AN$30,0)</f>
        <v>15</v>
      </c>
      <c r="AQ29" s="523" t="str">
        <f t="shared" si="20"/>
        <v>Navarra, Comunidad Foral de</v>
      </c>
      <c r="AR29" s="524">
        <f>INDEX(W$11:W$30,AP29,1)</f>
        <v>2.7664343394024993</v>
      </c>
      <c r="AS29" s="396"/>
      <c r="AT29" s="518"/>
      <c r="AU29" s="518"/>
      <c r="AV29" s="522">
        <f>MATCH(AU30,AT$11:AT$30,0)</f>
        <v>12</v>
      </c>
      <c r="AW29" s="523" t="str">
        <f t="shared" si="24"/>
        <v>Galicia</v>
      </c>
      <c r="AX29" s="524">
        <f t="shared" si="25"/>
        <v>17.395846287775154</v>
      </c>
    </row>
    <row r="30" spans="1:50" s="336" customFormat="1" ht="18" customHeight="1" x14ac:dyDescent="0.1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1521488</v>
      </c>
      <c r="Q30" s="545">
        <f>P30*100/D30</f>
        <v>3.1293655791135668</v>
      </c>
      <c r="R30" s="320"/>
      <c r="S30" s="549">
        <f>SUM(S11:S28)</f>
        <v>406609</v>
      </c>
      <c r="T30" s="546">
        <f>S30*100/G30</f>
        <v>1.0509047673655649</v>
      </c>
      <c r="U30" s="320"/>
      <c r="V30" s="549">
        <f>SUM(V11:V28)</f>
        <v>292760</v>
      </c>
      <c r="W30" s="546">
        <f>V30*100/J30</f>
        <v>4.195511164192725</v>
      </c>
      <c r="X30" s="320"/>
      <c r="Y30" s="549">
        <f>SUM(Y11:Y28)</f>
        <v>822119</v>
      </c>
      <c r="Z30" s="551">
        <f>Y30*100/M30</f>
        <v>27.864341313854165</v>
      </c>
      <c r="AA30" s="521"/>
      <c r="AB30" s="522">
        <f>_xlfn.RANK.EQ(Q30,Q$11:Q$30,0)</f>
        <v>8</v>
      </c>
      <c r="AC30" s="522">
        <v>19</v>
      </c>
      <c r="AD30" s="518"/>
      <c r="AE30" s="518"/>
      <c r="AF30" s="552"/>
      <c r="AG30" s="337"/>
      <c r="AH30" s="522">
        <f t="shared" si="14"/>
        <v>10</v>
      </c>
      <c r="AI30" s="522">
        <v>19</v>
      </c>
      <c r="AJ30" s="518"/>
      <c r="AK30" s="518"/>
      <c r="AL30" s="552"/>
      <c r="AM30" s="337"/>
      <c r="AN30" s="522">
        <f t="shared" si="18"/>
        <v>8</v>
      </c>
      <c r="AO30" s="522">
        <v>19</v>
      </c>
      <c r="AP30" s="518"/>
      <c r="AQ30" s="518"/>
      <c r="AR30" s="552"/>
      <c r="AS30" s="337"/>
      <c r="AT30" s="522">
        <f t="shared" si="22"/>
        <v>8</v>
      </c>
      <c r="AU30" s="522">
        <v>19</v>
      </c>
      <c r="AV30" s="518"/>
      <c r="AW30" s="518"/>
      <c r="AX30" s="552"/>
    </row>
    <row r="31" spans="1:50" s="336" customFormat="1" ht="5.25" customHeight="1" x14ac:dyDescent="0.2">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
      <c r="B33" s="1577" t="s">
        <v>171</v>
      </c>
      <c r="C33" s="1577"/>
      <c r="D33" s="1577"/>
      <c r="E33" s="1577"/>
      <c r="F33" s="1577"/>
      <c r="G33" s="1577"/>
      <c r="H33" s="1577"/>
      <c r="I33" s="1577"/>
      <c r="J33" s="1577"/>
      <c r="K33" s="1577"/>
      <c r="L33" s="1577"/>
      <c r="M33" s="157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
      <c r="B34" s="1578"/>
      <c r="C34" s="1578"/>
      <c r="D34" s="1578"/>
      <c r="E34" s="1578"/>
      <c r="F34" s="1578"/>
      <c r="G34" s="1578"/>
      <c r="H34" s="1578"/>
      <c r="I34" s="1578"/>
      <c r="J34" s="1578"/>
      <c r="K34" s="1578"/>
      <c r="L34" s="1578"/>
      <c r="M34" s="1578"/>
      <c r="N34" s="1578"/>
      <c r="O34" s="1578"/>
      <c r="P34" s="1578"/>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
      <c r="B35" s="1579"/>
      <c r="C35" s="1579"/>
      <c r="D35" s="1579"/>
      <c r="E35" s="1579"/>
      <c r="F35" s="1579"/>
      <c r="G35" s="1579"/>
      <c r="H35" s="1579"/>
      <c r="I35" s="1579"/>
      <c r="J35" s="1579"/>
      <c r="K35" s="1579"/>
      <c r="L35" s="1579"/>
      <c r="M35" s="1579"/>
      <c r="N35" s="1579"/>
      <c r="O35" s="1579"/>
      <c r="P35" s="1579"/>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
      <c r="L38" s="888"/>
      <c r="M38" s="888"/>
      <c r="N38" s="888"/>
    </row>
    <row r="39" spans="2:50" x14ac:dyDescent="0.2">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7"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57"/>
  <sheetViews>
    <sheetView zoomScale="90" zoomScaleNormal="90" workbookViewId="0"/>
  </sheetViews>
  <sheetFormatPr baseColWidth="10" defaultColWidth="11.42578125" defaultRowHeight="15" x14ac:dyDescent="0.2"/>
  <cols>
    <col min="1" max="1" width="4" style="333" customWidth="1"/>
    <col min="2" max="2" width="32.28515625" style="333" customWidth="1"/>
    <col min="3" max="3" width="0.5703125" style="333" customWidth="1"/>
    <col min="4" max="4" width="17"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5703125" style="333" customWidth="1"/>
    <col min="12" max="12" width="8.42578125" style="333" customWidth="1"/>
    <col min="13" max="13" width="6.140625" style="333" customWidth="1"/>
    <col min="14" max="14" width="8.42578125" style="333" customWidth="1"/>
    <col min="15" max="15" width="7.5703125" style="333" customWidth="1"/>
    <col min="16" max="16" width="8.42578125" style="333" customWidth="1"/>
    <col min="17" max="17" width="6.140625" style="333" customWidth="1"/>
    <col min="18" max="18" width="8.42578125" style="333" customWidth="1"/>
    <col min="19" max="19" width="6.140625" style="333" customWidth="1"/>
    <col min="20" max="22" width="8.42578125" style="333" customWidth="1"/>
    <col min="23" max="23" width="6.140625" style="333" customWidth="1"/>
    <col min="24" max="24" width="8.42578125" style="333" customWidth="1"/>
    <col min="25" max="25" width="3.5703125" style="333" customWidth="1"/>
    <col min="26" max="26" width="1.42578125" style="329" customWidth="1"/>
    <col min="27" max="27" width="1.85546875" style="329" customWidth="1"/>
    <col min="28" max="28" width="2.140625" style="329" customWidth="1"/>
    <col min="29" max="29" width="11" style="396" customWidth="1"/>
    <col min="30" max="31" width="8.85546875" style="396" customWidth="1"/>
    <col min="32" max="32" width="8.85546875" style="596" customWidth="1"/>
    <col min="33" max="33" width="2.42578125" style="329" bestFit="1" customWidth="1"/>
    <col min="34" max="34" width="4.28515625" style="329" bestFit="1" customWidth="1"/>
    <col min="35" max="35" width="8.42578125" style="329" bestFit="1" customWidth="1"/>
    <col min="36" max="36" width="4.28515625" style="333" bestFit="1" customWidth="1"/>
    <col min="37" max="16384" width="11.42578125" style="333"/>
  </cols>
  <sheetData>
    <row r="1" spans="1:36" s="340" customFormat="1" x14ac:dyDescent="0.2">
      <c r="B1" s="311"/>
      <c r="C1" s="341"/>
      <c r="E1" s="341"/>
      <c r="F1" s="342" t="s">
        <v>135</v>
      </c>
      <c r="G1" s="342"/>
      <c r="H1" s="342"/>
      <c r="I1" s="342" t="s">
        <v>16</v>
      </c>
      <c r="Y1" s="331"/>
      <c r="Z1" s="331"/>
      <c r="AA1" s="331"/>
      <c r="AB1" s="331"/>
      <c r="AC1" s="396"/>
      <c r="AD1" s="396"/>
      <c r="AE1" s="342"/>
      <c r="AF1" s="598"/>
      <c r="AG1" s="311"/>
      <c r="AH1" s="311"/>
      <c r="AI1" s="311"/>
    </row>
    <row r="2" spans="1:36" s="343" customFormat="1" x14ac:dyDescent="0.25">
      <c r="B2" s="1400"/>
      <c r="C2" s="1400"/>
      <c r="Y2" s="331"/>
      <c r="Z2" s="331"/>
      <c r="AA2" s="331"/>
      <c r="AB2" s="331"/>
      <c r="AC2" s="396"/>
      <c r="AD2" s="396"/>
      <c r="AE2" s="556"/>
      <c r="AF2" s="599"/>
      <c r="AG2" s="891"/>
      <c r="AH2" s="891"/>
      <c r="AI2" s="891"/>
    </row>
    <row r="3" spans="1:36" s="345" customFormat="1" ht="42" customHeight="1" x14ac:dyDescent="0.2">
      <c r="B3" s="1401"/>
      <c r="C3" s="1401"/>
      <c r="Y3" s="331"/>
      <c r="Z3" s="331"/>
      <c r="AA3" s="331"/>
      <c r="AB3" s="331"/>
      <c r="AC3" s="396"/>
      <c r="AD3" s="396"/>
      <c r="AE3" s="556"/>
      <c r="AF3" s="599"/>
      <c r="AG3" s="891"/>
      <c r="AH3" s="891"/>
      <c r="AI3" s="891"/>
    </row>
    <row r="4" spans="1:36" s="345" customFormat="1" ht="24" customHeight="1" x14ac:dyDescent="0.2">
      <c r="A4" s="1496" t="s">
        <v>428</v>
      </c>
      <c r="B4" s="1496"/>
      <c r="C4" s="1496"/>
      <c r="D4" s="1496"/>
      <c r="E4" s="1496"/>
      <c r="F4" s="1496"/>
      <c r="G4" s="1496"/>
      <c r="H4" s="1496"/>
      <c r="I4" s="1496"/>
      <c r="J4" s="1496"/>
      <c r="K4" s="1496"/>
      <c r="L4" s="1496"/>
      <c r="M4" s="1496"/>
      <c r="N4" s="1496"/>
      <c r="O4" s="1496"/>
      <c r="P4" s="1496"/>
      <c r="Q4" s="1496"/>
      <c r="R4" s="1496"/>
      <c r="S4" s="1496"/>
      <c r="T4" s="1496"/>
      <c r="U4" s="1496"/>
      <c r="V4" s="1496"/>
      <c r="W4" s="1496"/>
      <c r="X4" s="1496"/>
      <c r="Y4" s="331"/>
      <c r="Z4" s="331"/>
      <c r="AA4" s="331"/>
      <c r="AB4" s="331"/>
      <c r="AC4" s="396"/>
      <c r="AD4" s="396"/>
      <c r="AE4" s="556"/>
      <c r="AF4" s="599"/>
      <c r="AG4" s="891"/>
      <c r="AH4" s="891"/>
      <c r="AI4" s="891"/>
    </row>
    <row r="5" spans="1:36" s="345" customFormat="1" x14ac:dyDescent="0.2">
      <c r="A5" s="49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1439"/>
      <c r="V5" s="1439"/>
      <c r="W5" s="1439"/>
      <c r="X5" s="1439"/>
      <c r="AC5" s="556"/>
      <c r="AD5" s="556"/>
      <c r="AE5" s="556"/>
      <c r="AF5" s="599"/>
      <c r="AG5" s="891"/>
    </row>
    <row r="6" spans="1:36" s="345" customFormat="1" ht="6.75" customHeight="1" x14ac:dyDescent="0.2">
      <c r="B6" s="1439"/>
      <c r="C6" s="1439"/>
      <c r="D6" s="1439"/>
      <c r="E6" s="1439"/>
      <c r="F6" s="1439"/>
      <c r="G6" s="1439"/>
      <c r="H6" s="1439"/>
      <c r="I6" s="1439"/>
      <c r="J6" s="1439"/>
      <c r="K6" s="1439"/>
      <c r="L6" s="1439"/>
      <c r="M6" s="1439"/>
      <c r="N6" s="1439"/>
      <c r="O6" s="1439"/>
      <c r="P6" s="1439"/>
      <c r="Q6" s="1439"/>
      <c r="R6" s="1439"/>
      <c r="S6" s="1439"/>
      <c r="T6" s="1439"/>
      <c r="U6" s="1439"/>
      <c r="V6" s="1439"/>
      <c r="W6" s="1439"/>
      <c r="X6" s="1439"/>
      <c r="Z6" s="891"/>
      <c r="AA6" s="891"/>
      <c r="AB6" s="891"/>
      <c r="AC6" s="556"/>
      <c r="AD6" s="556"/>
      <c r="AE6" s="556"/>
      <c r="AF6" s="599"/>
      <c r="AG6" s="891"/>
      <c r="AH6" s="891"/>
      <c r="AI6" s="891"/>
    </row>
    <row r="7" spans="1:36" s="322" customFormat="1" ht="3.75" customHeight="1" x14ac:dyDescent="0.2">
      <c r="A7" s="316"/>
      <c r="B7" s="1524" t="s">
        <v>12</v>
      </c>
      <c r="C7" s="437"/>
      <c r="D7" s="1593" t="s">
        <v>251</v>
      </c>
      <c r="E7" s="882"/>
      <c r="F7" s="1596"/>
      <c r="G7" s="1596"/>
      <c r="H7" s="882"/>
      <c r="I7" s="752"/>
      <c r="J7" s="752"/>
      <c r="K7" s="752"/>
      <c r="L7" s="752"/>
      <c r="M7" s="882"/>
      <c r="N7" s="882"/>
      <c r="O7" s="882"/>
      <c r="P7" s="882"/>
      <c r="Q7" s="882"/>
      <c r="R7" s="882"/>
      <c r="S7" s="889"/>
      <c r="T7" s="882"/>
      <c r="U7" s="882"/>
      <c r="V7" s="890"/>
      <c r="W7" s="1599"/>
      <c r="X7" s="1600"/>
      <c r="Z7" s="320"/>
      <c r="AA7" s="320"/>
      <c r="AB7" s="320"/>
      <c r="AC7" s="513"/>
      <c r="AD7" s="513"/>
      <c r="AE7" s="513"/>
      <c r="AF7" s="1362"/>
      <c r="AG7" s="320"/>
      <c r="AH7" s="320"/>
      <c r="AI7" s="320"/>
    </row>
    <row r="8" spans="1:36" s="322" customFormat="1" ht="14.25" customHeight="1" x14ac:dyDescent="0.2">
      <c r="A8" s="316"/>
      <c r="B8" s="1591"/>
      <c r="C8" s="437"/>
      <c r="D8" s="1594"/>
      <c r="E8" s="437"/>
      <c r="F8" s="1569" t="s">
        <v>271</v>
      </c>
      <c r="G8" s="1597"/>
      <c r="H8" s="437"/>
      <c r="I8" s="1569" t="s">
        <v>272</v>
      </c>
      <c r="J8" s="1585"/>
      <c r="K8" s="1587" t="s">
        <v>372</v>
      </c>
      <c r="L8" s="1588"/>
      <c r="M8" s="1588"/>
      <c r="N8" s="1588"/>
      <c r="O8" s="1588"/>
      <c r="P8" s="1588"/>
      <c r="Q8" s="1588"/>
      <c r="R8" s="1588"/>
      <c r="S8" s="1588"/>
      <c r="T8" s="1588"/>
      <c r="U8" s="1588"/>
      <c r="V8" s="1588"/>
      <c r="W8" s="1588"/>
      <c r="X8" s="1589"/>
      <c r="Z8" s="320"/>
      <c r="AA8" s="320"/>
      <c r="AB8" s="320"/>
      <c r="AC8" s="513"/>
      <c r="AD8" s="513"/>
      <c r="AE8" s="513"/>
      <c r="AF8" s="1261"/>
      <c r="AG8" s="320"/>
      <c r="AH8" s="320"/>
      <c r="AI8" s="320"/>
    </row>
    <row r="9" spans="1:36" s="322" customFormat="1" ht="28.5" customHeight="1" x14ac:dyDescent="0.2">
      <c r="A9" s="316"/>
      <c r="B9" s="1591"/>
      <c r="C9" s="437"/>
      <c r="D9" s="1595"/>
      <c r="E9" s="437"/>
      <c r="F9" s="1586"/>
      <c r="G9" s="1598"/>
      <c r="H9" s="437"/>
      <c r="I9" s="1586"/>
      <c r="J9" s="1583"/>
      <c r="K9" s="1580" t="s">
        <v>373</v>
      </c>
      <c r="L9" s="1581"/>
      <c r="M9" s="1582" t="s">
        <v>374</v>
      </c>
      <c r="N9" s="1583"/>
      <c r="O9" s="1580" t="s">
        <v>375</v>
      </c>
      <c r="P9" s="1581"/>
      <c r="Q9" s="1582" t="s">
        <v>376</v>
      </c>
      <c r="R9" s="1583"/>
      <c r="S9" s="1582" t="s">
        <v>377</v>
      </c>
      <c r="T9" s="1483"/>
      <c r="U9" s="1422" t="s">
        <v>113</v>
      </c>
      <c r="V9" s="1590"/>
      <c r="W9" s="1422" t="s">
        <v>378</v>
      </c>
      <c r="X9" s="1584"/>
      <c r="Z9" s="320"/>
      <c r="AA9" s="320"/>
      <c r="AB9" s="320"/>
      <c r="AC9" s="513"/>
      <c r="AD9" s="513"/>
      <c r="AE9" s="513"/>
      <c r="AF9" s="1261"/>
      <c r="AG9" s="320"/>
      <c r="AH9" s="320"/>
      <c r="AI9" s="320"/>
    </row>
    <row r="10" spans="1:36" s="322" customFormat="1" ht="22.5" customHeight="1" x14ac:dyDescent="0.2">
      <c r="A10" s="316"/>
      <c r="B10" s="1592"/>
      <c r="C10" s="437"/>
      <c r="D10" s="899" t="s">
        <v>9</v>
      </c>
      <c r="E10" s="883"/>
      <c r="F10" s="901" t="s">
        <v>9</v>
      </c>
      <c r="G10" s="876" t="s">
        <v>273</v>
      </c>
      <c r="H10" s="898"/>
      <c r="I10" s="791" t="s">
        <v>9</v>
      </c>
      <c r="J10" s="902" t="s">
        <v>273</v>
      </c>
      <c r="K10" s="903" t="s">
        <v>9</v>
      </c>
      <c r="L10" s="902" t="s">
        <v>379</v>
      </c>
      <c r="M10" s="903" t="s">
        <v>9</v>
      </c>
      <c r="N10" s="903" t="s">
        <v>379</v>
      </c>
      <c r="O10" s="903" t="s">
        <v>9</v>
      </c>
      <c r="P10" s="903" t="s">
        <v>379</v>
      </c>
      <c r="Q10" s="903" t="s">
        <v>9</v>
      </c>
      <c r="R10" s="903" t="s">
        <v>379</v>
      </c>
      <c r="S10" s="880" t="s">
        <v>9</v>
      </c>
      <c r="T10" s="790" t="s">
        <v>379</v>
      </c>
      <c r="U10" s="900" t="s">
        <v>9</v>
      </c>
      <c r="V10" s="903" t="s">
        <v>379</v>
      </c>
      <c r="W10" s="902" t="s">
        <v>9</v>
      </c>
      <c r="X10" s="790" t="s">
        <v>379</v>
      </c>
      <c r="Z10" s="320"/>
      <c r="AA10" s="320"/>
      <c r="AB10" s="320"/>
      <c r="AC10" s="568" t="s">
        <v>208</v>
      </c>
      <c r="AD10" s="602" t="s">
        <v>388</v>
      </c>
      <c r="AE10" s="603" t="s">
        <v>389</v>
      </c>
      <c r="AF10" s="1261"/>
      <c r="AG10" s="320"/>
      <c r="AH10" s="320"/>
      <c r="AI10" s="320"/>
    </row>
    <row r="11" spans="1:36" s="328" customFormat="1" ht="3" customHeight="1" x14ac:dyDescent="0.2">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596"/>
      <c r="AG11" s="329"/>
      <c r="AH11" s="329"/>
      <c r="AI11" s="329"/>
    </row>
    <row r="12" spans="1:36" s="331" customFormat="1" x14ac:dyDescent="0.25">
      <c r="A12" s="330"/>
      <c r="B12" s="755" t="s">
        <v>8</v>
      </c>
      <c r="C12" s="350"/>
      <c r="D12" s="892">
        <v>297499</v>
      </c>
      <c r="E12" s="350"/>
      <c r="F12" s="758">
        <v>3526</v>
      </c>
      <c r="G12" s="759">
        <v>1.1852140679464469</v>
      </c>
      <c r="H12" s="350"/>
      <c r="I12" s="758">
        <v>2690</v>
      </c>
      <c r="J12" s="759">
        <v>0.9042047200158656</v>
      </c>
      <c r="K12" s="758">
        <v>2459</v>
      </c>
      <c r="L12" s="759">
        <v>91.412639405204459</v>
      </c>
      <c r="M12" s="758">
        <v>17</v>
      </c>
      <c r="N12" s="759">
        <v>0.63197026022304836</v>
      </c>
      <c r="O12" s="758">
        <v>25</v>
      </c>
      <c r="P12" s="759">
        <v>0.92936802973977695</v>
      </c>
      <c r="Q12" s="758">
        <v>170</v>
      </c>
      <c r="R12" s="759">
        <v>6.3197026022304827</v>
      </c>
      <c r="S12" s="758">
        <v>0</v>
      </c>
      <c r="T12" s="759">
        <v>0</v>
      </c>
      <c r="U12" s="758">
        <v>0</v>
      </c>
      <c r="V12" s="759">
        <v>0</v>
      </c>
      <c r="W12" s="758">
        <v>19</v>
      </c>
      <c r="X12" s="759">
        <f t="shared" ref="X12:X29" si="0">W12/$I12*100</f>
        <v>0.70631970260223054</v>
      </c>
      <c r="Z12" s="360"/>
      <c r="AA12" s="360"/>
      <c r="AB12" s="360"/>
      <c r="AC12" s="604">
        <v>44316</v>
      </c>
      <c r="AD12" s="602">
        <v>23620</v>
      </c>
      <c r="AE12" s="602">
        <v>14066</v>
      </c>
      <c r="AF12" s="606"/>
      <c r="AG12" s="360"/>
      <c r="AH12" s="360"/>
      <c r="AI12" s="361"/>
      <c r="AJ12" s="607"/>
    </row>
    <row r="13" spans="1:36" s="331" customFormat="1" x14ac:dyDescent="0.25">
      <c r="A13" s="330"/>
      <c r="B13" s="763" t="s">
        <v>7</v>
      </c>
      <c r="C13" s="350"/>
      <c r="D13" s="893">
        <v>45476</v>
      </c>
      <c r="E13" s="350"/>
      <c r="F13" s="765">
        <v>859</v>
      </c>
      <c r="G13" s="766">
        <v>1.8889084352185768</v>
      </c>
      <c r="H13" s="350"/>
      <c r="I13" s="765">
        <v>647</v>
      </c>
      <c r="J13" s="766">
        <v>1.42272847216114</v>
      </c>
      <c r="K13" s="765">
        <v>616</v>
      </c>
      <c r="L13" s="766">
        <v>95.208655332302939</v>
      </c>
      <c r="M13" s="765">
        <v>26</v>
      </c>
      <c r="N13" s="766">
        <v>4.01854714064915</v>
      </c>
      <c r="O13" s="765">
        <v>1</v>
      </c>
      <c r="P13" s="766">
        <v>0.15455950540958269</v>
      </c>
      <c r="Q13" s="765">
        <v>1</v>
      </c>
      <c r="R13" s="766">
        <v>0.15455950540958269</v>
      </c>
      <c r="S13" s="765">
        <v>0</v>
      </c>
      <c r="T13" s="766">
        <v>0</v>
      </c>
      <c r="U13" s="765">
        <v>1</v>
      </c>
      <c r="V13" s="766">
        <v>0.15455950540958269</v>
      </c>
      <c r="W13" s="765">
        <v>2</v>
      </c>
      <c r="X13" s="766">
        <f t="shared" si="0"/>
        <v>0.30911901081916537</v>
      </c>
      <c r="Z13" s="360"/>
      <c r="AA13" s="360"/>
      <c r="AB13" s="360"/>
      <c r="AC13" s="604">
        <v>44347</v>
      </c>
      <c r="AD13" s="602">
        <v>21534</v>
      </c>
      <c r="AE13" s="602">
        <v>12150</v>
      </c>
      <c r="AF13" s="606"/>
      <c r="AG13" s="360"/>
      <c r="AH13" s="360"/>
      <c r="AI13" s="361"/>
      <c r="AJ13" s="607"/>
    </row>
    <row r="14" spans="1:36" s="331" customFormat="1" x14ac:dyDescent="0.25">
      <c r="A14" s="330"/>
      <c r="B14" s="763" t="s">
        <v>37</v>
      </c>
      <c r="C14" s="350"/>
      <c r="D14" s="893">
        <v>33572</v>
      </c>
      <c r="E14" s="350"/>
      <c r="F14" s="765">
        <v>874</v>
      </c>
      <c r="G14" s="766">
        <v>2.603359942809484</v>
      </c>
      <c r="H14" s="350"/>
      <c r="I14" s="765">
        <v>429</v>
      </c>
      <c r="J14" s="766">
        <v>1.2778505897771952</v>
      </c>
      <c r="K14" s="765">
        <v>389</v>
      </c>
      <c r="L14" s="766">
        <v>90.675990675990676</v>
      </c>
      <c r="M14" s="765">
        <v>4</v>
      </c>
      <c r="N14" s="766">
        <v>0.93240093240093236</v>
      </c>
      <c r="O14" s="765">
        <v>31</v>
      </c>
      <c r="P14" s="766">
        <v>7.2261072261072261</v>
      </c>
      <c r="Q14" s="765">
        <v>0</v>
      </c>
      <c r="R14" s="766">
        <v>0</v>
      </c>
      <c r="S14" s="765">
        <v>0</v>
      </c>
      <c r="T14" s="766">
        <v>0</v>
      </c>
      <c r="U14" s="765">
        <v>4</v>
      </c>
      <c r="V14" s="766">
        <v>0.93240093240093236</v>
      </c>
      <c r="W14" s="765">
        <v>1</v>
      </c>
      <c r="X14" s="766">
        <f t="shared" si="0"/>
        <v>0.23310023310023309</v>
      </c>
      <c r="Z14" s="360"/>
      <c r="AA14" s="360"/>
      <c r="AB14" s="360"/>
      <c r="AC14" s="604">
        <v>44377</v>
      </c>
      <c r="AD14" s="602">
        <v>21833</v>
      </c>
      <c r="AE14" s="602">
        <v>13954</v>
      </c>
      <c r="AF14" s="606"/>
      <c r="AG14" s="360"/>
      <c r="AH14" s="360"/>
      <c r="AI14" s="361"/>
      <c r="AJ14" s="607"/>
    </row>
    <row r="15" spans="1:36" s="331" customFormat="1" x14ac:dyDescent="0.25">
      <c r="A15" s="330"/>
      <c r="B15" s="763" t="s">
        <v>38</v>
      </c>
      <c r="C15" s="350"/>
      <c r="D15" s="893">
        <v>31871</v>
      </c>
      <c r="E15" s="350"/>
      <c r="F15" s="765">
        <v>525</v>
      </c>
      <c r="G15" s="766">
        <v>1.6472655392049198</v>
      </c>
      <c r="H15" s="350"/>
      <c r="I15" s="765">
        <v>503</v>
      </c>
      <c r="J15" s="766">
        <v>1.5782372689906183</v>
      </c>
      <c r="K15" s="765">
        <v>415</v>
      </c>
      <c r="L15" s="766">
        <v>82.504970178926442</v>
      </c>
      <c r="M15" s="765">
        <v>14</v>
      </c>
      <c r="N15" s="766">
        <v>2.7833001988071571</v>
      </c>
      <c r="O15" s="765">
        <v>66</v>
      </c>
      <c r="P15" s="766">
        <v>13.12127236580517</v>
      </c>
      <c r="Q15" s="765">
        <v>0</v>
      </c>
      <c r="R15" s="766">
        <v>0</v>
      </c>
      <c r="S15" s="765">
        <v>4</v>
      </c>
      <c r="T15" s="766">
        <v>0.79522862823061624</v>
      </c>
      <c r="U15" s="765">
        <v>4</v>
      </c>
      <c r="V15" s="766">
        <v>0.79522862823061624</v>
      </c>
      <c r="W15" s="765">
        <v>0</v>
      </c>
      <c r="X15" s="766">
        <f t="shared" si="0"/>
        <v>0</v>
      </c>
      <c r="Z15" s="360"/>
      <c r="AA15" s="360"/>
      <c r="AB15" s="360"/>
      <c r="AC15" s="604">
        <v>44408</v>
      </c>
      <c r="AD15" s="602">
        <v>25882</v>
      </c>
      <c r="AE15" s="602">
        <v>13248</v>
      </c>
      <c r="AF15" s="606"/>
      <c r="AG15" s="360"/>
      <c r="AH15" s="360"/>
      <c r="AI15" s="361"/>
      <c r="AJ15" s="607"/>
    </row>
    <row r="16" spans="1:36" s="331" customFormat="1" x14ac:dyDescent="0.25">
      <c r="A16" s="330"/>
      <c r="B16" s="763" t="s">
        <v>6</v>
      </c>
      <c r="C16" s="350"/>
      <c r="D16" s="893">
        <v>45615</v>
      </c>
      <c r="E16" s="350"/>
      <c r="F16" s="765">
        <v>979</v>
      </c>
      <c r="G16" s="766">
        <v>2.1462238298805216</v>
      </c>
      <c r="H16" s="350"/>
      <c r="I16" s="765">
        <v>389</v>
      </c>
      <c r="J16" s="766">
        <v>0.85278965252658123</v>
      </c>
      <c r="K16" s="765">
        <v>380</v>
      </c>
      <c r="L16" s="766">
        <v>97.686375321336754</v>
      </c>
      <c r="M16" s="765">
        <v>1</v>
      </c>
      <c r="N16" s="766">
        <v>0.25706940874035988</v>
      </c>
      <c r="O16" s="765">
        <v>0</v>
      </c>
      <c r="P16" s="766">
        <v>0</v>
      </c>
      <c r="Q16" s="765">
        <v>1</v>
      </c>
      <c r="R16" s="766">
        <v>0.25706940874035988</v>
      </c>
      <c r="S16" s="765">
        <v>0</v>
      </c>
      <c r="T16" s="766">
        <v>0</v>
      </c>
      <c r="U16" s="765">
        <v>3</v>
      </c>
      <c r="V16" s="766">
        <v>0.77120822622107965</v>
      </c>
      <c r="W16" s="765">
        <v>4</v>
      </c>
      <c r="X16" s="766">
        <f t="shared" si="0"/>
        <v>1.0282776349614395</v>
      </c>
      <c r="Z16" s="360"/>
      <c r="AA16" s="360"/>
      <c r="AB16" s="360"/>
      <c r="AC16" s="604">
        <v>44439</v>
      </c>
      <c r="AD16" s="602">
        <v>15551</v>
      </c>
      <c r="AE16" s="602">
        <v>13247</v>
      </c>
      <c r="AF16" s="606"/>
      <c r="AG16" s="360"/>
      <c r="AH16" s="360"/>
      <c r="AI16" s="361"/>
      <c r="AJ16" s="607"/>
    </row>
    <row r="17" spans="1:36" s="331" customFormat="1" x14ac:dyDescent="0.25">
      <c r="A17" s="330"/>
      <c r="B17" s="763" t="s">
        <v>5</v>
      </c>
      <c r="C17" s="350"/>
      <c r="D17" s="894">
        <v>18175</v>
      </c>
      <c r="E17" s="350"/>
      <c r="F17" s="765">
        <v>190</v>
      </c>
      <c r="G17" s="766">
        <v>1.0453920220082531</v>
      </c>
      <c r="H17" s="350"/>
      <c r="I17" s="765">
        <v>190</v>
      </c>
      <c r="J17" s="766">
        <v>1.0453920220082531</v>
      </c>
      <c r="K17" s="769">
        <v>189</v>
      </c>
      <c r="L17" s="766">
        <v>99.473684210526315</v>
      </c>
      <c r="M17" s="769">
        <v>1</v>
      </c>
      <c r="N17" s="766">
        <v>0.52631578947368418</v>
      </c>
      <c r="O17" s="769">
        <v>0</v>
      </c>
      <c r="P17" s="766">
        <v>0</v>
      </c>
      <c r="Q17" s="769">
        <v>0</v>
      </c>
      <c r="R17" s="766">
        <v>0</v>
      </c>
      <c r="S17" s="769">
        <v>0</v>
      </c>
      <c r="T17" s="766">
        <v>0</v>
      </c>
      <c r="U17" s="769">
        <v>0</v>
      </c>
      <c r="V17" s="766">
        <v>0</v>
      </c>
      <c r="W17" s="769">
        <v>0</v>
      </c>
      <c r="X17" s="766">
        <f t="shared" si="0"/>
        <v>0</v>
      </c>
      <c r="Z17" s="360"/>
      <c r="AA17" s="360"/>
      <c r="AB17" s="360"/>
      <c r="AC17" s="604">
        <v>44469</v>
      </c>
      <c r="AD17" s="602">
        <v>29199</v>
      </c>
      <c r="AE17" s="602">
        <v>15187</v>
      </c>
      <c r="AF17" s="606"/>
      <c r="AG17" s="360"/>
      <c r="AH17" s="360"/>
      <c r="AI17" s="361"/>
      <c r="AJ17" s="607"/>
    </row>
    <row r="18" spans="1:36" s="331" customFormat="1" x14ac:dyDescent="0.25">
      <c r="A18" s="330"/>
      <c r="B18" s="763" t="s">
        <v>4</v>
      </c>
      <c r="C18" s="350"/>
      <c r="D18" s="893">
        <v>126076</v>
      </c>
      <c r="E18" s="350"/>
      <c r="F18" s="765">
        <v>1024</v>
      </c>
      <c r="G18" s="766">
        <v>0.81220850915320919</v>
      </c>
      <c r="H18" s="350"/>
      <c r="I18" s="765">
        <v>1142</v>
      </c>
      <c r="J18" s="766">
        <v>0.90580284907516107</v>
      </c>
      <c r="K18" s="765">
        <v>1072</v>
      </c>
      <c r="L18" s="766">
        <v>93.870402802101566</v>
      </c>
      <c r="M18" s="765">
        <v>30</v>
      </c>
      <c r="N18" s="766">
        <v>2.6269702276707529</v>
      </c>
      <c r="O18" s="765">
        <v>0</v>
      </c>
      <c r="P18" s="766">
        <v>0</v>
      </c>
      <c r="Q18" s="765">
        <v>0</v>
      </c>
      <c r="R18" s="766">
        <v>0</v>
      </c>
      <c r="S18" s="765">
        <v>0</v>
      </c>
      <c r="T18" s="766">
        <v>0</v>
      </c>
      <c r="U18" s="765">
        <v>39</v>
      </c>
      <c r="V18" s="766">
        <v>3.4150612959719786</v>
      </c>
      <c r="W18" s="765">
        <v>1</v>
      </c>
      <c r="X18" s="766">
        <f t="shared" si="0"/>
        <v>8.7565674255691769E-2</v>
      </c>
      <c r="Z18" s="360"/>
      <c r="AA18" s="360"/>
      <c r="AB18" s="360"/>
      <c r="AC18" s="604">
        <v>44500</v>
      </c>
      <c r="AD18" s="602">
        <v>26213</v>
      </c>
      <c r="AE18" s="602">
        <v>13678</v>
      </c>
      <c r="AF18" s="606"/>
      <c r="AG18" s="360"/>
      <c r="AH18" s="360"/>
      <c r="AI18" s="361"/>
      <c r="AJ18" s="607"/>
    </row>
    <row r="19" spans="1:36" s="331" customFormat="1" x14ac:dyDescent="0.25">
      <c r="A19" s="330"/>
      <c r="B19" s="763" t="s">
        <v>40</v>
      </c>
      <c r="C19" s="350"/>
      <c r="D19" s="893">
        <v>77526</v>
      </c>
      <c r="E19" s="350"/>
      <c r="F19" s="765">
        <v>490</v>
      </c>
      <c r="G19" s="766">
        <v>0.63204602326961279</v>
      </c>
      <c r="H19" s="350"/>
      <c r="I19" s="765">
        <v>999</v>
      </c>
      <c r="J19" s="766">
        <v>1.2885999535639656</v>
      </c>
      <c r="K19" s="765">
        <v>941</v>
      </c>
      <c r="L19" s="766">
        <v>94.194194194194196</v>
      </c>
      <c r="M19" s="765">
        <v>7</v>
      </c>
      <c r="N19" s="766">
        <v>0.70070070070070067</v>
      </c>
      <c r="O19" s="765">
        <v>11</v>
      </c>
      <c r="P19" s="766">
        <v>1.1011011011011012</v>
      </c>
      <c r="Q19" s="765">
        <v>1</v>
      </c>
      <c r="R19" s="766">
        <v>0.10010010010010009</v>
      </c>
      <c r="S19" s="765">
        <v>0</v>
      </c>
      <c r="T19" s="766">
        <v>0</v>
      </c>
      <c r="U19" s="765">
        <v>20</v>
      </c>
      <c r="V19" s="766">
        <v>2.0020020020020022</v>
      </c>
      <c r="W19" s="765">
        <v>19</v>
      </c>
      <c r="X19" s="766">
        <f t="shared" si="0"/>
        <v>1.9019019019019021</v>
      </c>
      <c r="Z19" s="360"/>
      <c r="AA19" s="360"/>
      <c r="AB19" s="360"/>
      <c r="AC19" s="604">
        <v>44530</v>
      </c>
      <c r="AD19" s="602">
        <v>25655</v>
      </c>
      <c r="AE19" s="602">
        <v>14422</v>
      </c>
      <c r="AF19" s="606"/>
      <c r="AG19" s="360"/>
      <c r="AH19" s="360"/>
      <c r="AI19" s="361"/>
      <c r="AJ19" s="607"/>
    </row>
    <row r="20" spans="1:36" s="331" customFormat="1" x14ac:dyDescent="0.25">
      <c r="A20" s="330"/>
      <c r="B20" s="763" t="s">
        <v>41</v>
      </c>
      <c r="C20" s="350"/>
      <c r="D20" s="893">
        <v>231314</v>
      </c>
      <c r="E20" s="350"/>
      <c r="F20" s="765">
        <v>4781</v>
      </c>
      <c r="G20" s="766">
        <v>2.0668874343965347</v>
      </c>
      <c r="H20" s="350"/>
      <c r="I20" s="765">
        <v>2800</v>
      </c>
      <c r="J20" s="766">
        <v>1.2104758034533145</v>
      </c>
      <c r="K20" s="765">
        <v>2257</v>
      </c>
      <c r="L20" s="766">
        <v>80.607142857142861</v>
      </c>
      <c r="M20" s="765">
        <v>2</v>
      </c>
      <c r="N20" s="766">
        <v>7.1428571428571425E-2</v>
      </c>
      <c r="O20" s="765">
        <v>504</v>
      </c>
      <c r="P20" s="766">
        <v>18</v>
      </c>
      <c r="Q20" s="765">
        <v>0</v>
      </c>
      <c r="R20" s="766">
        <v>0</v>
      </c>
      <c r="S20" s="765">
        <v>8</v>
      </c>
      <c r="T20" s="766">
        <v>0.2857142857142857</v>
      </c>
      <c r="U20" s="765">
        <v>26</v>
      </c>
      <c r="V20" s="766">
        <v>0.9285714285714286</v>
      </c>
      <c r="W20" s="765">
        <v>3</v>
      </c>
      <c r="X20" s="766">
        <f t="shared" si="0"/>
        <v>0.10714285714285715</v>
      </c>
      <c r="Z20" s="360"/>
      <c r="AA20" s="360"/>
      <c r="AB20" s="360"/>
      <c r="AC20" s="604">
        <v>44561</v>
      </c>
      <c r="AD20" s="602">
        <v>24712</v>
      </c>
      <c r="AE20" s="602">
        <v>14501</v>
      </c>
      <c r="AF20" s="606"/>
      <c r="AG20" s="360"/>
      <c r="AH20" s="360"/>
      <c r="AI20" s="361"/>
      <c r="AJ20" s="607"/>
    </row>
    <row r="21" spans="1:36" s="331" customFormat="1" x14ac:dyDescent="0.25">
      <c r="A21" s="330"/>
      <c r="B21" s="763" t="s">
        <v>3</v>
      </c>
      <c r="C21" s="350"/>
      <c r="D21" s="893">
        <v>164582</v>
      </c>
      <c r="E21" s="350"/>
      <c r="F21" s="765">
        <v>2073</v>
      </c>
      <c r="G21" s="766">
        <v>1.2595545077833541</v>
      </c>
      <c r="H21" s="350"/>
      <c r="I21" s="765">
        <v>2056</v>
      </c>
      <c r="J21" s="766">
        <v>1.2492253101797282</v>
      </c>
      <c r="K21" s="765">
        <v>1909</v>
      </c>
      <c r="L21" s="766">
        <v>92.850194552529189</v>
      </c>
      <c r="M21" s="765">
        <v>19</v>
      </c>
      <c r="N21" s="766">
        <v>0.92412451361867709</v>
      </c>
      <c r="O21" s="765">
        <v>114</v>
      </c>
      <c r="P21" s="766">
        <v>5.5447470817120621</v>
      </c>
      <c r="Q21" s="765">
        <v>1</v>
      </c>
      <c r="R21" s="766">
        <v>4.8638132295719845E-2</v>
      </c>
      <c r="S21" s="765">
        <v>0</v>
      </c>
      <c r="T21" s="766">
        <v>0</v>
      </c>
      <c r="U21" s="765">
        <v>0</v>
      </c>
      <c r="V21" s="766">
        <v>0</v>
      </c>
      <c r="W21" s="765">
        <v>13</v>
      </c>
      <c r="X21" s="766">
        <f t="shared" si="0"/>
        <v>0.63229571984435795</v>
      </c>
      <c r="Z21" s="360"/>
      <c r="AA21" s="360"/>
      <c r="AB21" s="360"/>
      <c r="AC21" s="604">
        <v>44592</v>
      </c>
      <c r="AD21" s="602">
        <v>15800</v>
      </c>
      <c r="AE21" s="602">
        <v>18653</v>
      </c>
      <c r="AF21" s="606"/>
      <c r="AG21" s="360"/>
      <c r="AH21" s="360"/>
      <c r="AI21" s="361"/>
      <c r="AJ21" s="607"/>
    </row>
    <row r="22" spans="1:36" s="331" customFormat="1" x14ac:dyDescent="0.25">
      <c r="A22" s="330"/>
      <c r="B22" s="763" t="s">
        <v>2</v>
      </c>
      <c r="C22" s="350"/>
      <c r="D22" s="893">
        <v>36678</v>
      </c>
      <c r="E22" s="350"/>
      <c r="F22" s="765">
        <v>84</v>
      </c>
      <c r="G22" s="766">
        <v>0.22902012105349254</v>
      </c>
      <c r="H22" s="350"/>
      <c r="I22" s="765">
        <v>574</v>
      </c>
      <c r="J22" s="766">
        <v>1.5649708271988658</v>
      </c>
      <c r="K22" s="765">
        <v>496</v>
      </c>
      <c r="L22" s="766">
        <v>86.41114982578398</v>
      </c>
      <c r="M22" s="765">
        <v>2</v>
      </c>
      <c r="N22" s="766">
        <v>0.34843205574912894</v>
      </c>
      <c r="O22" s="765">
        <v>28</v>
      </c>
      <c r="P22" s="766">
        <v>4.8780487804878048</v>
      </c>
      <c r="Q22" s="765">
        <v>3</v>
      </c>
      <c r="R22" s="766">
        <v>0.52264808362369342</v>
      </c>
      <c r="S22" s="765">
        <v>0</v>
      </c>
      <c r="T22" s="766">
        <v>0</v>
      </c>
      <c r="U22" s="765">
        <v>9</v>
      </c>
      <c r="V22" s="766">
        <v>1.5679442508710801</v>
      </c>
      <c r="W22" s="765">
        <v>36</v>
      </c>
      <c r="X22" s="766">
        <f t="shared" si="0"/>
        <v>6.2717770034843205</v>
      </c>
      <c r="Z22" s="360"/>
      <c r="AA22" s="360"/>
      <c r="AB22" s="360"/>
      <c r="AC22" s="604">
        <v>44620</v>
      </c>
      <c r="AD22" s="602">
        <v>21660</v>
      </c>
      <c r="AE22" s="602">
        <v>18762</v>
      </c>
      <c r="AF22" s="606"/>
      <c r="AG22" s="360"/>
      <c r="AH22" s="360"/>
      <c r="AI22" s="361"/>
      <c r="AJ22" s="607"/>
    </row>
    <row r="23" spans="1:36" s="331" customFormat="1" x14ac:dyDescent="0.25">
      <c r="A23" s="330"/>
      <c r="B23" s="763" t="s">
        <v>35</v>
      </c>
      <c r="C23" s="350"/>
      <c r="D23" s="893">
        <v>77734</v>
      </c>
      <c r="E23" s="350"/>
      <c r="F23" s="765">
        <v>1386</v>
      </c>
      <c r="G23" s="766">
        <v>1.7830035762986596</v>
      </c>
      <c r="H23" s="350"/>
      <c r="I23" s="765">
        <v>848</v>
      </c>
      <c r="J23" s="766">
        <v>1.0908997349936964</v>
      </c>
      <c r="K23" s="765">
        <v>813</v>
      </c>
      <c r="L23" s="766">
        <v>95.872641509433961</v>
      </c>
      <c r="M23" s="765">
        <v>6</v>
      </c>
      <c r="N23" s="766">
        <v>0.70754716981132082</v>
      </c>
      <c r="O23" s="765">
        <v>0</v>
      </c>
      <c r="P23" s="766">
        <v>0</v>
      </c>
      <c r="Q23" s="765">
        <v>27</v>
      </c>
      <c r="R23" s="766">
        <v>3.1839622641509435</v>
      </c>
      <c r="S23" s="765">
        <v>0</v>
      </c>
      <c r="T23" s="766">
        <v>0</v>
      </c>
      <c r="U23" s="765">
        <v>2</v>
      </c>
      <c r="V23" s="766">
        <v>0.23584905660377359</v>
      </c>
      <c r="W23" s="765">
        <v>0</v>
      </c>
      <c r="X23" s="766">
        <f t="shared" si="0"/>
        <v>0</v>
      </c>
      <c r="Z23" s="360"/>
      <c r="AA23" s="360"/>
      <c r="AB23" s="360"/>
      <c r="AC23" s="604">
        <v>44651</v>
      </c>
      <c r="AD23" s="602">
        <v>28954</v>
      </c>
      <c r="AE23" s="602">
        <v>17183</v>
      </c>
      <c r="AF23" s="606"/>
      <c r="AG23" s="360"/>
      <c r="AH23" s="360"/>
      <c r="AI23" s="361"/>
      <c r="AJ23" s="607"/>
    </row>
    <row r="24" spans="1:36" s="331" customFormat="1" x14ac:dyDescent="0.25">
      <c r="A24" s="330"/>
      <c r="B24" s="763" t="s">
        <v>42</v>
      </c>
      <c r="C24" s="350"/>
      <c r="D24" s="893">
        <v>190266</v>
      </c>
      <c r="E24" s="350"/>
      <c r="F24" s="765">
        <v>1512</v>
      </c>
      <c r="G24" s="766">
        <v>0.79467692598782758</v>
      </c>
      <c r="H24" s="350"/>
      <c r="I24" s="765">
        <v>2197</v>
      </c>
      <c r="J24" s="766">
        <v>1.1546992105788738</v>
      </c>
      <c r="K24" s="765">
        <v>1813</v>
      </c>
      <c r="L24" s="766">
        <v>82.52162039144288</v>
      </c>
      <c r="M24" s="765">
        <v>54</v>
      </c>
      <c r="N24" s="766">
        <v>2.4578971324533452</v>
      </c>
      <c r="O24" s="765">
        <v>0</v>
      </c>
      <c r="P24" s="766">
        <v>0</v>
      </c>
      <c r="Q24" s="765">
        <v>2</v>
      </c>
      <c r="R24" s="766">
        <v>9.1033227127901684E-2</v>
      </c>
      <c r="S24" s="765">
        <v>0</v>
      </c>
      <c r="T24" s="766">
        <v>0</v>
      </c>
      <c r="U24" s="765">
        <v>16</v>
      </c>
      <c r="V24" s="766">
        <v>0.72826581702321347</v>
      </c>
      <c r="W24" s="765">
        <v>312</v>
      </c>
      <c r="X24" s="766">
        <f t="shared" si="0"/>
        <v>14.201183431952662</v>
      </c>
      <c r="Z24" s="360"/>
      <c r="AA24" s="360"/>
      <c r="AB24" s="360"/>
      <c r="AC24" s="604">
        <v>44681</v>
      </c>
      <c r="AD24" s="602">
        <v>20498</v>
      </c>
      <c r="AE24" s="602">
        <v>16055</v>
      </c>
      <c r="AF24" s="606"/>
      <c r="AG24" s="360"/>
      <c r="AH24" s="360"/>
      <c r="AI24" s="361"/>
      <c r="AJ24" s="607"/>
    </row>
    <row r="25" spans="1:36" x14ac:dyDescent="0.25">
      <c r="A25" s="332"/>
      <c r="B25" s="763" t="s">
        <v>43</v>
      </c>
      <c r="C25" s="350"/>
      <c r="D25" s="893">
        <v>44845</v>
      </c>
      <c r="E25" s="350"/>
      <c r="F25" s="765">
        <v>697</v>
      </c>
      <c r="G25" s="766">
        <v>1.5542423904560152</v>
      </c>
      <c r="H25" s="350"/>
      <c r="I25" s="765">
        <v>482</v>
      </c>
      <c r="J25" s="766">
        <v>1.0748132456238153</v>
      </c>
      <c r="K25" s="765">
        <v>433</v>
      </c>
      <c r="L25" s="766">
        <v>89.834024896265561</v>
      </c>
      <c r="M25" s="765">
        <v>2</v>
      </c>
      <c r="N25" s="766">
        <v>0.41493775933609961</v>
      </c>
      <c r="O25" s="765">
        <v>0</v>
      </c>
      <c r="P25" s="766">
        <v>0</v>
      </c>
      <c r="Q25" s="765">
        <v>26</v>
      </c>
      <c r="R25" s="766">
        <v>5.394190871369295</v>
      </c>
      <c r="S25" s="765">
        <v>8</v>
      </c>
      <c r="T25" s="766">
        <v>1.6597510373443984</v>
      </c>
      <c r="U25" s="765">
        <v>0</v>
      </c>
      <c r="V25" s="766">
        <v>0</v>
      </c>
      <c r="W25" s="765">
        <v>13</v>
      </c>
      <c r="X25" s="766">
        <f t="shared" si="0"/>
        <v>2.6970954356846475</v>
      </c>
      <c r="Z25" s="360"/>
      <c r="AA25" s="360"/>
      <c r="AB25" s="360"/>
      <c r="AC25" s="604">
        <v>44712</v>
      </c>
      <c r="AD25" s="602">
        <v>23876</v>
      </c>
      <c r="AE25" s="602">
        <v>15983</v>
      </c>
      <c r="AF25" s="606"/>
      <c r="AG25" s="360"/>
      <c r="AH25" s="360"/>
      <c r="AI25" s="361"/>
      <c r="AJ25" s="607"/>
    </row>
    <row r="26" spans="1:36" s="331" customFormat="1" x14ac:dyDescent="0.25">
      <c r="B26" s="763" t="s">
        <v>44</v>
      </c>
      <c r="C26" s="350"/>
      <c r="D26" s="895">
        <v>16322</v>
      </c>
      <c r="E26" s="350"/>
      <c r="F26" s="769">
        <v>90</v>
      </c>
      <c r="G26" s="766">
        <v>0.55140301433647843</v>
      </c>
      <c r="H26" s="350"/>
      <c r="I26" s="769">
        <v>243</v>
      </c>
      <c r="J26" s="766">
        <v>1.4887881387084916</v>
      </c>
      <c r="K26" s="769">
        <v>238</v>
      </c>
      <c r="L26" s="766">
        <v>97.942386831275712</v>
      </c>
      <c r="M26" s="769">
        <v>3</v>
      </c>
      <c r="N26" s="766">
        <v>1.2345679012345678</v>
      </c>
      <c r="O26" s="769">
        <v>0</v>
      </c>
      <c r="P26" s="766">
        <v>0</v>
      </c>
      <c r="Q26" s="769">
        <v>0</v>
      </c>
      <c r="R26" s="766">
        <v>0</v>
      </c>
      <c r="S26" s="769">
        <v>0</v>
      </c>
      <c r="T26" s="766">
        <v>0</v>
      </c>
      <c r="U26" s="769">
        <v>2</v>
      </c>
      <c r="V26" s="766">
        <v>0.82304526748971196</v>
      </c>
      <c r="W26" s="769">
        <v>0</v>
      </c>
      <c r="X26" s="766">
        <f t="shared" si="0"/>
        <v>0</v>
      </c>
      <c r="Z26" s="360"/>
      <c r="AA26" s="360"/>
      <c r="AB26" s="360"/>
      <c r="AC26" s="604">
        <v>44742</v>
      </c>
      <c r="AD26" s="602">
        <v>25318</v>
      </c>
      <c r="AE26" s="602">
        <v>16449</v>
      </c>
      <c r="AF26" s="606"/>
      <c r="AG26" s="360"/>
      <c r="AH26" s="360"/>
      <c r="AI26" s="361"/>
      <c r="AJ26" s="607"/>
    </row>
    <row r="27" spans="1:36" s="331" customFormat="1" x14ac:dyDescent="0.25">
      <c r="B27" s="763" t="s">
        <v>45</v>
      </c>
      <c r="C27" s="350"/>
      <c r="D27" s="895">
        <v>70900</v>
      </c>
      <c r="E27" s="350"/>
      <c r="F27" s="769">
        <v>1141</v>
      </c>
      <c r="G27" s="766">
        <v>1.6093088857545839</v>
      </c>
      <c r="H27" s="350"/>
      <c r="I27" s="769">
        <v>1002</v>
      </c>
      <c r="J27" s="766">
        <v>1.4132581100141044</v>
      </c>
      <c r="K27" s="769">
        <v>784</v>
      </c>
      <c r="L27" s="766">
        <v>78.243512974051896</v>
      </c>
      <c r="M27" s="769">
        <v>20</v>
      </c>
      <c r="N27" s="766">
        <v>1.996007984031936</v>
      </c>
      <c r="O27" s="769">
        <v>149</v>
      </c>
      <c r="P27" s="766">
        <v>14.870259481037923</v>
      </c>
      <c r="Q27" s="769">
        <v>8</v>
      </c>
      <c r="R27" s="766">
        <v>0.79840319361277434</v>
      </c>
      <c r="S27" s="769">
        <v>5</v>
      </c>
      <c r="T27" s="766">
        <v>0.49900199600798401</v>
      </c>
      <c r="U27" s="769">
        <v>27</v>
      </c>
      <c r="V27" s="766">
        <v>2.6946107784431139</v>
      </c>
      <c r="W27" s="769">
        <v>9</v>
      </c>
      <c r="X27" s="766">
        <f t="shared" si="0"/>
        <v>0.89820359281437123</v>
      </c>
      <c r="Z27" s="360"/>
      <c r="AA27" s="360"/>
      <c r="AB27" s="360"/>
      <c r="AC27" s="604">
        <v>44773</v>
      </c>
      <c r="AD27" s="602">
        <v>29962</v>
      </c>
      <c r="AE27" s="602">
        <v>16217</v>
      </c>
      <c r="AF27" s="606"/>
      <c r="AG27" s="360"/>
      <c r="AH27" s="360"/>
      <c r="AI27" s="361"/>
      <c r="AJ27" s="607"/>
    </row>
    <row r="28" spans="1:36" s="331" customFormat="1" x14ac:dyDescent="0.25">
      <c r="B28" s="763" t="s">
        <v>46</v>
      </c>
      <c r="C28" s="350"/>
      <c r="D28" s="895">
        <v>9344</v>
      </c>
      <c r="E28" s="350"/>
      <c r="F28" s="769">
        <v>168</v>
      </c>
      <c r="G28" s="775">
        <v>1.797945205479452</v>
      </c>
      <c r="H28" s="350"/>
      <c r="I28" s="769">
        <v>158</v>
      </c>
      <c r="J28" s="775">
        <v>1.6909246575342467</v>
      </c>
      <c r="K28" s="769">
        <v>48</v>
      </c>
      <c r="L28" s="775">
        <v>30.37974683544304</v>
      </c>
      <c r="M28" s="769">
        <v>1</v>
      </c>
      <c r="N28" s="775">
        <v>0.63291139240506333</v>
      </c>
      <c r="O28" s="769">
        <v>108</v>
      </c>
      <c r="P28" s="775">
        <v>68.35443037974683</v>
      </c>
      <c r="Q28" s="769">
        <v>0</v>
      </c>
      <c r="R28" s="775">
        <v>0</v>
      </c>
      <c r="S28" s="769">
        <v>0</v>
      </c>
      <c r="T28" s="775">
        <v>0</v>
      </c>
      <c r="U28" s="769">
        <v>0</v>
      </c>
      <c r="V28" s="775">
        <v>0</v>
      </c>
      <c r="W28" s="769">
        <v>1</v>
      </c>
      <c r="X28" s="775">
        <f t="shared" si="0"/>
        <v>0.63291139240506333</v>
      </c>
      <c r="Z28" s="360"/>
      <c r="AA28" s="360"/>
      <c r="AB28" s="360"/>
      <c r="AC28" s="604">
        <v>44804</v>
      </c>
      <c r="AD28" s="602">
        <v>19002</v>
      </c>
      <c r="AE28" s="602">
        <v>17806</v>
      </c>
      <c r="AF28" s="606"/>
      <c r="AG28" s="360"/>
      <c r="AH28" s="360"/>
      <c r="AI28" s="361"/>
      <c r="AJ28" s="607"/>
    </row>
    <row r="29" spans="1:36" s="331" customFormat="1" x14ac:dyDescent="0.25">
      <c r="B29" s="884" t="s">
        <v>1</v>
      </c>
      <c r="C29" s="350"/>
      <c r="D29" s="896">
        <v>3693</v>
      </c>
      <c r="E29" s="350"/>
      <c r="F29" s="885">
        <v>44</v>
      </c>
      <c r="G29" s="897">
        <v>1.1914432710533442</v>
      </c>
      <c r="H29" s="350"/>
      <c r="I29" s="885">
        <v>30</v>
      </c>
      <c r="J29" s="897">
        <v>0.81234768480909825</v>
      </c>
      <c r="K29" s="885">
        <v>26</v>
      </c>
      <c r="L29" s="897">
        <v>86.666666666666671</v>
      </c>
      <c r="M29" s="885">
        <v>0</v>
      </c>
      <c r="N29" s="897">
        <v>0</v>
      </c>
      <c r="O29" s="885">
        <v>0</v>
      </c>
      <c r="P29" s="897">
        <v>0</v>
      </c>
      <c r="Q29" s="885">
        <v>2</v>
      </c>
      <c r="R29" s="897">
        <v>6.666666666666667</v>
      </c>
      <c r="S29" s="885">
        <v>0</v>
      </c>
      <c r="T29" s="897">
        <v>0</v>
      </c>
      <c r="U29" s="885">
        <v>1</v>
      </c>
      <c r="V29" s="897">
        <v>3.3333333333333335</v>
      </c>
      <c r="W29" s="885">
        <v>1</v>
      </c>
      <c r="X29" s="897">
        <f t="shared" si="0"/>
        <v>3.3333333333333335</v>
      </c>
      <c r="Z29" s="360"/>
      <c r="AA29" s="360"/>
      <c r="AB29" s="360"/>
      <c r="AC29" s="604">
        <v>44834</v>
      </c>
      <c r="AD29" s="602">
        <v>23558</v>
      </c>
      <c r="AE29" s="602">
        <v>17545</v>
      </c>
      <c r="AF29" s="606"/>
      <c r="AG29" s="360"/>
      <c r="AH29" s="360"/>
      <c r="AI29" s="361"/>
      <c r="AJ29" s="607"/>
    </row>
    <row r="30" spans="1:36"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596"/>
      <c r="AG30" s="329"/>
      <c r="AH30" s="360"/>
      <c r="AI30" s="361"/>
      <c r="AJ30" s="607"/>
    </row>
    <row r="31" spans="1:36" s="329" customFormat="1" x14ac:dyDescent="0.25">
      <c r="B31" s="1256" t="s">
        <v>0</v>
      </c>
      <c r="C31" s="320"/>
      <c r="D31" s="1273">
        <v>1521488</v>
      </c>
      <c r="E31" s="320"/>
      <c r="F31" s="1257">
        <v>20443</v>
      </c>
      <c r="G31" s="1258">
        <v>1.3436188783611833</v>
      </c>
      <c r="H31" s="320"/>
      <c r="I31" s="1257">
        <v>17379</v>
      </c>
      <c r="J31" s="1258">
        <v>1.1422370731809912</v>
      </c>
      <c r="K31" s="1257">
        <v>15278</v>
      </c>
      <c r="L31" s="1258">
        <v>87.91069681799874</v>
      </c>
      <c r="M31" s="1257">
        <v>209</v>
      </c>
      <c r="N31" s="1258">
        <v>1.2026008400943669</v>
      </c>
      <c r="O31" s="1257">
        <v>1037</v>
      </c>
      <c r="P31" s="1258">
        <v>5.966971632429944</v>
      </c>
      <c r="Q31" s="1257">
        <v>242</v>
      </c>
      <c r="R31" s="1258">
        <v>1.3924851832671616</v>
      </c>
      <c r="S31" s="1257">
        <v>25</v>
      </c>
      <c r="T31" s="1258">
        <v>0.14385177513090511</v>
      </c>
      <c r="U31" s="1257">
        <v>154</v>
      </c>
      <c r="V31" s="1258">
        <v>0.8861269348063755</v>
      </c>
      <c r="W31" s="1257">
        <f>SUM(W12:W29)</f>
        <v>434</v>
      </c>
      <c r="X31" s="1258">
        <f>W31/$I31*100</f>
        <v>2.4972668162725129</v>
      </c>
      <c r="Z31" s="360"/>
      <c r="AA31" s="360"/>
      <c r="AC31" s="604">
        <v>44895</v>
      </c>
      <c r="AD31" s="602">
        <v>25864</v>
      </c>
      <c r="AE31" s="602">
        <v>14618</v>
      </c>
      <c r="AF31" s="606"/>
      <c r="AG31" s="360"/>
      <c r="AJ31" s="395"/>
    </row>
    <row r="32" spans="1:36" s="328" customFormat="1" ht="6.75" customHeight="1" x14ac:dyDescent="0.2">
      <c r="B32" s="397" t="s">
        <v>39</v>
      </c>
      <c r="C32" s="449"/>
      <c r="E32" s="449"/>
      <c r="Z32" s="329"/>
      <c r="AA32" s="329"/>
      <c r="AB32" s="329"/>
      <c r="AC32" s="604">
        <v>44926</v>
      </c>
      <c r="AD32" s="602">
        <v>27618</v>
      </c>
      <c r="AE32" s="602">
        <v>15332</v>
      </c>
      <c r="AF32" s="596"/>
      <c r="AG32" s="329"/>
      <c r="AH32" s="329"/>
      <c r="AI32" s="329"/>
    </row>
    <row r="33" spans="2:35" s="394" customFormat="1" ht="15" customHeight="1" x14ac:dyDescent="0.2">
      <c r="B33" s="1487" t="s">
        <v>390</v>
      </c>
      <c r="C33" s="1487"/>
      <c r="D33" s="1487"/>
      <c r="E33" s="1487"/>
      <c r="F33" s="1487"/>
      <c r="G33" s="1487"/>
      <c r="H33" s="1487"/>
      <c r="I33" s="1487"/>
      <c r="J33" s="1487"/>
      <c r="K33" s="1487"/>
      <c r="L33" s="1487"/>
      <c r="M33" s="1487"/>
      <c r="N33" s="1487"/>
      <c r="O33" s="1487"/>
      <c r="P33" s="1487"/>
      <c r="Q33" s="1487"/>
      <c r="R33" s="1487"/>
      <c r="S33" s="1487"/>
      <c r="T33" s="1487"/>
      <c r="U33" s="1487"/>
      <c r="V33" s="1487"/>
      <c r="W33" s="1487"/>
      <c r="X33" s="1487"/>
      <c r="Z33" s="329"/>
      <c r="AA33" s="329"/>
      <c r="AB33" s="329"/>
      <c r="AC33" s="604">
        <v>44957</v>
      </c>
      <c r="AD33" s="602">
        <v>19275</v>
      </c>
      <c r="AE33" s="602">
        <v>18183</v>
      </c>
      <c r="AF33" s="596"/>
      <c r="AG33" s="329"/>
      <c r="AH33" s="329"/>
      <c r="AI33" s="329"/>
    </row>
    <row r="34" spans="2:35" s="394" customFormat="1" ht="11.25" customHeight="1" x14ac:dyDescent="0.2">
      <c r="B34" s="1487"/>
      <c r="C34" s="1487"/>
      <c r="D34" s="1487"/>
      <c r="E34" s="1487"/>
      <c r="F34" s="1487"/>
      <c r="G34" s="1487"/>
      <c r="H34" s="1487"/>
      <c r="I34" s="1487"/>
      <c r="J34" s="1487"/>
      <c r="K34" s="1487"/>
      <c r="L34" s="1487"/>
      <c r="M34" s="1487"/>
      <c r="N34" s="1487"/>
      <c r="O34" s="1487"/>
      <c r="P34" s="1487"/>
      <c r="Q34" s="1487"/>
      <c r="R34" s="1487"/>
      <c r="S34" s="1487"/>
      <c r="T34" s="1487"/>
      <c r="U34" s="1487"/>
      <c r="V34" s="1487"/>
      <c r="W34" s="1487"/>
      <c r="X34" s="1487"/>
      <c r="Z34" s="329"/>
      <c r="AA34" s="329"/>
      <c r="AB34" s="329"/>
      <c r="AC34" s="604">
        <v>44985</v>
      </c>
      <c r="AD34" s="602">
        <v>22255</v>
      </c>
      <c r="AE34" s="602">
        <v>17384</v>
      </c>
      <c r="AF34" s="596"/>
      <c r="AG34" s="329"/>
      <c r="AH34" s="329"/>
      <c r="AI34" s="329"/>
    </row>
    <row r="35" spans="2:35" x14ac:dyDescent="0.2">
      <c r="B35" s="1447"/>
      <c r="C35" s="1447"/>
      <c r="D35" s="1447"/>
      <c r="AC35" s="604">
        <v>45016</v>
      </c>
      <c r="AD35" s="602">
        <v>31089</v>
      </c>
      <c r="AE35" s="602">
        <v>20191</v>
      </c>
    </row>
    <row r="36" spans="2:35" x14ac:dyDescent="0.2">
      <c r="B36" s="1437"/>
      <c r="C36" s="1437"/>
      <c r="D36" s="1437"/>
      <c r="AC36" s="604">
        <v>45046</v>
      </c>
      <c r="AD36" s="602">
        <v>29256</v>
      </c>
      <c r="AE36" s="602">
        <v>18363</v>
      </c>
    </row>
    <row r="37" spans="2:35" x14ac:dyDescent="0.2">
      <c r="AC37" s="604">
        <v>45077</v>
      </c>
      <c r="AD37" s="602">
        <v>26178</v>
      </c>
      <c r="AE37" s="602">
        <v>15112</v>
      </c>
    </row>
    <row r="38" spans="2:35" x14ac:dyDescent="0.2">
      <c r="AC38" s="604">
        <v>45107</v>
      </c>
      <c r="AD38" s="602">
        <v>26589</v>
      </c>
      <c r="AE38" s="602">
        <v>15064</v>
      </c>
    </row>
    <row r="39" spans="2:35" x14ac:dyDescent="0.2">
      <c r="AC39" s="604">
        <v>45138</v>
      </c>
      <c r="AD39" s="602">
        <v>21178</v>
      </c>
      <c r="AE39" s="602">
        <v>19930</v>
      </c>
      <c r="AF39" s="1361"/>
    </row>
    <row r="40" spans="2:35" x14ac:dyDescent="0.2">
      <c r="AC40" s="604">
        <v>45169</v>
      </c>
      <c r="AD40" s="602">
        <v>19953</v>
      </c>
      <c r="AE40" s="602">
        <v>13281</v>
      </c>
    </row>
    <row r="41" spans="2:35" x14ac:dyDescent="0.2">
      <c r="AC41" s="604">
        <v>45199</v>
      </c>
      <c r="AD41" s="602">
        <v>25272</v>
      </c>
      <c r="AE41" s="602">
        <v>16023</v>
      </c>
    </row>
    <row r="42" spans="2:35" x14ac:dyDescent="0.2">
      <c r="AC42" s="604">
        <v>45230</v>
      </c>
      <c r="AD42" s="602">
        <v>25809</v>
      </c>
      <c r="AE42" s="602">
        <v>14730</v>
      </c>
    </row>
    <row r="43" spans="2:35" x14ac:dyDescent="0.2">
      <c r="AC43" s="604">
        <v>45260</v>
      </c>
      <c r="AD43" s="602">
        <v>23533</v>
      </c>
      <c r="AE43" s="602">
        <v>14866</v>
      </c>
    </row>
    <row r="44" spans="2:35" x14ac:dyDescent="0.2">
      <c r="AC44" s="604">
        <v>45291</v>
      </c>
      <c r="AD44" s="602">
        <v>26424</v>
      </c>
      <c r="AE44" s="602">
        <v>15255</v>
      </c>
    </row>
    <row r="45" spans="2:35" x14ac:dyDescent="0.2">
      <c r="AC45" s="604">
        <v>45322</v>
      </c>
      <c r="AD45" s="602">
        <v>15028</v>
      </c>
      <c r="AE45" s="602">
        <v>18428</v>
      </c>
    </row>
    <row r="46" spans="2:35" x14ac:dyDescent="0.2">
      <c r="AC46" s="604">
        <v>45351</v>
      </c>
      <c r="AD46" s="602">
        <v>26779</v>
      </c>
      <c r="AE46" s="602">
        <v>22135</v>
      </c>
    </row>
    <row r="47" spans="2:35" x14ac:dyDescent="0.2">
      <c r="AC47" s="1328">
        <v>45382</v>
      </c>
      <c r="AD47" s="602">
        <v>28951</v>
      </c>
      <c r="AE47" s="602">
        <v>17739</v>
      </c>
    </row>
    <row r="48" spans="2:35" x14ac:dyDescent="0.2">
      <c r="AC48" s="1328">
        <v>45412</v>
      </c>
      <c r="AD48" s="602">
        <v>28355</v>
      </c>
      <c r="AE48" s="602">
        <v>17505</v>
      </c>
    </row>
    <row r="49" spans="29:31" x14ac:dyDescent="0.2">
      <c r="AC49" s="1328">
        <v>45443</v>
      </c>
      <c r="AD49" s="602">
        <v>27570</v>
      </c>
      <c r="AE49" s="602">
        <v>17074</v>
      </c>
    </row>
    <row r="50" spans="29:31" x14ac:dyDescent="0.2">
      <c r="AC50" s="1328">
        <v>45473</v>
      </c>
      <c r="AD50" s="602">
        <v>28451</v>
      </c>
      <c r="AE50" s="602">
        <v>16876</v>
      </c>
    </row>
    <row r="51" spans="29:31" x14ac:dyDescent="0.2">
      <c r="AC51" s="1328">
        <v>45504</v>
      </c>
      <c r="AD51" s="602">
        <v>23693</v>
      </c>
      <c r="AE51" s="602">
        <v>14856</v>
      </c>
    </row>
    <row r="52" spans="29:31" x14ac:dyDescent="0.2">
      <c r="AC52" s="1328">
        <v>45535</v>
      </c>
      <c r="AD52" s="602">
        <v>21725</v>
      </c>
      <c r="AE52" s="602">
        <v>15859</v>
      </c>
    </row>
    <row r="53" spans="29:31" x14ac:dyDescent="0.2">
      <c r="AC53" s="1328">
        <v>45565</v>
      </c>
      <c r="AD53" s="602">
        <v>21233</v>
      </c>
      <c r="AE53" s="602">
        <v>16108</v>
      </c>
    </row>
    <row r="54" spans="29:31" x14ac:dyDescent="0.2">
      <c r="AC54" s="1328">
        <v>45596</v>
      </c>
      <c r="AD54" s="602">
        <v>27120</v>
      </c>
      <c r="AE54" s="602">
        <v>14590</v>
      </c>
    </row>
    <row r="55" spans="29:31" x14ac:dyDescent="0.2">
      <c r="AC55" s="1328">
        <v>45626</v>
      </c>
      <c r="AD55" s="602">
        <v>31086</v>
      </c>
      <c r="AE55" s="602">
        <v>15962</v>
      </c>
    </row>
    <row r="56" spans="29:31" x14ac:dyDescent="0.2">
      <c r="AC56" s="1328">
        <v>45657</v>
      </c>
      <c r="AD56" s="602">
        <v>29012</v>
      </c>
      <c r="AE56" s="602">
        <v>15313</v>
      </c>
    </row>
    <row r="57" spans="29:31" x14ac:dyDescent="0.2">
      <c r="AC57" s="1328">
        <v>45688</v>
      </c>
      <c r="AD57" s="602">
        <v>20443</v>
      </c>
      <c r="AE57" s="602">
        <v>17379</v>
      </c>
    </row>
  </sheetData>
  <mergeCells count="21">
    <mergeCell ref="B2:C2"/>
    <mergeCell ref="B3:C3"/>
    <mergeCell ref="B7:B10"/>
    <mergeCell ref="D7:D9"/>
    <mergeCell ref="F7:G7"/>
    <mergeCell ref="F8:G9"/>
    <mergeCell ref="A4:X4"/>
    <mergeCell ref="B5:X6"/>
    <mergeCell ref="W7:X7"/>
    <mergeCell ref="B33:X34"/>
    <mergeCell ref="B35:D35"/>
    <mergeCell ref="B36:D36"/>
    <mergeCell ref="K9:L9"/>
    <mergeCell ref="M9:N9"/>
    <mergeCell ref="O9:P9"/>
    <mergeCell ref="Q9:R9"/>
    <mergeCell ref="S9:T9"/>
    <mergeCell ref="W9:X9"/>
    <mergeCell ref="I8:J9"/>
    <mergeCell ref="K8:X8"/>
    <mergeCell ref="U9:V9"/>
  </mergeCells>
  <printOptions horizontalCentered="1"/>
  <pageMargins left="0" right="0" top="0.43307086614173229" bottom="0.43307086614173229" header="0" footer="0"/>
  <pageSetup paperSize="9" scale="71"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6.7109375" style="615"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85546875" style="615" customWidth="1"/>
    <col min="22" max="22" width="0.7109375" style="615" customWidth="1"/>
    <col min="23" max="23" width="7.5703125" style="615" customWidth="1"/>
    <col min="24" max="24" width="6.140625" style="615" customWidth="1"/>
    <col min="25" max="25" width="0.5703125" style="615" customWidth="1"/>
    <col min="26" max="26" width="7.28515625" style="615" customWidth="1"/>
    <col min="27" max="27" width="6.140625" style="615" customWidth="1"/>
    <col min="28" max="28" width="0.7109375" style="615" customWidth="1"/>
    <col min="29" max="29" width="9.140625" style="615" customWidth="1"/>
    <col min="30" max="30" width="6.7109375" style="615" customWidth="1"/>
    <col min="31" max="16384" width="11.42578125" style="615"/>
  </cols>
  <sheetData>
    <row r="1" spans="2:32" hidden="1" x14ac:dyDescent="0.2">
      <c r="E1" s="616" t="s">
        <v>36</v>
      </c>
      <c r="F1" s="616"/>
      <c r="H1" s="616" t="s">
        <v>21</v>
      </c>
      <c r="K1" s="616" t="s">
        <v>20</v>
      </c>
      <c r="N1" s="616" t="s">
        <v>19</v>
      </c>
      <c r="Q1" s="616" t="s">
        <v>18</v>
      </c>
      <c r="T1" s="616" t="s">
        <v>17</v>
      </c>
      <c r="W1" s="616" t="s">
        <v>16</v>
      </c>
      <c r="Z1" s="616" t="s">
        <v>15</v>
      </c>
    </row>
    <row r="2" spans="2:32" s="613" customFormat="1" x14ac:dyDescent="0.2">
      <c r="C2" s="617"/>
      <c r="D2" s="617"/>
      <c r="AB2" s="617"/>
    </row>
    <row r="3" spans="2:32" s="619" customFormat="1" ht="47.25" customHeight="1" x14ac:dyDescent="0.25">
      <c r="B3" s="1502"/>
      <c r="C3" s="1502"/>
      <c r="D3" s="1502"/>
      <c r="E3" s="1502"/>
      <c r="F3" s="1502"/>
      <c r="G3" s="1502"/>
      <c r="H3" s="1502"/>
      <c r="I3" s="1502"/>
      <c r="J3" s="1502"/>
      <c r="K3" s="1502"/>
      <c r="L3" s="618"/>
      <c r="M3" s="618"/>
      <c r="W3" s="620"/>
      <c r="AA3" s="620"/>
      <c r="AD3" s="620"/>
    </row>
    <row r="4" spans="2:32" s="621" customFormat="1" ht="2.25" customHeight="1" x14ac:dyDescent="0.2">
      <c r="B4" s="1503"/>
      <c r="C4" s="1503"/>
      <c r="D4" s="1503"/>
      <c r="E4" s="1503"/>
      <c r="F4" s="1503"/>
      <c r="G4" s="1503"/>
      <c r="H4" s="1503"/>
      <c r="I4" s="1503"/>
      <c r="J4" s="1503"/>
      <c r="K4" s="1503"/>
      <c r="L4" s="1503"/>
      <c r="M4" s="1503"/>
      <c r="N4" s="1503"/>
      <c r="O4" s="1503"/>
      <c r="P4" s="1503"/>
      <c r="Q4" s="1503"/>
      <c r="R4" s="1503"/>
      <c r="S4" s="1503"/>
      <c r="T4" s="1503"/>
      <c r="U4" s="1503"/>
      <c r="V4" s="1503"/>
      <c r="W4" s="1503"/>
      <c r="X4" s="1503"/>
      <c r="Y4" s="1503"/>
      <c r="Z4" s="1503"/>
      <c r="AA4" s="1503"/>
      <c r="AB4" s="1503"/>
      <c r="AC4" s="1503"/>
      <c r="AD4" s="1503"/>
    </row>
    <row r="5" spans="2:32" s="621" customFormat="1" ht="39" customHeight="1" x14ac:dyDescent="0.2">
      <c r="B5" s="1518" t="s">
        <v>429</v>
      </c>
      <c r="C5" s="1518"/>
      <c r="D5" s="1518"/>
      <c r="E5" s="1518"/>
      <c r="F5" s="1518"/>
      <c r="G5" s="1518"/>
      <c r="H5" s="1518"/>
      <c r="I5" s="1518"/>
      <c r="J5" s="1518"/>
      <c r="K5" s="1518"/>
      <c r="L5" s="1518"/>
      <c r="M5" s="1518"/>
      <c r="N5" s="1518"/>
      <c r="O5" s="1518"/>
      <c r="P5" s="1518"/>
      <c r="Q5" s="1518"/>
      <c r="R5" s="1518"/>
      <c r="S5" s="1518"/>
      <c r="T5" s="1518"/>
      <c r="U5" s="1518"/>
      <c r="V5" s="1518"/>
      <c r="W5" s="1518"/>
      <c r="X5" s="1518"/>
      <c r="Y5" s="1518"/>
      <c r="Z5" s="1518"/>
      <c r="AA5" s="1518"/>
      <c r="AB5" s="1518"/>
      <c r="AC5" s="1518"/>
      <c r="AD5" s="1518"/>
      <c r="AE5" s="821"/>
    </row>
    <row r="6" spans="2:32" s="621" customFormat="1" ht="14.25" customHeight="1" x14ac:dyDescent="0.2">
      <c r="B6" s="1439" t="str">
        <f>porsaad!$B$6</f>
        <v>Situación a 31 de enero de 2025</v>
      </c>
      <c r="C6" s="1439"/>
      <c r="D6" s="1439"/>
      <c r="E6" s="1439"/>
      <c r="F6" s="1439"/>
      <c r="G6" s="1439"/>
      <c r="H6" s="1439"/>
      <c r="I6" s="1439"/>
      <c r="J6" s="1439"/>
      <c r="K6" s="1439"/>
      <c r="L6" s="1439"/>
      <c r="M6" s="1439"/>
      <c r="N6" s="1439"/>
      <c r="O6" s="1439"/>
      <c r="P6" s="1439"/>
      <c r="Q6" s="1439"/>
      <c r="R6" s="1439"/>
      <c r="S6" s="1439"/>
      <c r="T6" s="1439"/>
      <c r="U6" s="1439"/>
      <c r="V6" s="1439"/>
      <c r="W6" s="1439"/>
      <c r="X6" s="1439"/>
      <c r="Y6" s="1439"/>
      <c r="Z6" s="1439"/>
      <c r="AA6" s="1439"/>
      <c r="AB6" s="1439"/>
      <c r="AC6" s="1439"/>
      <c r="AD6" s="622"/>
    </row>
    <row r="7" spans="2:32" s="621" customFormat="1" ht="5.25" customHeight="1" x14ac:dyDescent="0.2">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
      <c r="B8" s="1512" t="s">
        <v>27</v>
      </c>
      <c r="C8" s="625"/>
      <c r="D8" s="1532" t="s">
        <v>112</v>
      </c>
      <c r="E8" s="1542" t="s">
        <v>26</v>
      </c>
      <c r="F8" s="1543"/>
      <c r="G8" s="1543"/>
      <c r="H8" s="1543"/>
      <c r="I8" s="1543"/>
      <c r="J8" s="1543"/>
      <c r="K8" s="1543"/>
      <c r="L8" s="1543"/>
      <c r="M8" s="1543"/>
      <c r="N8" s="1543"/>
      <c r="O8" s="1543"/>
      <c r="P8" s="1543"/>
      <c r="Q8" s="1543"/>
      <c r="R8" s="1543"/>
      <c r="S8" s="1543"/>
      <c r="T8" s="1543"/>
      <c r="U8" s="1543"/>
      <c r="V8" s="1543"/>
      <c r="W8" s="1543"/>
      <c r="X8" s="1543"/>
      <c r="Y8" s="1543"/>
      <c r="Z8" s="1543"/>
      <c r="AA8" s="1515"/>
      <c r="AB8" s="625"/>
      <c r="AC8" s="1532" t="s">
        <v>0</v>
      </c>
      <c r="AD8" s="1544"/>
    </row>
    <row r="9" spans="2:32" s="626" customFormat="1" ht="21.75" customHeight="1" x14ac:dyDescent="0.2">
      <c r="B9" s="1541"/>
      <c r="C9" s="625"/>
      <c r="D9" s="1533"/>
      <c r="E9" s="1605" t="s">
        <v>22</v>
      </c>
      <c r="F9" s="1546"/>
      <c r="G9" s="627"/>
      <c r="H9" s="1533" t="s">
        <v>21</v>
      </c>
      <c r="I9" s="1606"/>
      <c r="J9" s="627"/>
      <c r="K9" s="1533" t="s">
        <v>20</v>
      </c>
      <c r="L9" s="1606"/>
      <c r="M9" s="627"/>
      <c r="N9" s="1533" t="s">
        <v>19</v>
      </c>
      <c r="O9" s="1606"/>
      <c r="P9" s="627"/>
      <c r="Q9" s="1533" t="s">
        <v>18</v>
      </c>
      <c r="R9" s="1606"/>
      <c r="S9" s="627"/>
      <c r="T9" s="1533" t="s">
        <v>17</v>
      </c>
      <c r="U9" s="1606"/>
      <c r="V9" s="627"/>
      <c r="W9" s="1533" t="s">
        <v>16</v>
      </c>
      <c r="X9" s="1606"/>
      <c r="Y9" s="627"/>
      <c r="Z9" s="1533" t="s">
        <v>15</v>
      </c>
      <c r="AA9" s="1606"/>
      <c r="AB9" s="625"/>
      <c r="AC9" s="1545"/>
      <c r="AD9" s="1546"/>
    </row>
    <row r="10" spans="2:32" s="626" customFormat="1" ht="21.75" customHeight="1" x14ac:dyDescent="0.2">
      <c r="B10" s="1513"/>
      <c r="C10" s="628"/>
      <c r="D10" s="1534"/>
      <c r="E10" s="860" t="s">
        <v>9</v>
      </c>
      <c r="F10" s="819" t="s">
        <v>25</v>
      </c>
      <c r="G10" s="629"/>
      <c r="H10" s="709" t="s">
        <v>9</v>
      </c>
      <c r="I10" s="819" t="s">
        <v>25</v>
      </c>
      <c r="J10" s="629"/>
      <c r="K10" s="856" t="s">
        <v>9</v>
      </c>
      <c r="L10" s="819" t="s">
        <v>25</v>
      </c>
      <c r="M10" s="629"/>
      <c r="N10" s="709" t="s">
        <v>9</v>
      </c>
      <c r="O10" s="857" t="s">
        <v>25</v>
      </c>
      <c r="P10" s="629"/>
      <c r="Q10" s="856" t="s">
        <v>9</v>
      </c>
      <c r="R10" s="819" t="s">
        <v>25</v>
      </c>
      <c r="S10" s="629"/>
      <c r="T10" s="709" t="s">
        <v>9</v>
      </c>
      <c r="U10" s="819" t="s">
        <v>25</v>
      </c>
      <c r="V10" s="629"/>
      <c r="W10" s="709" t="s">
        <v>9</v>
      </c>
      <c r="X10" s="819" t="s">
        <v>25</v>
      </c>
      <c r="Y10" s="629"/>
      <c r="Z10" s="856" t="s">
        <v>9</v>
      </c>
      <c r="AA10" s="819" t="s">
        <v>25</v>
      </c>
      <c r="AB10" s="628"/>
      <c r="AC10" s="858" t="s">
        <v>9</v>
      </c>
      <c r="AD10" s="854" t="s">
        <v>25</v>
      </c>
    </row>
    <row r="11" spans="2:32" s="631" customFormat="1" ht="5.25"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
      <c r="B12" s="1535" t="s">
        <v>24</v>
      </c>
      <c r="D12" s="793" t="s">
        <v>31</v>
      </c>
      <c r="E12" s="796">
        <v>475</v>
      </c>
      <c r="F12" s="795">
        <v>0.18036970092804958</v>
      </c>
      <c r="G12" s="634"/>
      <c r="H12" s="796">
        <v>10242</v>
      </c>
      <c r="I12" s="795">
        <v>3.8891504776949133</v>
      </c>
      <c r="J12" s="634"/>
      <c r="K12" s="796">
        <v>6163</v>
      </c>
      <c r="L12" s="795">
        <v>2.3402494038306729</v>
      </c>
      <c r="M12" s="634"/>
      <c r="N12" s="796">
        <v>8762</v>
      </c>
      <c r="O12" s="795">
        <v>3.3271564621717271</v>
      </c>
      <c r="P12" s="634"/>
      <c r="Q12" s="796">
        <v>8371</v>
      </c>
      <c r="R12" s="795">
        <v>3.17868371888148</v>
      </c>
      <c r="S12" s="634"/>
      <c r="T12" s="796">
        <v>11393</v>
      </c>
      <c r="U12" s="795">
        <v>4.3262147424700395</v>
      </c>
      <c r="V12" s="634"/>
      <c r="W12" s="796">
        <v>37709</v>
      </c>
      <c r="X12" s="795">
        <v>14.31907589957015</v>
      </c>
      <c r="Y12" s="634"/>
      <c r="Z12" s="796">
        <v>180233</v>
      </c>
      <c r="AA12" s="795">
        <f t="shared" ref="AA12:AA19" si="0">Z12*100/$AC12</f>
        <v>68.439099594452969</v>
      </c>
      <c r="AB12" s="637"/>
      <c r="AC12" s="675">
        <f>E12+H12+K12+N12+Q12+T12+W12+Z12</f>
        <v>263348</v>
      </c>
      <c r="AD12" s="676">
        <f>F12+I12+L12+O12+R12+U12+X12+AA12</f>
        <v>100</v>
      </c>
      <c r="AF12" s="797"/>
    </row>
    <row r="13" spans="2:32" s="633" customFormat="1" ht="21" customHeight="1" x14ac:dyDescent="0.2">
      <c r="B13" s="1536"/>
      <c r="D13" s="798" t="s">
        <v>49</v>
      </c>
      <c r="E13" s="801">
        <v>675</v>
      </c>
      <c r="F13" s="800">
        <v>0.18673903841844483</v>
      </c>
      <c r="G13" s="634"/>
      <c r="H13" s="801">
        <v>12000</v>
      </c>
      <c r="I13" s="800">
        <v>3.3198051274390195</v>
      </c>
      <c r="J13" s="634"/>
      <c r="K13" s="801">
        <v>7807</v>
      </c>
      <c r="L13" s="800">
        <v>2.1598098858263688</v>
      </c>
      <c r="M13" s="634"/>
      <c r="N13" s="801">
        <v>11237</v>
      </c>
      <c r="O13" s="800">
        <v>3.1087208514193549</v>
      </c>
      <c r="P13" s="634"/>
      <c r="Q13" s="801">
        <v>12491</v>
      </c>
      <c r="R13" s="800">
        <v>3.4556404872367326</v>
      </c>
      <c r="S13" s="634"/>
      <c r="T13" s="801">
        <v>20386</v>
      </c>
      <c r="U13" s="800">
        <v>5.6397956106643203</v>
      </c>
      <c r="V13" s="634"/>
      <c r="W13" s="801">
        <v>64668</v>
      </c>
      <c r="X13" s="800">
        <v>17.890429831768873</v>
      </c>
      <c r="Y13" s="634"/>
      <c r="Z13" s="801">
        <v>232203</v>
      </c>
      <c r="AA13" s="800">
        <f t="shared" si="0"/>
        <v>64.239059167226884</v>
      </c>
      <c r="AB13" s="637"/>
      <c r="AC13" s="683">
        <f t="shared" ref="AC13:AD15" si="1">E13+H13+K13+N13+Q13+T13+W13+Z13</f>
        <v>361467</v>
      </c>
      <c r="AD13" s="684">
        <f t="shared" si="1"/>
        <v>100</v>
      </c>
      <c r="AF13" s="797"/>
    </row>
    <row r="14" spans="2:32" s="633" customFormat="1" ht="21" customHeight="1" x14ac:dyDescent="0.2">
      <c r="B14" s="1536"/>
      <c r="D14" s="802" t="s">
        <v>50</v>
      </c>
      <c r="E14" s="805">
        <v>321</v>
      </c>
      <c r="F14" s="804">
        <v>9.6110374231640969E-2</v>
      </c>
      <c r="G14" s="634"/>
      <c r="H14" s="805">
        <v>8781</v>
      </c>
      <c r="I14" s="804">
        <v>2.629112760523487</v>
      </c>
      <c r="J14" s="634"/>
      <c r="K14" s="805">
        <v>6863</v>
      </c>
      <c r="L14" s="804">
        <v>2.0548457892577945</v>
      </c>
      <c r="M14" s="634"/>
      <c r="N14" s="805">
        <v>8942</v>
      </c>
      <c r="O14" s="804">
        <v>2.6773176522720674</v>
      </c>
      <c r="P14" s="634"/>
      <c r="Q14" s="805">
        <v>12054</v>
      </c>
      <c r="R14" s="804">
        <v>3.609079286567602</v>
      </c>
      <c r="S14" s="634"/>
      <c r="T14" s="805">
        <v>21392</v>
      </c>
      <c r="U14" s="804">
        <v>6.4049630079852449</v>
      </c>
      <c r="V14" s="634"/>
      <c r="W14" s="805">
        <v>77513</v>
      </c>
      <c r="X14" s="804">
        <v>23.208110398184381</v>
      </c>
      <c r="Y14" s="634"/>
      <c r="Z14" s="805">
        <v>198125</v>
      </c>
      <c r="AA14" s="804">
        <f t="shared" si="0"/>
        <v>59.320460730977778</v>
      </c>
      <c r="AB14" s="637"/>
      <c r="AC14" s="691">
        <f t="shared" si="1"/>
        <v>333991</v>
      </c>
      <c r="AD14" s="692">
        <f t="shared" si="1"/>
        <v>100</v>
      </c>
      <c r="AF14" s="797"/>
    </row>
    <row r="15" spans="2:32" s="633" customFormat="1" ht="21" customHeight="1" x14ac:dyDescent="0.2">
      <c r="B15" s="1537"/>
      <c r="D15" s="904" t="s">
        <v>68</v>
      </c>
      <c r="E15" s="809">
        <f>SUM(E12:E14)</f>
        <v>1471</v>
      </c>
      <c r="F15" s="810">
        <f t="shared" ref="F15:F19" si="2">E15*100/$AC15</f>
        <v>0.15341998277023716</v>
      </c>
      <c r="G15" s="634"/>
      <c r="H15" s="809">
        <f>SUM(H12:H14)</f>
        <v>31023</v>
      </c>
      <c r="I15" s="810">
        <f t="shared" ref="I15:I19" si="3">H15*100/$AC15</f>
        <v>3.2355867610340359</v>
      </c>
      <c r="J15" s="634"/>
      <c r="K15" s="809">
        <f>SUM(K12:K14)</f>
        <v>20833</v>
      </c>
      <c r="L15" s="810">
        <f t="shared" ref="L15:L19" si="4">K15*100/$AC15</f>
        <v>2.1728065948690349</v>
      </c>
      <c r="M15" s="634"/>
      <c r="N15" s="809">
        <f>SUM(N12:N14)</f>
        <v>28941</v>
      </c>
      <c r="O15" s="810">
        <f t="shared" ref="O15:O19" si="5">N15*100/$AC15</f>
        <v>3.0184416868480173</v>
      </c>
      <c r="P15" s="634"/>
      <c r="Q15" s="809">
        <f>SUM(Q12:Q14)</f>
        <v>32916</v>
      </c>
      <c r="R15" s="810">
        <f t="shared" ref="R15:R19" si="6">Q15*100/$AC15</f>
        <v>3.4330198183991341</v>
      </c>
      <c r="S15" s="634"/>
      <c r="T15" s="809">
        <f>SUM(T12:T14)</f>
        <v>53171</v>
      </c>
      <c r="U15" s="810">
        <f t="shared" ref="U15:U19" si="7">T15*100/$AC15</f>
        <v>5.5455431025671515</v>
      </c>
      <c r="V15" s="634"/>
      <c r="W15" s="809">
        <f>SUM(W12:W14)</f>
        <v>179890</v>
      </c>
      <c r="X15" s="810">
        <f t="shared" ref="X15:X19" si="8">W15*100/$AC15</f>
        <v>18.761876750875569</v>
      </c>
      <c r="Y15" s="634"/>
      <c r="Z15" s="809">
        <f>SUM(Z12:Z14)</f>
        <v>610561</v>
      </c>
      <c r="AA15" s="810">
        <f t="shared" si="0"/>
        <v>63.67930530263682</v>
      </c>
      <c r="AB15" s="637"/>
      <c r="AC15" s="811">
        <f>SUM(AC12:AC14)</f>
        <v>958806</v>
      </c>
      <c r="AD15" s="812">
        <f t="shared" si="1"/>
        <v>100</v>
      </c>
      <c r="AF15" s="797"/>
    </row>
    <row r="16" spans="2:32" s="633" customFormat="1" ht="21" customHeight="1" x14ac:dyDescent="0.2">
      <c r="B16" s="1535" t="s">
        <v>23</v>
      </c>
      <c r="D16" s="793" t="s">
        <v>31</v>
      </c>
      <c r="E16" s="796">
        <v>596</v>
      </c>
      <c r="F16" s="795">
        <v>0.3977018703999039</v>
      </c>
      <c r="G16" s="634"/>
      <c r="H16" s="796">
        <v>21760</v>
      </c>
      <c r="I16" s="795">
        <v>14.520121979701189</v>
      </c>
      <c r="J16" s="634"/>
      <c r="K16" s="796">
        <v>9593</v>
      </c>
      <c r="L16" s="795">
        <v>6.4012651723930842</v>
      </c>
      <c r="M16" s="634"/>
      <c r="N16" s="796">
        <v>10824</v>
      </c>
      <c r="O16" s="795">
        <v>7.2226930288734223</v>
      </c>
      <c r="P16" s="634"/>
      <c r="Q16" s="796">
        <v>9451</v>
      </c>
      <c r="R16" s="795">
        <v>6.3065106999152549</v>
      </c>
      <c r="S16" s="634"/>
      <c r="T16" s="796">
        <v>12422</v>
      </c>
      <c r="U16" s="795">
        <v>8.2890144867577291</v>
      </c>
      <c r="V16" s="634"/>
      <c r="W16" s="796">
        <v>28280</v>
      </c>
      <c r="X16" s="795">
        <v>18.870820293471951</v>
      </c>
      <c r="Y16" s="634"/>
      <c r="Z16" s="796">
        <v>56935</v>
      </c>
      <c r="AA16" s="795">
        <f t="shared" si="0"/>
        <v>37.991872468487465</v>
      </c>
      <c r="AB16" s="637"/>
      <c r="AC16" s="675">
        <f>E16+H16+K16+N16+Q16+T16+W16+Z16</f>
        <v>149861</v>
      </c>
      <c r="AD16" s="676">
        <f>F16+I16+L16+O16+R16+U16+X16+AA16</f>
        <v>100</v>
      </c>
      <c r="AF16" s="797"/>
    </row>
    <row r="17" spans="2:32" s="633" customFormat="1" ht="21" customHeight="1" x14ac:dyDescent="0.2">
      <c r="B17" s="1536"/>
      <c r="D17" s="798" t="s">
        <v>49</v>
      </c>
      <c r="E17" s="801">
        <v>869</v>
      </c>
      <c r="F17" s="800">
        <v>0.40032984599508914</v>
      </c>
      <c r="G17" s="634"/>
      <c r="H17" s="801">
        <v>29732</v>
      </c>
      <c r="I17" s="800">
        <v>13.69690101395396</v>
      </c>
      <c r="J17" s="634"/>
      <c r="K17" s="801">
        <v>12353</v>
      </c>
      <c r="L17" s="800">
        <v>5.6907647728162676</v>
      </c>
      <c r="M17" s="634"/>
      <c r="N17" s="801">
        <v>14717</v>
      </c>
      <c r="O17" s="800">
        <v>6.7798093711274188</v>
      </c>
      <c r="P17" s="634"/>
      <c r="Q17" s="801">
        <v>14939</v>
      </c>
      <c r="R17" s="800">
        <v>6.8820800567556235</v>
      </c>
      <c r="S17" s="634"/>
      <c r="T17" s="801">
        <v>21878</v>
      </c>
      <c r="U17" s="800">
        <v>10.078730000783153</v>
      </c>
      <c r="V17" s="634"/>
      <c r="W17" s="801">
        <v>43908</v>
      </c>
      <c r="X17" s="800">
        <v>20.227483173708141</v>
      </c>
      <c r="Y17" s="634"/>
      <c r="Z17" s="801">
        <v>78675</v>
      </c>
      <c r="AA17" s="800">
        <f t="shared" si="0"/>
        <v>36.243901764860347</v>
      </c>
      <c r="AB17" s="637"/>
      <c r="AC17" s="683">
        <f t="shared" ref="AC17:AD19" si="9">E17+H17+K17+N17+Q17+T17+W17+Z17</f>
        <v>217071</v>
      </c>
      <c r="AD17" s="684">
        <f t="shared" si="9"/>
        <v>100</v>
      </c>
      <c r="AF17" s="797"/>
    </row>
    <row r="18" spans="2:32" s="633" customFormat="1" ht="21" customHeight="1" x14ac:dyDescent="0.2">
      <c r="B18" s="1536"/>
      <c r="D18" s="802" t="s">
        <v>50</v>
      </c>
      <c r="E18" s="805">
        <v>352</v>
      </c>
      <c r="F18" s="804">
        <v>0.17982120051085568</v>
      </c>
      <c r="G18" s="634"/>
      <c r="H18" s="805">
        <v>20105</v>
      </c>
      <c r="I18" s="804">
        <v>10.270753512132822</v>
      </c>
      <c r="J18" s="634"/>
      <c r="K18" s="805">
        <v>11717</v>
      </c>
      <c r="L18" s="804">
        <v>5.9856960408684543</v>
      </c>
      <c r="M18" s="634"/>
      <c r="N18" s="805">
        <v>12531</v>
      </c>
      <c r="O18" s="804">
        <v>6.4015325670498084</v>
      </c>
      <c r="P18" s="634"/>
      <c r="Q18" s="805">
        <v>13656</v>
      </c>
      <c r="R18" s="804">
        <v>6.9762452107279698</v>
      </c>
      <c r="S18" s="634"/>
      <c r="T18" s="805">
        <v>20759</v>
      </c>
      <c r="U18" s="804">
        <v>10.60485312899106</v>
      </c>
      <c r="V18" s="634"/>
      <c r="W18" s="805">
        <v>40682</v>
      </c>
      <c r="X18" s="804">
        <v>20.782630906768837</v>
      </c>
      <c r="Y18" s="634"/>
      <c r="Z18" s="805">
        <v>75948</v>
      </c>
      <c r="AA18" s="804">
        <f t="shared" si="0"/>
        <v>38.79846743295019</v>
      </c>
      <c r="AB18" s="637"/>
      <c r="AC18" s="691">
        <f t="shared" si="9"/>
        <v>195750</v>
      </c>
      <c r="AD18" s="692">
        <f t="shared" si="9"/>
        <v>100</v>
      </c>
      <c r="AF18" s="797"/>
    </row>
    <row r="19" spans="2:32" s="633" customFormat="1" ht="21" customHeight="1" x14ac:dyDescent="0.2">
      <c r="B19" s="1537"/>
      <c r="D19" s="905" t="s">
        <v>68</v>
      </c>
      <c r="E19" s="809">
        <f>SUM(E16:E18)</f>
        <v>1817</v>
      </c>
      <c r="F19" s="810">
        <f t="shared" si="2"/>
        <v>0.32291774039333049</v>
      </c>
      <c r="G19" s="634"/>
      <c r="H19" s="809">
        <f>SUM(H16:H18)</f>
        <v>71597</v>
      </c>
      <c r="I19" s="810">
        <f t="shared" si="3"/>
        <v>12.724238557480069</v>
      </c>
      <c r="J19" s="634"/>
      <c r="K19" s="809">
        <f>SUM(K16:K18)</f>
        <v>33663</v>
      </c>
      <c r="L19" s="810">
        <f t="shared" si="4"/>
        <v>5.9825976306332889</v>
      </c>
      <c r="M19" s="634"/>
      <c r="N19" s="809">
        <f>SUM(N16:N18)</f>
        <v>38072</v>
      </c>
      <c r="O19" s="810">
        <f t="shared" si="5"/>
        <v>6.7661663248513371</v>
      </c>
      <c r="P19" s="634"/>
      <c r="Q19" s="809">
        <f>SUM(Q16:Q18)</f>
        <v>38046</v>
      </c>
      <c r="R19" s="810">
        <f t="shared" si="6"/>
        <v>6.7615455976910583</v>
      </c>
      <c r="S19" s="634"/>
      <c r="T19" s="809">
        <f>SUM(T16:T18)</f>
        <v>55059</v>
      </c>
      <c r="U19" s="810">
        <f t="shared" si="7"/>
        <v>9.7851006429919565</v>
      </c>
      <c r="V19" s="634"/>
      <c r="W19" s="809">
        <f>SUM(W16:W18)</f>
        <v>112870</v>
      </c>
      <c r="X19" s="810">
        <f t="shared" si="8"/>
        <v>20.059287483871884</v>
      </c>
      <c r="Y19" s="634"/>
      <c r="Z19" s="809">
        <f>SUM(Z16:Z18)</f>
        <v>211558</v>
      </c>
      <c r="AA19" s="810">
        <f t="shared" si="0"/>
        <v>37.598146022087079</v>
      </c>
      <c r="AB19" s="637"/>
      <c r="AC19" s="811">
        <f>SUM(AC16:AC18)</f>
        <v>562682</v>
      </c>
      <c r="AD19" s="812">
        <f t="shared" si="9"/>
        <v>100</v>
      </c>
      <c r="AF19" s="797"/>
    </row>
    <row r="20" spans="2:32" s="649" customFormat="1" ht="3" customHeight="1" x14ac:dyDescent="0.2">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18" customFormat="1" ht="18" customHeight="1" x14ac:dyDescent="0.2">
      <c r="B21" s="1601" t="s">
        <v>0</v>
      </c>
      <c r="C21" s="1602"/>
      <c r="D21" s="1603"/>
      <c r="E21" s="1250">
        <f>E15+E19</f>
        <v>3288</v>
      </c>
      <c r="F21" s="1251">
        <f>E21*100/$AC21</f>
        <v>0.21610423480172042</v>
      </c>
      <c r="G21" s="1245"/>
      <c r="H21" s="1250">
        <f>H15+H19</f>
        <v>102620</v>
      </c>
      <c r="I21" s="1251">
        <f>H21*100/$AC21</f>
        <v>6.7447130703626978</v>
      </c>
      <c r="J21" s="1245"/>
      <c r="K21" s="1250">
        <f>K15+K19</f>
        <v>54496</v>
      </c>
      <c r="L21" s="1251">
        <f>K21*100/$AC21</f>
        <v>3.5817568064946945</v>
      </c>
      <c r="M21" s="1245"/>
      <c r="N21" s="1250">
        <f>N15+N19</f>
        <v>67013</v>
      </c>
      <c r="O21" s="1251">
        <f>N21*100/$AC21</f>
        <v>4.4044382867298326</v>
      </c>
      <c r="P21" s="1245"/>
      <c r="Q21" s="1250">
        <f>Q15+Q19</f>
        <v>70962</v>
      </c>
      <c r="R21" s="1251">
        <f>Q21*100/$AC21</f>
        <v>4.66398683394151</v>
      </c>
      <c r="S21" s="1245"/>
      <c r="T21" s="1250">
        <f>T15+T19</f>
        <v>108230</v>
      </c>
      <c r="U21" s="1251">
        <f>T21*100/$AC21</f>
        <v>7.113431062223297</v>
      </c>
      <c r="V21" s="1245"/>
      <c r="W21" s="1250">
        <f>W15+W19</f>
        <v>292760</v>
      </c>
      <c r="X21" s="1251">
        <f>W21*100/$AC21</f>
        <v>19.241689714279705</v>
      </c>
      <c r="Y21" s="1245"/>
      <c r="Z21" s="1250">
        <f>Z15+Z19</f>
        <v>822119</v>
      </c>
      <c r="AA21" s="1251">
        <f>Z21*100/$AC21</f>
        <v>54.033879991166543</v>
      </c>
      <c r="AB21" s="1245"/>
      <c r="AC21" s="1250">
        <f>AC15+AC19</f>
        <v>1521488</v>
      </c>
      <c r="AD21" s="1251">
        <f>F21+I21+L21+O21+R21+U21+X21+AA21</f>
        <v>100</v>
      </c>
    </row>
    <row r="22" spans="2:32" s="631" customFormat="1" ht="5.25" customHeight="1" x14ac:dyDescent="0.2">
      <c r="B22" s="651"/>
      <c r="C22" s="651"/>
      <c r="D22" s="651"/>
      <c r="E22" s="651"/>
      <c r="F22" s="651"/>
      <c r="G22" s="651"/>
      <c r="H22" s="651"/>
      <c r="I22" s="651"/>
      <c r="J22" s="651"/>
      <c r="K22" s="651"/>
      <c r="L22" s="651"/>
      <c r="M22" s="651"/>
      <c r="N22" s="651"/>
      <c r="O22" s="652"/>
      <c r="P22" s="652"/>
    </row>
    <row r="23" spans="2:32" s="631" customFormat="1" ht="5.25" customHeight="1" x14ac:dyDescent="0.2">
      <c r="B23" s="651"/>
      <c r="C23" s="651"/>
      <c r="D23" s="651"/>
      <c r="E23" s="651"/>
      <c r="F23" s="651"/>
      <c r="G23" s="651"/>
      <c r="H23" s="651"/>
      <c r="I23" s="651"/>
      <c r="J23" s="651"/>
      <c r="K23" s="651"/>
      <c r="L23" s="651"/>
      <c r="M23" s="651"/>
      <c r="N23" s="651"/>
      <c r="O23" s="652"/>
      <c r="P23" s="652"/>
    </row>
    <row r="24" spans="2:32" s="631" customFormat="1" ht="12.75" customHeight="1" x14ac:dyDescent="0.2">
      <c r="B24" s="652"/>
      <c r="C24" s="652"/>
      <c r="D24" s="652"/>
      <c r="E24" s="652"/>
      <c r="F24" s="652"/>
      <c r="G24" s="652"/>
      <c r="H24" s="652"/>
      <c r="I24" s="652"/>
      <c r="J24" s="652"/>
      <c r="K24" s="652"/>
      <c r="L24" s="652"/>
      <c r="M24" s="652"/>
      <c r="N24" s="652"/>
      <c r="O24" s="652"/>
      <c r="P24" s="652"/>
    </row>
    <row r="25" spans="2:32" s="649" customFormat="1" ht="24.75" customHeight="1" x14ac:dyDescent="0.2">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
      <c r="B27" s="652"/>
      <c r="C27" s="652"/>
      <c r="D27" s="652"/>
      <c r="E27" s="652"/>
      <c r="F27" s="652"/>
      <c r="G27" s="652"/>
      <c r="H27" s="652"/>
      <c r="I27" s="652"/>
      <c r="J27" s="652"/>
      <c r="K27" s="652"/>
      <c r="L27" s="652"/>
      <c r="M27" s="652"/>
      <c r="N27" s="652"/>
      <c r="O27" s="652"/>
      <c r="P27" s="652"/>
    </row>
    <row r="28" spans="2:32" s="631" customFormat="1" x14ac:dyDescent="0.2">
      <c r="B28" s="652"/>
      <c r="C28" s="652"/>
      <c r="D28" s="652"/>
      <c r="E28" s="652"/>
      <c r="F28" s="652"/>
      <c r="G28" s="652"/>
      <c r="H28" s="652"/>
      <c r="I28" s="652"/>
      <c r="J28" s="652"/>
      <c r="K28" s="652"/>
      <c r="L28" s="652"/>
      <c r="M28" s="652"/>
      <c r="N28" s="652"/>
      <c r="O28" s="652"/>
      <c r="P28" s="652"/>
    </row>
    <row r="29" spans="2:32" s="631" customFormat="1" x14ac:dyDescent="0.2">
      <c r="B29" s="652"/>
      <c r="C29" s="652"/>
      <c r="D29" s="652"/>
      <c r="E29" s="652"/>
      <c r="F29" s="652"/>
      <c r="G29" s="652"/>
      <c r="H29" s="652"/>
      <c r="I29" s="652"/>
      <c r="J29" s="652"/>
      <c r="K29" s="652"/>
      <c r="L29" s="652"/>
      <c r="M29" s="652"/>
      <c r="N29" s="652"/>
      <c r="O29" s="652"/>
      <c r="P29" s="652"/>
    </row>
    <row r="30" spans="2:32" s="631" customFormat="1" x14ac:dyDescent="0.2">
      <c r="B30" s="652"/>
      <c r="C30" s="652"/>
      <c r="D30" s="652"/>
      <c r="E30" s="652"/>
      <c r="F30" s="652"/>
      <c r="G30" s="652"/>
      <c r="H30" s="652"/>
      <c r="I30" s="652"/>
      <c r="J30" s="652"/>
      <c r="K30" s="652"/>
      <c r="L30" s="652"/>
      <c r="M30" s="652"/>
      <c r="N30" s="652"/>
      <c r="O30" s="652"/>
      <c r="P30" s="652"/>
    </row>
    <row r="31" spans="2:32" s="631" customFormat="1" x14ac:dyDescent="0.2">
      <c r="B31" s="652"/>
      <c r="C31" s="652"/>
      <c r="D31" s="652"/>
      <c r="E31" s="652"/>
      <c r="F31" s="652"/>
      <c r="G31" s="652"/>
      <c r="H31" s="652"/>
      <c r="I31" s="652"/>
      <c r="J31" s="652"/>
      <c r="K31" s="652"/>
      <c r="L31" s="652"/>
      <c r="M31" s="652"/>
      <c r="N31" s="652"/>
      <c r="O31" s="652"/>
      <c r="P31" s="652"/>
    </row>
    <row r="32" spans="2:32" s="631" customFormat="1" x14ac:dyDescent="0.2">
      <c r="B32" s="652"/>
      <c r="C32" s="652"/>
      <c r="D32" s="652"/>
      <c r="E32" s="652"/>
      <c r="F32" s="652"/>
      <c r="G32" s="652"/>
      <c r="H32" s="652"/>
      <c r="I32" s="652"/>
      <c r="J32" s="652"/>
      <c r="K32" s="652"/>
      <c r="L32" s="652"/>
      <c r="M32" s="652"/>
      <c r="N32" s="652"/>
      <c r="O32" s="652"/>
      <c r="P32" s="652"/>
    </row>
    <row r="33" spans="2:16" s="631" customForma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c r="C35" s="1604" t="s">
        <v>14</v>
      </c>
      <c r="D35" s="1604"/>
      <c r="E35" s="1604"/>
      <c r="F35" s="1604"/>
      <c r="G35" s="1604"/>
      <c r="H35" s="1604"/>
      <c r="I35" s="1604"/>
      <c r="J35" s="1604"/>
      <c r="K35" s="1604"/>
      <c r="L35" s="1604"/>
      <c r="M35" s="652"/>
      <c r="N35" s="652"/>
      <c r="O35" s="652"/>
      <c r="P35" s="652"/>
    </row>
    <row r="36" spans="2:16" s="631" customFormat="1" x14ac:dyDescent="0.2">
      <c r="L36" s="652"/>
      <c r="M36" s="652"/>
      <c r="N36" s="652"/>
      <c r="O36" s="652"/>
      <c r="P36" s="652"/>
    </row>
    <row r="37" spans="2:16" s="631" customFormat="1" x14ac:dyDescent="0.2">
      <c r="B37" s="652"/>
      <c r="C37" s="652"/>
      <c r="D37" s="652"/>
      <c r="E37" s="652"/>
      <c r="F37" s="652"/>
      <c r="G37" s="652"/>
      <c r="H37" s="652"/>
      <c r="I37" s="652"/>
      <c r="J37" s="652"/>
      <c r="K37" s="652"/>
      <c r="L37" s="652"/>
      <c r="M37" s="652"/>
      <c r="N37" s="652"/>
      <c r="O37" s="652"/>
      <c r="P37" s="652"/>
    </row>
    <row r="38" spans="2:16" s="631" customFormat="1" ht="5.25" customHeight="1" x14ac:dyDescent="0.2">
      <c r="B38" s="652"/>
      <c r="C38" s="652"/>
      <c r="D38" s="652"/>
      <c r="E38" s="652"/>
      <c r="F38" s="652"/>
      <c r="G38" s="652"/>
      <c r="H38" s="652"/>
      <c r="I38" s="652"/>
      <c r="J38" s="652"/>
      <c r="K38" s="652"/>
      <c r="L38" s="652"/>
      <c r="M38" s="652"/>
      <c r="N38" s="652"/>
      <c r="O38" s="652"/>
      <c r="P38" s="652"/>
    </row>
    <row r="39" spans="2:16" s="631" customFormat="1" ht="5.25" customHeight="1" x14ac:dyDescent="0.2">
      <c r="B39" s="652"/>
      <c r="C39" s="652"/>
      <c r="D39" s="652"/>
      <c r="E39" s="652"/>
      <c r="F39" s="652"/>
      <c r="G39" s="652"/>
      <c r="H39" s="652"/>
      <c r="I39" s="652"/>
      <c r="J39" s="652"/>
      <c r="K39" s="652"/>
      <c r="L39" s="652"/>
      <c r="M39" s="652"/>
      <c r="N39" s="652"/>
      <c r="O39" s="652"/>
      <c r="P39" s="652"/>
    </row>
    <row r="40" spans="2:16" s="631" customFormat="1" ht="16.5" customHeight="1" x14ac:dyDescent="0.2">
      <c r="B40" s="652"/>
      <c r="C40" s="652"/>
      <c r="D40" s="652"/>
      <c r="E40" s="652"/>
      <c r="F40" s="652"/>
      <c r="G40" s="652"/>
      <c r="H40" s="652"/>
      <c r="I40" s="652"/>
      <c r="J40" s="652"/>
      <c r="K40" s="652"/>
      <c r="L40" s="652"/>
      <c r="M40" s="652"/>
      <c r="N40" s="652"/>
      <c r="O40" s="652"/>
      <c r="P40" s="652"/>
    </row>
    <row r="41" spans="2:16" s="631" customFormat="1" x14ac:dyDescent="0.2">
      <c r="B41" s="652"/>
      <c r="C41" s="652"/>
      <c r="D41" s="652"/>
      <c r="E41" s="652"/>
      <c r="F41" s="652"/>
      <c r="G41" s="652"/>
      <c r="H41" s="652"/>
      <c r="I41" s="652"/>
      <c r="J41" s="652"/>
      <c r="K41" s="652"/>
      <c r="L41" s="652"/>
      <c r="M41" s="652"/>
      <c r="N41" s="652"/>
      <c r="O41" s="652"/>
      <c r="P41" s="652"/>
    </row>
    <row r="42" spans="2:16" s="631" customFormat="1" x14ac:dyDescent="0.2"/>
    <row r="43" spans="2:16" s="650" customFormat="1" x14ac:dyDescent="0.2"/>
    <row r="44" spans="2:16" s="657" customFormat="1" ht="12.75" customHeight="1" x14ac:dyDescent="0.2">
      <c r="B44" s="1497"/>
      <c r="C44" s="1498"/>
      <c r="D44" s="1498"/>
      <c r="E44" s="1498"/>
      <c r="F44" s="1498"/>
      <c r="G44" s="1498"/>
      <c r="H44" s="1498"/>
      <c r="I44" s="1498"/>
      <c r="J44" s="1498"/>
      <c r="K44" s="1498"/>
      <c r="L44" s="1498"/>
      <c r="M44" s="1498"/>
      <c r="N44" s="1498"/>
      <c r="O44" s="1498"/>
      <c r="P44" s="656"/>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63"/>
      <c r="C2" s="1463"/>
      <c r="D2" s="1463"/>
      <c r="E2" s="1463"/>
      <c r="F2" s="1463"/>
      <c r="G2" s="1463"/>
      <c r="H2" s="1463"/>
      <c r="I2" s="1463"/>
      <c r="O2" s="37"/>
    </row>
    <row r="3" spans="1:50" s="38" customFormat="1" ht="4.5" customHeight="1" x14ac:dyDescent="0.2">
      <c r="B3" s="1464"/>
      <c r="C3" s="1464"/>
      <c r="D3" s="1464"/>
      <c r="E3" s="1464"/>
      <c r="F3" s="1464"/>
      <c r="G3" s="1464"/>
      <c r="H3" s="1464"/>
      <c r="I3" s="1464"/>
      <c r="O3" s="37"/>
    </row>
    <row r="4" spans="1:50" s="38" customFormat="1" ht="37.5" customHeight="1" x14ac:dyDescent="0.2">
      <c r="A4" s="1607" t="s">
        <v>207</v>
      </c>
      <c r="B4" s="1607"/>
      <c r="C4" s="1607"/>
      <c r="D4" s="1607"/>
      <c r="E4" s="1607"/>
      <c r="F4" s="1607"/>
      <c r="G4" s="1607"/>
      <c r="H4" s="1607"/>
      <c r="I4" s="1607"/>
      <c r="J4" s="1607"/>
      <c r="K4" s="1607"/>
      <c r="L4" s="1607"/>
      <c r="M4" s="1607"/>
      <c r="N4" s="1607"/>
      <c r="O4" s="1607"/>
      <c r="P4" s="1607"/>
      <c r="Q4" s="1607"/>
      <c r="R4" s="1607"/>
      <c r="S4" s="1607"/>
      <c r="T4" s="1607"/>
      <c r="U4" s="1607"/>
      <c r="V4" s="1607"/>
      <c r="W4" s="1607"/>
      <c r="X4" s="1607"/>
      <c r="Y4" s="1607"/>
      <c r="Z4" s="1607"/>
    </row>
    <row r="5" spans="1:50" s="38" customFormat="1" ht="17.25" customHeight="1" x14ac:dyDescent="0.2">
      <c r="B5" s="1475" t="e">
        <f>#REF!</f>
        <v>#REF!</v>
      </c>
      <c r="C5" s="1475"/>
      <c r="D5" s="1475"/>
      <c r="E5" s="1475"/>
      <c r="F5" s="1475"/>
      <c r="G5" s="1475"/>
      <c r="H5" s="1475"/>
      <c r="I5" s="1475"/>
      <c r="J5" s="1475"/>
      <c r="K5" s="1475"/>
      <c r="L5" s="1475"/>
      <c r="M5" s="1475"/>
      <c r="N5" s="1475"/>
      <c r="O5" s="1475"/>
      <c r="P5" s="1475"/>
      <c r="Q5" s="1475"/>
      <c r="R5" s="1475"/>
      <c r="S5" s="1475"/>
      <c r="T5" s="1475"/>
      <c r="U5" s="1475"/>
      <c r="V5" s="1475"/>
      <c r="W5" s="1475"/>
      <c r="X5" s="1475"/>
      <c r="Y5" s="1475"/>
      <c r="Z5" s="1475"/>
    </row>
    <row r="6" spans="1:50" s="38" customFormat="1" ht="6" customHeight="1" x14ac:dyDescent="0.2">
      <c r="O6" s="37"/>
    </row>
    <row r="7" spans="1:50" s="41" customFormat="1" ht="12.75" customHeight="1" x14ac:dyDescent="0.2">
      <c r="A7" s="39"/>
      <c r="B7" s="1465" t="s">
        <v>12</v>
      </c>
      <c r="C7" s="40"/>
      <c r="D7" s="1471" t="s">
        <v>109</v>
      </c>
      <c r="E7" s="1468"/>
      <c r="F7" s="181"/>
      <c r="G7" s="1468"/>
      <c r="H7" s="1468"/>
      <c r="I7" s="181"/>
      <c r="J7" s="1468"/>
      <c r="K7" s="1468"/>
      <c r="L7" s="181"/>
      <c r="M7" s="1468"/>
      <c r="N7" s="1469"/>
      <c r="O7" s="40"/>
      <c r="P7" s="1471" t="s">
        <v>179</v>
      </c>
      <c r="Q7" s="1468"/>
      <c r="R7" s="181"/>
      <c r="S7" s="1468"/>
      <c r="T7" s="1468"/>
      <c r="U7" s="181"/>
      <c r="V7" s="1468"/>
      <c r="W7" s="1468"/>
      <c r="X7" s="181"/>
      <c r="Y7" s="1468"/>
      <c r="Z7" s="1469"/>
      <c r="AA7" s="116"/>
      <c r="AB7" s="116"/>
      <c r="AC7" s="117"/>
      <c r="AD7" s="117"/>
      <c r="AE7" s="117"/>
      <c r="AF7" s="117"/>
      <c r="AG7" s="117"/>
      <c r="AH7" s="117"/>
      <c r="AI7" s="118"/>
    </row>
    <row r="8" spans="1:50" s="41" customFormat="1" ht="37.5" customHeight="1" x14ac:dyDescent="0.2">
      <c r="A8" s="39"/>
      <c r="B8" s="1466"/>
      <c r="C8" s="40"/>
      <c r="D8" s="1472"/>
      <c r="E8" s="1473"/>
      <c r="F8" s="40"/>
      <c r="G8" s="1471" t="s">
        <v>169</v>
      </c>
      <c r="H8" s="1469"/>
      <c r="I8" s="40"/>
      <c r="J8" s="1471" t="s">
        <v>175</v>
      </c>
      <c r="K8" s="1469"/>
      <c r="L8" s="40"/>
      <c r="M8" s="1471" t="s">
        <v>170</v>
      </c>
      <c r="N8" s="1469"/>
      <c r="O8" s="40"/>
      <c r="P8" s="1472"/>
      <c r="Q8" s="1474"/>
      <c r="R8" s="130"/>
      <c r="S8" s="1471" t="s">
        <v>180</v>
      </c>
      <c r="T8" s="1469"/>
      <c r="U8" s="40"/>
      <c r="V8" s="1471" t="s">
        <v>181</v>
      </c>
      <c r="W8" s="1469"/>
      <c r="X8" s="40"/>
      <c r="Y8" s="1471" t="s">
        <v>182</v>
      </c>
      <c r="Z8" s="1469"/>
      <c r="AA8" s="116"/>
      <c r="AB8" s="116"/>
      <c r="AC8" s="117"/>
      <c r="AD8" s="117"/>
      <c r="AE8" s="117"/>
      <c r="AF8" s="117"/>
      <c r="AG8" s="117"/>
      <c r="AH8" s="117"/>
      <c r="AI8" s="118"/>
    </row>
    <row r="9" spans="1:50" s="46" customFormat="1" ht="36.75" customHeight="1" x14ac:dyDescent="0.2">
      <c r="A9" s="42"/>
      <c r="B9" s="1467"/>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70" t="s">
        <v>217</v>
      </c>
      <c r="C33" s="1470"/>
      <c r="D33" s="1470"/>
      <c r="E33" s="1470"/>
      <c r="F33" s="1470"/>
      <c r="G33" s="1470"/>
      <c r="H33" s="1470"/>
      <c r="I33" s="1470"/>
      <c r="J33" s="1470"/>
      <c r="K33" s="1470"/>
      <c r="L33" s="1470"/>
      <c r="M33" s="1470"/>
      <c r="O33" s="86"/>
    </row>
    <row r="34" spans="2:19" ht="29.25" customHeight="1" x14ac:dyDescent="0.2">
      <c r="B34" s="1462"/>
      <c r="C34" s="1462"/>
      <c r="D34" s="1462"/>
      <c r="E34" s="1462"/>
      <c r="F34" s="1462"/>
      <c r="G34" s="1462"/>
      <c r="H34" s="1462"/>
      <c r="I34" s="1462"/>
      <c r="J34" s="1462"/>
      <c r="K34" s="1462"/>
      <c r="L34" s="1462"/>
      <c r="M34" s="1462"/>
      <c r="N34" s="1462"/>
      <c r="O34" s="1462"/>
      <c r="P34" s="1462"/>
      <c r="Q34" s="89"/>
      <c r="R34" s="89"/>
      <c r="S34" s="89"/>
    </row>
    <row r="35" spans="2:19" ht="4.5" customHeight="1" x14ac:dyDescent="0.2">
      <c r="B35" s="1461"/>
      <c r="C35" s="1461"/>
      <c r="D35" s="1461"/>
      <c r="E35" s="1461"/>
      <c r="F35" s="1461"/>
      <c r="G35" s="1461"/>
      <c r="H35" s="1461"/>
      <c r="I35" s="1461"/>
      <c r="J35" s="1461"/>
      <c r="K35" s="1461"/>
      <c r="L35" s="1461"/>
      <c r="M35" s="1461"/>
      <c r="N35" s="1461"/>
      <c r="O35" s="1461"/>
      <c r="P35" s="1461"/>
      <c r="Q35" s="89"/>
      <c r="R35" s="89"/>
      <c r="S35" s="89"/>
    </row>
    <row r="38" spans="2:19" x14ac:dyDescent="0.2">
      <c r="L38" s="90"/>
      <c r="M38" s="90"/>
      <c r="N38" s="90"/>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6" zoomScaleNormal="100" workbookViewId="0">
      <selection activeCell="B6" sqref="B6:AC6"/>
    </sheetView>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0.5703125" style="615" customWidth="1"/>
    <col min="7" max="7" width="8" style="615" customWidth="1"/>
    <col min="8" max="8" width="0.5703125" style="615" customWidth="1"/>
    <col min="9" max="9" width="6.7109375" style="615" customWidth="1"/>
    <col min="10" max="10" width="0.5703125" style="615" customWidth="1"/>
    <col min="11" max="11" width="6.85546875" style="615" customWidth="1"/>
    <col min="12" max="12" width="0.5703125" style="615" customWidth="1"/>
    <col min="13" max="13" width="7" style="615" customWidth="1"/>
    <col min="14" max="14" width="0.5703125" style="615" customWidth="1"/>
    <col min="15" max="15" width="8.140625" style="615" customWidth="1"/>
    <col min="16" max="16" width="0.7109375" style="615" customWidth="1"/>
    <col min="17" max="17" width="7.5703125" style="615" customWidth="1"/>
    <col min="18" max="18" width="0.5703125" style="615" customWidth="1"/>
    <col min="19" max="19" width="7.28515625" style="615" customWidth="1"/>
    <col min="20" max="20" width="0.7109375" style="615" customWidth="1"/>
    <col min="21" max="21" width="5.140625" style="615" customWidth="1"/>
    <col min="22" max="22" width="4.5703125" style="615" bestFit="1" customWidth="1"/>
    <col min="23" max="23" width="7" style="615" bestFit="1" customWidth="1"/>
    <col min="24" max="24" width="4.5703125" style="615" bestFit="1" customWidth="1"/>
    <col min="25" max="25" width="7" style="615" bestFit="1" customWidth="1"/>
    <col min="26" max="26" width="4.5703125" style="615" bestFit="1" customWidth="1"/>
    <col min="27" max="27" width="7" style="615" bestFit="1" customWidth="1"/>
    <col min="28" max="28" width="4.5703125" style="615" bestFit="1" customWidth="1"/>
    <col min="29" max="29" width="7" style="615" bestFit="1" customWidth="1"/>
    <col min="30" max="16384" width="11.42578125" style="615"/>
  </cols>
  <sheetData>
    <row r="1" spans="2:30" hidden="1" x14ac:dyDescent="0.2">
      <c r="E1" s="616" t="s">
        <v>36</v>
      </c>
      <c r="G1" s="616" t="s">
        <v>21</v>
      </c>
      <c r="I1" s="616" t="s">
        <v>20</v>
      </c>
      <c r="K1" s="616" t="s">
        <v>19</v>
      </c>
      <c r="M1" s="616" t="s">
        <v>18</v>
      </c>
      <c r="O1" s="616" t="s">
        <v>17</v>
      </c>
      <c r="Q1" s="616" t="s">
        <v>16</v>
      </c>
      <c r="S1" s="616" t="s">
        <v>15</v>
      </c>
    </row>
    <row r="2" spans="2:30" s="613" customFormat="1" x14ac:dyDescent="0.2">
      <c r="C2" s="617"/>
      <c r="D2" s="617"/>
      <c r="T2" s="617"/>
    </row>
    <row r="3" spans="2:30" s="619" customFormat="1" ht="47.25" customHeight="1" x14ac:dyDescent="0.25">
      <c r="B3" s="1502"/>
      <c r="C3" s="1502"/>
      <c r="D3" s="1502"/>
      <c r="E3" s="1502"/>
      <c r="F3" s="1502"/>
      <c r="G3" s="1502"/>
      <c r="H3" s="1502"/>
      <c r="I3" s="1502"/>
      <c r="J3" s="618"/>
      <c r="Q3" s="620"/>
    </row>
    <row r="4" spans="2:30" s="621" customFormat="1" ht="2.25" customHeight="1" x14ac:dyDescent="0.2">
      <c r="B4" s="1503"/>
      <c r="C4" s="1503"/>
      <c r="D4" s="1503"/>
      <c r="E4" s="1503"/>
      <c r="F4" s="1503"/>
      <c r="G4" s="1503"/>
      <c r="H4" s="1503"/>
      <c r="I4" s="1503"/>
      <c r="J4" s="1503"/>
      <c r="K4" s="1503"/>
      <c r="L4" s="1503"/>
      <c r="M4" s="1503"/>
      <c r="N4" s="1503"/>
      <c r="O4" s="1503"/>
      <c r="P4" s="1503"/>
      <c r="Q4" s="1503"/>
      <c r="R4" s="1503"/>
      <c r="S4" s="1503"/>
      <c r="T4" s="1503"/>
    </row>
    <row r="5" spans="2:30" s="621" customFormat="1" ht="16.5" customHeight="1" x14ac:dyDescent="0.2">
      <c r="B5" s="1504" t="s">
        <v>430</v>
      </c>
      <c r="C5" s="1504"/>
      <c r="D5" s="1504"/>
      <c r="E5" s="1504"/>
      <c r="F5" s="1504"/>
      <c r="G5" s="1504"/>
      <c r="H5" s="1504"/>
      <c r="I5" s="1504"/>
      <c r="J5" s="1504"/>
      <c r="K5" s="1504"/>
      <c r="L5" s="1504"/>
      <c r="M5" s="1504"/>
      <c r="N5" s="1504"/>
      <c r="O5" s="1504"/>
      <c r="P5" s="1504"/>
      <c r="Q5" s="1504"/>
      <c r="R5" s="1504"/>
      <c r="S5" s="1504"/>
      <c r="T5" s="1504"/>
      <c r="U5" s="1504"/>
      <c r="V5" s="1504"/>
      <c r="W5" s="1504"/>
      <c r="X5" s="1504"/>
      <c r="Y5" s="1504"/>
      <c r="Z5" s="1504"/>
      <c r="AA5" s="1504"/>
      <c r="AB5" s="1504"/>
      <c r="AC5" s="1504"/>
    </row>
    <row r="6" spans="2:30" s="621" customFormat="1" ht="14.25" customHeight="1" x14ac:dyDescent="0.2">
      <c r="B6" s="1439" t="str">
        <f>porsaad!$B$6</f>
        <v>Situación a 31 de enero de 2025</v>
      </c>
      <c r="C6" s="1439"/>
      <c r="D6" s="1439"/>
      <c r="E6" s="1439"/>
      <c r="F6" s="1439"/>
      <c r="G6" s="1439"/>
      <c r="H6" s="1439"/>
      <c r="I6" s="1439"/>
      <c r="J6" s="1439"/>
      <c r="K6" s="1439"/>
      <c r="L6" s="1439"/>
      <c r="M6" s="1439"/>
      <c r="N6" s="1439"/>
      <c r="O6" s="1439"/>
      <c r="P6" s="1439"/>
      <c r="Q6" s="1439"/>
      <c r="R6" s="1439"/>
      <c r="S6" s="1439"/>
      <c r="T6" s="1439"/>
      <c r="U6" s="1439"/>
      <c r="V6" s="1439"/>
      <c r="W6" s="1439"/>
      <c r="X6" s="1439"/>
      <c r="Y6" s="1439"/>
      <c r="Z6" s="1439"/>
      <c r="AA6" s="1439"/>
      <c r="AB6" s="1439"/>
      <c r="AC6" s="1439"/>
    </row>
    <row r="7" spans="2:30" s="906" customFormat="1" ht="5.25" customHeight="1" x14ac:dyDescent="0.2"/>
    <row r="8" spans="2:30" s="715" customFormat="1" ht="21.75" customHeight="1" x14ac:dyDescent="0.2">
      <c r="B8" s="1520" t="s">
        <v>27</v>
      </c>
      <c r="D8" s="1520" t="s">
        <v>112</v>
      </c>
      <c r="E8" s="1520" t="s">
        <v>26</v>
      </c>
      <c r="F8" s="1520"/>
      <c r="G8" s="1520"/>
      <c r="H8" s="1520"/>
      <c r="I8" s="1520"/>
      <c r="J8" s="1520"/>
      <c r="K8" s="1520"/>
      <c r="L8" s="1520"/>
      <c r="M8" s="1520"/>
      <c r="N8" s="1520"/>
      <c r="O8" s="1520"/>
      <c r="P8" s="1520"/>
      <c r="Q8" s="1520"/>
      <c r="R8" s="1520"/>
      <c r="S8" s="1520"/>
    </row>
    <row r="9" spans="2:30" s="715" customFormat="1" ht="21.75" customHeight="1" x14ac:dyDescent="0.2">
      <c r="B9" s="1520"/>
      <c r="D9" s="1520"/>
      <c r="E9" s="713" t="s">
        <v>22</v>
      </c>
      <c r="F9" s="713"/>
      <c r="G9" s="713" t="s">
        <v>21</v>
      </c>
      <c r="H9" s="713"/>
      <c r="I9" s="713" t="s">
        <v>20</v>
      </c>
      <c r="J9" s="713"/>
      <c r="K9" s="713" t="s">
        <v>19</v>
      </c>
      <c r="L9" s="713"/>
      <c r="M9" s="713" t="s">
        <v>18</v>
      </c>
      <c r="N9" s="713"/>
      <c r="O9" s="713" t="s">
        <v>17</v>
      </c>
      <c r="P9" s="713"/>
      <c r="Q9" s="713" t="s">
        <v>16</v>
      </c>
      <c r="R9" s="713"/>
      <c r="S9" s="713" t="s">
        <v>15</v>
      </c>
    </row>
    <row r="10" spans="2:30" s="715" customFormat="1" ht="21.75" customHeight="1" x14ac:dyDescent="0.2">
      <c r="B10" s="1520"/>
      <c r="D10" s="1520"/>
      <c r="E10" s="713" t="s">
        <v>9</v>
      </c>
      <c r="F10" s="713"/>
      <c r="G10" s="713" t="s">
        <v>9</v>
      </c>
      <c r="H10" s="713"/>
      <c r="I10" s="713" t="s">
        <v>9</v>
      </c>
      <c r="J10" s="713"/>
      <c r="K10" s="713" t="s">
        <v>9</v>
      </c>
      <c r="L10" s="713"/>
      <c r="M10" s="713" t="s">
        <v>9</v>
      </c>
      <c r="N10" s="713"/>
      <c r="O10" s="713" t="s">
        <v>9</v>
      </c>
      <c r="P10" s="713"/>
      <c r="Q10" s="713" t="s">
        <v>9</v>
      </c>
      <c r="R10" s="713"/>
      <c r="S10" s="713" t="s">
        <v>9</v>
      </c>
    </row>
    <row r="11" spans="2:30" s="697" customFormat="1" ht="9" customHeight="1" x14ac:dyDescent="0.2">
      <c r="B11" s="713"/>
      <c r="D11" s="713"/>
      <c r="E11" s="713"/>
      <c r="F11" s="713"/>
      <c r="G11" s="713"/>
      <c r="H11" s="713"/>
      <c r="I11" s="713"/>
      <c r="J11" s="713"/>
      <c r="K11" s="713"/>
      <c r="L11" s="713"/>
      <c r="M11" s="713"/>
      <c r="N11" s="713"/>
      <c r="O11" s="713"/>
      <c r="P11" s="713"/>
      <c r="Q11" s="713"/>
      <c r="R11" s="713"/>
      <c r="S11" s="713"/>
    </row>
    <row r="12" spans="2:30" s="697" customFormat="1" ht="21" customHeight="1" x14ac:dyDescent="0.2">
      <c r="B12" s="1520" t="s">
        <v>24</v>
      </c>
      <c r="D12" s="907" t="s">
        <v>31</v>
      </c>
      <c r="E12" s="908">
        <f>'46perfpbsaad'!E12</f>
        <v>475</v>
      </c>
      <c r="F12" s="907"/>
      <c r="G12" s="908">
        <f>'46perfpbsaad'!H12</f>
        <v>10242</v>
      </c>
      <c r="H12" s="907"/>
      <c r="I12" s="908">
        <f>'46perfpbsaad'!K12</f>
        <v>6163</v>
      </c>
      <c r="J12" s="907"/>
      <c r="K12" s="908">
        <f>'46perfpbsaad'!N12</f>
        <v>8762</v>
      </c>
      <c r="L12" s="907"/>
      <c r="M12" s="908">
        <f>'46perfpbsaad'!Q12</f>
        <v>8371</v>
      </c>
      <c r="N12" s="907"/>
      <c r="O12" s="908">
        <f>'46perfpbsaad'!T12</f>
        <v>11393</v>
      </c>
      <c r="P12" s="907"/>
      <c r="Q12" s="908">
        <f>'46perfpbsaad'!W12</f>
        <v>37709</v>
      </c>
      <c r="R12" s="907"/>
      <c r="S12" s="908">
        <f>'46perfpbsaad'!Z12</f>
        <v>180233</v>
      </c>
      <c r="T12" s="909"/>
      <c r="V12" s="910">
        <f>E12/E$15</f>
        <v>0.32290958531611147</v>
      </c>
      <c r="W12" s="910">
        <f>G12/G$15</f>
        <v>0.33014215259646068</v>
      </c>
      <c r="X12" s="910">
        <f>I12/I$15</f>
        <v>0.29582873325973214</v>
      </c>
      <c r="Y12" s="910">
        <f>K12/K$15</f>
        <v>0.30275387858056046</v>
      </c>
      <c r="Z12" s="910">
        <f>M12/M$15</f>
        <v>0.25431401142301618</v>
      </c>
      <c r="AA12" s="910">
        <f>O12/O$15</f>
        <v>0.21427093716499596</v>
      </c>
      <c r="AB12" s="910">
        <f>Q12/Q$15</f>
        <v>0.20962254711212408</v>
      </c>
      <c r="AC12" s="910">
        <f>S12/S$15</f>
        <v>0.29519245415282014</v>
      </c>
      <c r="AD12" s="910"/>
    </row>
    <row r="13" spans="2:30" s="697" customFormat="1" ht="21" customHeight="1" x14ac:dyDescent="0.2">
      <c r="B13" s="1520"/>
      <c r="D13" s="907" t="s">
        <v>49</v>
      </c>
      <c r="E13" s="908">
        <f>'46perfpbsaad'!E13</f>
        <v>675</v>
      </c>
      <c r="F13" s="907"/>
      <c r="G13" s="908">
        <f>'46perfpbsaad'!H13</f>
        <v>12000</v>
      </c>
      <c r="H13" s="907"/>
      <c r="I13" s="908">
        <f>'46perfpbsaad'!K13</f>
        <v>7807</v>
      </c>
      <c r="J13" s="907"/>
      <c r="K13" s="908">
        <f>'46perfpbsaad'!N13</f>
        <v>11237</v>
      </c>
      <c r="L13" s="907"/>
      <c r="M13" s="908">
        <f>'46perfpbsaad'!Q13</f>
        <v>12491</v>
      </c>
      <c r="N13" s="907"/>
      <c r="O13" s="908">
        <f>'46perfpbsaad'!T13</f>
        <v>20386</v>
      </c>
      <c r="P13" s="907"/>
      <c r="Q13" s="908">
        <f>'46perfpbsaad'!W13</f>
        <v>64668</v>
      </c>
      <c r="R13" s="907"/>
      <c r="S13" s="908">
        <f>'46perfpbsaad'!Z13</f>
        <v>232203</v>
      </c>
      <c r="T13" s="909"/>
      <c r="V13" s="910">
        <f>E13/E$15</f>
        <v>0.45887151597552683</v>
      </c>
      <c r="W13" s="910">
        <f>G13/G$15</f>
        <v>0.38680978628759305</v>
      </c>
      <c r="X13" s="910">
        <f>I13/I$15</f>
        <v>0.37474199587193396</v>
      </c>
      <c r="Y13" s="910">
        <f>K13/K$15</f>
        <v>0.38827269271967108</v>
      </c>
      <c r="Z13" s="910">
        <f>M13/M$15</f>
        <v>0.37948110341475272</v>
      </c>
      <c r="AA13" s="910">
        <f>O13/O$15</f>
        <v>0.38340448740854977</v>
      </c>
      <c r="AB13" s="910">
        <f>Q13/Q$15</f>
        <v>0.35948635277113794</v>
      </c>
      <c r="AC13" s="910">
        <f>S13/S$15</f>
        <v>0.38031089440694704</v>
      </c>
      <c r="AD13" s="910"/>
    </row>
    <row r="14" spans="2:30" s="697" customFormat="1" ht="21" customHeight="1" x14ac:dyDescent="0.2">
      <c r="B14" s="1520"/>
      <c r="D14" s="907" t="s">
        <v>50</v>
      </c>
      <c r="E14" s="908">
        <f>'46perfpbsaad'!E14</f>
        <v>321</v>
      </c>
      <c r="F14" s="907"/>
      <c r="G14" s="908">
        <f>'46perfpbsaad'!H14</f>
        <v>8781</v>
      </c>
      <c r="H14" s="907"/>
      <c r="I14" s="908">
        <f>'46perfpbsaad'!K14</f>
        <v>6863</v>
      </c>
      <c r="J14" s="907"/>
      <c r="K14" s="908">
        <f>'46perfpbsaad'!N14</f>
        <v>8942</v>
      </c>
      <c r="L14" s="907"/>
      <c r="M14" s="908">
        <f>'46perfpbsaad'!Q14</f>
        <v>12054</v>
      </c>
      <c r="N14" s="907"/>
      <c r="O14" s="908">
        <f>'46perfpbsaad'!T14</f>
        <v>21392</v>
      </c>
      <c r="P14" s="907"/>
      <c r="Q14" s="908">
        <f>'46perfpbsaad'!W14</f>
        <v>77513</v>
      </c>
      <c r="R14" s="907"/>
      <c r="S14" s="908">
        <f>'46perfpbsaad'!Z14</f>
        <v>198125</v>
      </c>
      <c r="T14" s="909"/>
      <c r="V14" s="910">
        <f>E14/E$15</f>
        <v>0.21821889870836167</v>
      </c>
      <c r="W14" s="910">
        <f>G14/G$15</f>
        <v>0.28304806111594621</v>
      </c>
      <c r="X14" s="910">
        <f>I14/I$15</f>
        <v>0.3294292708683339</v>
      </c>
      <c r="Y14" s="910">
        <f>K14/K$15</f>
        <v>0.30897342869976852</v>
      </c>
      <c r="Z14" s="910">
        <f>M14/M$15</f>
        <v>0.36620488516223115</v>
      </c>
      <c r="AA14" s="910">
        <f>O14/O$15</f>
        <v>0.40232457542645428</v>
      </c>
      <c r="AB14" s="910">
        <f>Q14/Q$15</f>
        <v>0.43089110011673798</v>
      </c>
      <c r="AC14" s="910">
        <f>S14/S$15</f>
        <v>0.32449665144023282</v>
      </c>
      <c r="AD14" s="910"/>
    </row>
    <row r="15" spans="2:30" s="697" customFormat="1" ht="21" customHeight="1" x14ac:dyDescent="0.2">
      <c r="B15" s="1520"/>
      <c r="D15" s="911" t="s">
        <v>68</v>
      </c>
      <c r="E15" s="908">
        <f>'46perfpbsaad'!E15</f>
        <v>1471</v>
      </c>
      <c r="F15" s="907"/>
      <c r="G15" s="908">
        <f>SUM(G12:G14)</f>
        <v>31023</v>
      </c>
      <c r="H15" s="908">
        <f t="shared" ref="H15:T15" si="0">SUM(H12:H14)</f>
        <v>0</v>
      </c>
      <c r="I15" s="908">
        <f t="shared" si="0"/>
        <v>20833</v>
      </c>
      <c r="J15" s="908">
        <f t="shared" si="0"/>
        <v>0</v>
      </c>
      <c r="K15" s="908">
        <f t="shared" si="0"/>
        <v>28941</v>
      </c>
      <c r="L15" s="908">
        <f t="shared" si="0"/>
        <v>0</v>
      </c>
      <c r="M15" s="908">
        <f t="shared" si="0"/>
        <v>32916</v>
      </c>
      <c r="N15" s="908">
        <f t="shared" si="0"/>
        <v>0</v>
      </c>
      <c r="O15" s="908">
        <f t="shared" si="0"/>
        <v>53171</v>
      </c>
      <c r="P15" s="908">
        <f t="shared" si="0"/>
        <v>0</v>
      </c>
      <c r="Q15" s="908">
        <f t="shared" si="0"/>
        <v>179890</v>
      </c>
      <c r="R15" s="908">
        <f t="shared" si="0"/>
        <v>0</v>
      </c>
      <c r="S15" s="908">
        <f t="shared" si="0"/>
        <v>610561</v>
      </c>
      <c r="T15" s="908">
        <f t="shared" si="0"/>
        <v>0</v>
      </c>
      <c r="V15" s="910"/>
    </row>
    <row r="16" spans="2:30" s="697" customFormat="1" ht="21" customHeight="1" x14ac:dyDescent="0.2">
      <c r="B16" s="1520" t="s">
        <v>23</v>
      </c>
      <c r="D16" s="907" t="s">
        <v>31</v>
      </c>
      <c r="E16" s="908">
        <f>'46perfpbsaad'!E16</f>
        <v>596</v>
      </c>
      <c r="F16" s="907"/>
      <c r="G16" s="908">
        <f>'46perfpbsaad'!H16</f>
        <v>21760</v>
      </c>
      <c r="H16" s="907"/>
      <c r="I16" s="908">
        <f>'46perfpbsaad'!K16</f>
        <v>9593</v>
      </c>
      <c r="J16" s="907"/>
      <c r="K16" s="908">
        <f>'46perfpbsaad'!N16</f>
        <v>10824</v>
      </c>
      <c r="L16" s="907"/>
      <c r="M16" s="908">
        <f>'46perfpbsaad'!Q16</f>
        <v>9451</v>
      </c>
      <c r="N16" s="907"/>
      <c r="O16" s="908">
        <f>'46perfpbsaad'!T16</f>
        <v>12422</v>
      </c>
      <c r="P16" s="907"/>
      <c r="Q16" s="908">
        <f>'46perfpbsaad'!W16</f>
        <v>28280</v>
      </c>
      <c r="R16" s="907"/>
      <c r="S16" s="908">
        <f>'46perfpbsaad'!Z16</f>
        <v>56935</v>
      </c>
      <c r="T16" s="909"/>
      <c r="V16" s="910">
        <f>E16/E$19</f>
        <v>0.32801320858558064</v>
      </c>
      <c r="W16" s="910">
        <f>G16/G$19</f>
        <v>0.30392334874366245</v>
      </c>
      <c r="X16" s="910">
        <f>I16/I$19</f>
        <v>0.28497163057362684</v>
      </c>
      <c r="Y16" s="910">
        <f>K16/K$19</f>
        <v>0.28430342508930445</v>
      </c>
      <c r="Z16" s="910">
        <f>M16/M$19</f>
        <v>0.24840981969195186</v>
      </c>
      <c r="AA16" s="910">
        <f>O16/O$19</f>
        <v>0.22561252474618138</v>
      </c>
      <c r="AB16" s="910">
        <f>Q16/Q$19</f>
        <v>0.25055373438469036</v>
      </c>
      <c r="AC16" s="910">
        <f>S16/S$19</f>
        <v>0.26912241560234074</v>
      </c>
    </row>
    <row r="17" spans="2:29" s="697" customFormat="1" ht="21" customHeight="1" x14ac:dyDescent="0.2">
      <c r="B17" s="1520"/>
      <c r="D17" s="907" t="s">
        <v>49</v>
      </c>
      <c r="E17" s="908">
        <f>'46perfpbsaad'!E17</f>
        <v>869</v>
      </c>
      <c r="F17" s="907"/>
      <c r="G17" s="908">
        <f>'46perfpbsaad'!H17</f>
        <v>29732</v>
      </c>
      <c r="H17" s="907"/>
      <c r="I17" s="908">
        <f>'46perfpbsaad'!K17</f>
        <v>12353</v>
      </c>
      <c r="J17" s="907"/>
      <c r="K17" s="908">
        <f>'46perfpbsaad'!N17</f>
        <v>14717</v>
      </c>
      <c r="L17" s="907"/>
      <c r="M17" s="908">
        <f>'46perfpbsaad'!Q17</f>
        <v>14939</v>
      </c>
      <c r="N17" s="907"/>
      <c r="O17" s="908">
        <f>'46perfpbsaad'!T17</f>
        <v>21878</v>
      </c>
      <c r="P17" s="907"/>
      <c r="Q17" s="908">
        <f>'46perfpbsaad'!W17</f>
        <v>43908</v>
      </c>
      <c r="R17" s="907"/>
      <c r="S17" s="908">
        <f>'46perfpbsaad'!Z17</f>
        <v>78675</v>
      </c>
      <c r="T17" s="909"/>
      <c r="V17" s="910">
        <f>E17/E$19</f>
        <v>0.47826086956521741</v>
      </c>
      <c r="W17" s="910">
        <f>G17/G$19</f>
        <v>0.41526879617861084</v>
      </c>
      <c r="X17" s="910">
        <f>I17/I$19</f>
        <v>0.36696075810236756</v>
      </c>
      <c r="Y17" s="910">
        <f>K17/K$19</f>
        <v>0.38655704980037825</v>
      </c>
      <c r="Z17" s="910">
        <f>M17/M$19</f>
        <v>0.39265625821374128</v>
      </c>
      <c r="AA17" s="910">
        <f>O17/O$19</f>
        <v>0.39735556403131189</v>
      </c>
      <c r="AB17" s="910">
        <f>Q17/Q$19</f>
        <v>0.38901390980774342</v>
      </c>
      <c r="AC17" s="910">
        <f>S17/S$19</f>
        <v>0.37188383327503571</v>
      </c>
    </row>
    <row r="18" spans="2:29" s="697" customFormat="1" ht="21" customHeight="1" x14ac:dyDescent="0.2">
      <c r="B18" s="1520"/>
      <c r="D18" s="907" t="s">
        <v>50</v>
      </c>
      <c r="E18" s="908">
        <f>'46perfpbsaad'!E18</f>
        <v>352</v>
      </c>
      <c r="F18" s="907"/>
      <c r="G18" s="908">
        <f>'46perfpbsaad'!H18</f>
        <v>20105</v>
      </c>
      <c r="H18" s="907"/>
      <c r="I18" s="908">
        <f>'46perfpbsaad'!K18</f>
        <v>11717</v>
      </c>
      <c r="J18" s="907"/>
      <c r="K18" s="908">
        <f>'46perfpbsaad'!N18</f>
        <v>12531</v>
      </c>
      <c r="L18" s="907"/>
      <c r="M18" s="908">
        <f>'46perfpbsaad'!Q18</f>
        <v>13656</v>
      </c>
      <c r="N18" s="907"/>
      <c r="O18" s="908">
        <f>'46perfpbsaad'!T18</f>
        <v>20759</v>
      </c>
      <c r="P18" s="907"/>
      <c r="Q18" s="908">
        <f>'46perfpbsaad'!W18</f>
        <v>40682</v>
      </c>
      <c r="R18" s="907"/>
      <c r="S18" s="908">
        <f>'46perfpbsaad'!Z18</f>
        <v>75948</v>
      </c>
      <c r="T18" s="909"/>
      <c r="V18" s="910">
        <f>E18/E$19</f>
        <v>0.19372592184920198</v>
      </c>
      <c r="W18" s="910">
        <f>G18/G$19</f>
        <v>0.28080785507772671</v>
      </c>
      <c r="X18" s="910">
        <f>I18/I$19</f>
        <v>0.3480676113240056</v>
      </c>
      <c r="Y18" s="910">
        <f>K18/K$19</f>
        <v>0.3291395251103173</v>
      </c>
      <c r="Z18" s="910">
        <f>M18/M$19</f>
        <v>0.35893392209430691</v>
      </c>
      <c r="AA18" s="910">
        <f>O18/O$19</f>
        <v>0.37703191122250679</v>
      </c>
      <c r="AB18" s="910">
        <f>Q18/Q$19</f>
        <v>0.36043235580756622</v>
      </c>
      <c r="AC18" s="910">
        <f>S18/S$19</f>
        <v>0.35899375112262361</v>
      </c>
    </row>
    <row r="19" spans="2:29" s="697" customFormat="1" ht="21" customHeight="1" x14ac:dyDescent="0.2">
      <c r="B19" s="1520"/>
      <c r="D19" s="911" t="s">
        <v>68</v>
      </c>
      <c r="E19" s="908">
        <f>'46perfpbsaad'!E19</f>
        <v>1817</v>
      </c>
      <c r="F19" s="907"/>
      <c r="G19" s="908">
        <f>SUM(G16:G18)</f>
        <v>71597</v>
      </c>
      <c r="H19" s="908">
        <f t="shared" ref="H19:T19" si="1">SUM(H16:H18)</f>
        <v>0</v>
      </c>
      <c r="I19" s="908">
        <f t="shared" si="1"/>
        <v>33663</v>
      </c>
      <c r="J19" s="908">
        <f t="shared" si="1"/>
        <v>0</v>
      </c>
      <c r="K19" s="908">
        <f t="shared" si="1"/>
        <v>38072</v>
      </c>
      <c r="L19" s="908">
        <f t="shared" si="1"/>
        <v>0</v>
      </c>
      <c r="M19" s="908">
        <f t="shared" si="1"/>
        <v>38046</v>
      </c>
      <c r="N19" s="908">
        <f t="shared" si="1"/>
        <v>0</v>
      </c>
      <c r="O19" s="908">
        <f t="shared" si="1"/>
        <v>55059</v>
      </c>
      <c r="P19" s="908">
        <f t="shared" si="1"/>
        <v>0</v>
      </c>
      <c r="Q19" s="908">
        <f t="shared" si="1"/>
        <v>112870</v>
      </c>
      <c r="R19" s="908">
        <f t="shared" si="1"/>
        <v>0</v>
      </c>
      <c r="S19" s="908">
        <f t="shared" si="1"/>
        <v>211558</v>
      </c>
      <c r="T19" s="908">
        <f t="shared" si="1"/>
        <v>0</v>
      </c>
      <c r="V19" s="910"/>
    </row>
    <row r="20" spans="2:29" s="697" customFormat="1" ht="3" customHeight="1" x14ac:dyDescent="0.2">
      <c r="B20" s="714"/>
      <c r="C20" s="715"/>
      <c r="D20" s="909"/>
      <c r="E20" s="727"/>
      <c r="F20" s="909"/>
      <c r="G20" s="727"/>
      <c r="H20" s="727"/>
      <c r="I20" s="727"/>
      <c r="J20" s="727"/>
      <c r="K20" s="727"/>
      <c r="L20" s="727"/>
      <c r="M20" s="727"/>
      <c r="N20" s="727"/>
      <c r="O20" s="727"/>
      <c r="P20" s="727"/>
      <c r="Q20" s="727"/>
      <c r="R20" s="727"/>
      <c r="S20" s="727"/>
      <c r="T20" s="727"/>
    </row>
    <row r="21" spans="2:29" s="697" customFormat="1" ht="18" customHeight="1" x14ac:dyDescent="0.2">
      <c r="B21" s="1520" t="s">
        <v>0</v>
      </c>
      <c r="C21" s="1520"/>
      <c r="D21" s="1520"/>
      <c r="E21" s="727">
        <f>'46perfpbsaad'!E21</f>
        <v>3288</v>
      </c>
      <c r="F21" s="909"/>
      <c r="G21" s="727">
        <f>G15+G19</f>
        <v>102620</v>
      </c>
      <c r="H21" s="727">
        <f t="shared" ref="H21:T21" si="2">H15+H19</f>
        <v>0</v>
      </c>
      <c r="I21" s="727">
        <f t="shared" si="2"/>
        <v>54496</v>
      </c>
      <c r="J21" s="727">
        <f t="shared" si="2"/>
        <v>0</v>
      </c>
      <c r="K21" s="727">
        <f t="shared" si="2"/>
        <v>67013</v>
      </c>
      <c r="L21" s="727">
        <f t="shared" si="2"/>
        <v>0</v>
      </c>
      <c r="M21" s="727">
        <f t="shared" si="2"/>
        <v>70962</v>
      </c>
      <c r="N21" s="727">
        <f t="shared" si="2"/>
        <v>0</v>
      </c>
      <c r="O21" s="727">
        <f t="shared" si="2"/>
        <v>108230</v>
      </c>
      <c r="P21" s="727">
        <f t="shared" si="2"/>
        <v>0</v>
      </c>
      <c r="Q21" s="727">
        <f t="shared" si="2"/>
        <v>292760</v>
      </c>
      <c r="R21" s="727">
        <f t="shared" si="2"/>
        <v>0</v>
      </c>
      <c r="S21" s="727">
        <f t="shared" si="2"/>
        <v>822119</v>
      </c>
      <c r="T21" s="727">
        <f t="shared" si="2"/>
        <v>0</v>
      </c>
    </row>
    <row r="22" spans="2:29" s="697" customFormat="1" ht="5.25" customHeight="1" x14ac:dyDescent="0.2">
      <c r="B22" s="912"/>
      <c r="C22" s="912"/>
      <c r="D22" s="912"/>
      <c r="E22" s="912"/>
      <c r="F22" s="912"/>
      <c r="G22" s="912"/>
      <c r="H22" s="912"/>
      <c r="I22" s="912"/>
      <c r="J22" s="912"/>
      <c r="K22" s="912"/>
      <c r="L22" s="913"/>
    </row>
    <row r="23" spans="2:29" s="697" customFormat="1" ht="5.25" customHeight="1" x14ac:dyDescent="0.2">
      <c r="B23" s="912"/>
      <c r="C23" s="912"/>
      <c r="D23" s="912"/>
      <c r="E23" s="912"/>
      <c r="F23" s="912"/>
      <c r="G23" s="912"/>
      <c r="H23" s="912"/>
      <c r="I23" s="912"/>
      <c r="J23" s="912"/>
      <c r="K23" s="912"/>
      <c r="L23" s="913"/>
    </row>
    <row r="24" spans="2:29" s="697" customFormat="1" ht="12.75" customHeight="1" x14ac:dyDescent="0.2">
      <c r="B24" s="914"/>
      <c r="C24" s="914"/>
      <c r="D24" s="914"/>
      <c r="E24" s="914"/>
      <c r="F24" s="914"/>
      <c r="G24" s="914"/>
      <c r="H24" s="914"/>
      <c r="I24" s="914"/>
      <c r="J24" s="914"/>
      <c r="K24" s="914"/>
      <c r="L24" s="914"/>
    </row>
    <row r="25" spans="2:29" s="697" customFormat="1" ht="24.75" customHeight="1" x14ac:dyDescent="0.2">
      <c r="B25" s="915"/>
      <c r="C25" s="915"/>
      <c r="D25" s="915"/>
      <c r="E25" s="915"/>
      <c r="F25" s="915"/>
      <c r="G25" s="915"/>
      <c r="H25" s="915"/>
      <c r="I25" s="915"/>
      <c r="J25" s="915"/>
      <c r="K25" s="915"/>
      <c r="L25" s="915"/>
    </row>
    <row r="26" spans="2:29" s="697" customFormat="1" x14ac:dyDescent="0.2">
      <c r="B26" s="916"/>
      <c r="C26" s="916"/>
      <c r="D26" s="916"/>
      <c r="E26" s="916"/>
      <c r="F26" s="917"/>
      <c r="G26" s="917"/>
      <c r="H26" s="917"/>
      <c r="I26" s="917"/>
      <c r="J26" s="917"/>
      <c r="K26" s="917"/>
      <c r="L26" s="917"/>
      <c r="M26" s="918"/>
      <c r="N26" s="918"/>
      <c r="O26" s="918"/>
      <c r="P26" s="918"/>
      <c r="Q26" s="918"/>
      <c r="R26" s="918"/>
      <c r="S26" s="918"/>
      <c r="T26" s="918"/>
      <c r="U26" s="918"/>
      <c r="V26" s="918"/>
      <c r="W26" s="918"/>
      <c r="X26" s="918"/>
      <c r="Y26" s="918"/>
      <c r="Z26" s="918"/>
      <c r="AA26" s="918"/>
      <c r="AB26" s="918"/>
      <c r="AC26" s="918"/>
    </row>
    <row r="27" spans="2:29" s="697" customFormat="1" x14ac:dyDescent="0.2">
      <c r="B27" s="919"/>
      <c r="C27" s="919"/>
      <c r="D27" s="919"/>
      <c r="E27" s="919"/>
      <c r="F27" s="919"/>
      <c r="G27" s="919"/>
      <c r="H27" s="919"/>
      <c r="I27" s="919"/>
      <c r="J27" s="919"/>
      <c r="K27" s="919"/>
      <c r="L27" s="919"/>
      <c r="M27" s="918"/>
      <c r="N27" s="918"/>
      <c r="O27" s="918"/>
      <c r="P27" s="918"/>
      <c r="Q27" s="918"/>
      <c r="R27" s="918"/>
      <c r="S27" s="918"/>
      <c r="T27" s="918"/>
      <c r="U27" s="918"/>
      <c r="V27" s="918"/>
      <c r="W27" s="918"/>
      <c r="X27" s="918"/>
      <c r="Y27" s="918"/>
      <c r="Z27" s="918"/>
      <c r="AA27" s="918"/>
      <c r="AB27" s="918"/>
      <c r="AC27" s="918"/>
    </row>
    <row r="28" spans="2:29" s="697" customFormat="1" x14ac:dyDescent="0.2">
      <c r="B28" s="919"/>
      <c r="C28" s="919"/>
      <c r="D28" s="919"/>
      <c r="E28" s="919"/>
      <c r="F28" s="919"/>
      <c r="G28" s="919"/>
      <c r="H28" s="919"/>
      <c r="I28" s="919"/>
      <c r="J28" s="919"/>
      <c r="K28" s="919"/>
      <c r="L28" s="919"/>
      <c r="M28" s="918"/>
      <c r="N28" s="918"/>
      <c r="O28" s="918"/>
      <c r="P28" s="918"/>
      <c r="Q28" s="918"/>
      <c r="R28" s="918"/>
      <c r="S28" s="918"/>
      <c r="T28" s="918"/>
      <c r="U28" s="918"/>
      <c r="V28" s="918"/>
      <c r="W28" s="918"/>
      <c r="X28" s="918"/>
      <c r="Y28" s="918"/>
      <c r="Z28" s="918"/>
      <c r="AA28" s="918"/>
      <c r="AB28" s="918"/>
      <c r="AC28" s="918"/>
    </row>
    <row r="29" spans="2:29" s="918" customFormat="1" x14ac:dyDescent="0.2">
      <c r="B29" s="919"/>
      <c r="C29" s="919"/>
      <c r="D29" s="919"/>
      <c r="E29" s="919"/>
      <c r="F29" s="919"/>
      <c r="G29" s="919"/>
      <c r="H29" s="919"/>
      <c r="I29" s="919"/>
      <c r="J29" s="919"/>
      <c r="K29" s="919"/>
      <c r="L29" s="919"/>
    </row>
    <row r="30" spans="2:29" s="918" customFormat="1" x14ac:dyDescent="0.2">
      <c r="B30" s="919"/>
      <c r="C30" s="919"/>
      <c r="D30" s="919"/>
      <c r="E30" s="919"/>
      <c r="F30" s="919"/>
      <c r="G30" s="919"/>
      <c r="H30" s="919"/>
      <c r="I30" s="919"/>
      <c r="J30" s="919"/>
      <c r="K30" s="919"/>
      <c r="L30" s="919"/>
    </row>
    <row r="31" spans="2:29" s="918" customFormat="1" x14ac:dyDescent="0.2">
      <c r="B31" s="919"/>
      <c r="C31" s="919"/>
      <c r="D31" s="919"/>
      <c r="E31" s="919"/>
      <c r="F31" s="919"/>
      <c r="G31" s="919"/>
      <c r="H31" s="919"/>
      <c r="I31" s="919"/>
      <c r="J31" s="919"/>
      <c r="K31" s="919"/>
      <c r="L31" s="919"/>
    </row>
    <row r="32" spans="2:29" s="918" customFormat="1" x14ac:dyDescent="0.2">
      <c r="B32" s="919"/>
      <c r="C32" s="919"/>
      <c r="D32" s="919"/>
      <c r="E32" s="919"/>
      <c r="F32" s="919"/>
      <c r="G32" s="919"/>
      <c r="H32" s="919"/>
      <c r="I32" s="919"/>
      <c r="J32" s="919"/>
      <c r="K32" s="919"/>
      <c r="L32" s="919"/>
    </row>
    <row r="33" spans="2:29" s="631" customFormat="1" x14ac:dyDescent="0.2">
      <c r="B33" s="919"/>
      <c r="C33" s="919"/>
      <c r="D33" s="919"/>
      <c r="E33" s="919"/>
      <c r="F33" s="919"/>
      <c r="G33" s="919"/>
      <c r="H33" s="919"/>
      <c r="I33" s="919"/>
      <c r="J33" s="919"/>
      <c r="K33" s="919"/>
      <c r="L33" s="919"/>
      <c r="M33" s="918"/>
      <c r="N33" s="918"/>
      <c r="O33" s="918"/>
      <c r="P33" s="918"/>
      <c r="Q33" s="918"/>
      <c r="R33" s="918"/>
      <c r="S33" s="918"/>
      <c r="T33" s="918"/>
      <c r="U33" s="918"/>
      <c r="V33" s="918"/>
      <c r="W33" s="918"/>
      <c r="X33" s="918"/>
      <c r="Y33" s="918"/>
      <c r="Z33" s="918"/>
      <c r="AA33" s="918"/>
      <c r="AB33" s="918"/>
      <c r="AC33" s="918"/>
    </row>
    <row r="34" spans="2:29" s="631" customFormat="1" x14ac:dyDescent="0.2">
      <c r="B34" s="919"/>
      <c r="C34" s="919"/>
      <c r="D34" s="919"/>
      <c r="E34" s="919"/>
      <c r="F34" s="919"/>
      <c r="G34" s="919"/>
      <c r="H34" s="919"/>
      <c r="I34" s="919"/>
      <c r="J34" s="919"/>
      <c r="K34" s="919"/>
      <c r="L34" s="919"/>
      <c r="M34" s="918"/>
      <c r="N34" s="918"/>
      <c r="O34" s="918"/>
      <c r="P34" s="918"/>
      <c r="Q34" s="918"/>
      <c r="R34" s="918"/>
      <c r="S34" s="918"/>
      <c r="T34" s="918"/>
      <c r="U34" s="918"/>
      <c r="V34" s="918"/>
      <c r="W34" s="918"/>
      <c r="X34" s="918"/>
      <c r="Y34" s="918"/>
      <c r="Z34" s="918"/>
      <c r="AA34" s="918"/>
      <c r="AB34" s="918"/>
      <c r="AC34" s="918"/>
    </row>
    <row r="35" spans="2:29" s="631" customFormat="1" x14ac:dyDescent="0.2">
      <c r="C35" s="1608"/>
      <c r="D35" s="1608"/>
      <c r="E35" s="1608"/>
      <c r="F35" s="1608"/>
      <c r="G35" s="1608"/>
      <c r="H35" s="1608"/>
      <c r="I35" s="1608"/>
      <c r="J35" s="652"/>
      <c r="K35" s="652"/>
      <c r="L35" s="652"/>
    </row>
    <row r="36" spans="2:29" s="631" customFormat="1" x14ac:dyDescent="0.2">
      <c r="J36" s="652"/>
      <c r="K36" s="652"/>
      <c r="L36" s="652"/>
    </row>
    <row r="37" spans="2:29" s="631" customFormat="1" x14ac:dyDescent="0.2">
      <c r="B37" s="652"/>
      <c r="C37" s="652"/>
      <c r="D37" s="652"/>
      <c r="E37" s="652"/>
      <c r="F37" s="652"/>
      <c r="G37" s="652"/>
      <c r="H37" s="652"/>
      <c r="I37" s="652"/>
      <c r="J37" s="652"/>
      <c r="K37" s="652"/>
      <c r="L37" s="652"/>
    </row>
    <row r="38" spans="2:29" s="631" customFormat="1" ht="5.25" customHeight="1" x14ac:dyDescent="0.2">
      <c r="B38" s="652"/>
      <c r="C38" s="652"/>
      <c r="D38" s="652"/>
      <c r="E38" s="652"/>
      <c r="F38" s="652"/>
      <c r="G38" s="652"/>
      <c r="H38" s="652"/>
      <c r="I38" s="652"/>
      <c r="J38" s="652"/>
      <c r="K38" s="652"/>
      <c r="L38" s="652"/>
    </row>
    <row r="39" spans="2:29" s="631" customFormat="1" ht="5.25" customHeight="1" x14ac:dyDescent="0.2">
      <c r="B39" s="652"/>
      <c r="C39" s="652"/>
      <c r="D39" s="652"/>
      <c r="E39" s="652"/>
      <c r="F39" s="652"/>
      <c r="G39" s="652"/>
      <c r="H39" s="652"/>
      <c r="I39" s="652"/>
      <c r="J39" s="652"/>
      <c r="K39" s="652"/>
      <c r="L39" s="652"/>
    </row>
    <row r="40" spans="2:29" s="631" customFormat="1" ht="16.5" customHeight="1" x14ac:dyDescent="0.2">
      <c r="B40" s="652"/>
      <c r="C40" s="652"/>
      <c r="D40" s="652"/>
      <c r="E40" s="652"/>
      <c r="F40" s="652"/>
      <c r="G40" s="652"/>
      <c r="H40" s="652"/>
      <c r="I40" s="652"/>
      <c r="J40" s="652"/>
      <c r="K40" s="652"/>
      <c r="L40" s="652"/>
    </row>
    <row r="41" spans="2:29" s="631" customFormat="1" x14ac:dyDescent="0.2">
      <c r="B41" s="652"/>
      <c r="C41" s="652"/>
      <c r="D41" s="652"/>
      <c r="E41" s="652"/>
      <c r="F41" s="652"/>
      <c r="G41" s="652"/>
      <c r="H41" s="652"/>
      <c r="I41" s="652"/>
      <c r="J41" s="652"/>
      <c r="K41" s="652"/>
      <c r="L41" s="652"/>
    </row>
    <row r="42" spans="2:29" s="631" customFormat="1" x14ac:dyDescent="0.2"/>
    <row r="43" spans="2:29" s="650" customFormat="1" x14ac:dyDescent="0.2"/>
    <row r="44" spans="2:29" s="657" customFormat="1" ht="12.75" customHeight="1" x14ac:dyDescent="0.2">
      <c r="B44" s="1497"/>
      <c r="C44" s="1498"/>
      <c r="D44" s="1498"/>
      <c r="E44" s="1498"/>
      <c r="F44" s="1498"/>
      <c r="G44" s="1498"/>
      <c r="H44" s="1498"/>
      <c r="I44" s="1498"/>
      <c r="J44" s="1498"/>
      <c r="K44" s="1498"/>
      <c r="L44" s="656"/>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5" x14ac:dyDescent="0.25"/>
  <cols>
    <col min="1" max="1" width="1" style="748" customWidth="1"/>
    <col min="2" max="2" width="30.28515625" style="748" customWidth="1"/>
    <col min="3" max="3" width="10.140625" style="748" customWidth="1"/>
    <col min="4" max="4" width="8.140625" style="748" customWidth="1"/>
    <col min="5" max="5" width="10.140625" style="748" customWidth="1"/>
    <col min="6" max="6" width="0.85546875" style="748" customWidth="1"/>
    <col min="7" max="7" width="11.7109375" style="748" customWidth="1"/>
    <col min="8" max="8" width="7.5703125" style="748" customWidth="1"/>
    <col min="9" max="9" width="8.85546875" style="748" customWidth="1"/>
    <col min="10" max="10" width="0.7109375" style="748" customWidth="1"/>
    <col min="11" max="11" width="10.140625" style="748" customWidth="1"/>
    <col min="12" max="12" width="8" style="748" customWidth="1"/>
    <col min="13" max="13" width="9.85546875" style="748" customWidth="1"/>
    <col min="14" max="14" width="0.5703125" style="748" customWidth="1"/>
    <col min="15" max="15" width="9" style="748" customWidth="1"/>
    <col min="16" max="16" width="7.42578125" style="748" customWidth="1"/>
    <col min="17" max="17" width="8.85546875" style="748" customWidth="1"/>
    <col min="18" max="18" width="8" style="748" customWidth="1"/>
    <col min="19" max="19" width="8.85546875" style="748" customWidth="1"/>
    <col min="20" max="20" width="7.5703125" style="748" customWidth="1"/>
    <col min="21" max="21" width="8.28515625" style="748" customWidth="1"/>
    <col min="22" max="22" width="8.85546875" style="748" customWidth="1"/>
    <col min="23" max="16384" width="11.42578125" style="748"/>
  </cols>
  <sheetData>
    <row r="1" spans="1:21" ht="9.75" customHeight="1" x14ac:dyDescent="0.25"/>
    <row r="2" spans="1:21" s="343" customFormat="1" ht="49.5" customHeight="1" x14ac:dyDescent="0.25">
      <c r="B2" s="1400"/>
      <c r="C2" s="1400"/>
      <c r="D2" s="1400"/>
      <c r="E2" s="344"/>
      <c r="F2" s="344"/>
      <c r="G2" s="1614"/>
      <c r="H2" s="1614"/>
      <c r="I2" s="1614"/>
      <c r="J2" s="1614"/>
      <c r="K2" s="1614"/>
      <c r="L2" s="1614"/>
      <c r="M2" s="1614"/>
      <c r="N2" s="1614"/>
      <c r="O2" s="1614"/>
      <c r="P2" s="1614"/>
      <c r="S2" s="344"/>
    </row>
    <row r="3" spans="1:21" s="343" customFormat="1" ht="3" customHeight="1" x14ac:dyDescent="0.25">
      <c r="B3" s="344"/>
      <c r="C3" s="344"/>
      <c r="D3" s="344"/>
      <c r="E3" s="344"/>
      <c r="F3" s="344"/>
      <c r="K3" s="344"/>
      <c r="O3" s="344"/>
      <c r="S3" s="344"/>
    </row>
    <row r="4" spans="1:21" s="345" customFormat="1" ht="15" customHeight="1" x14ac:dyDescent="0.2">
      <c r="B4" s="1438" t="s">
        <v>439</v>
      </c>
      <c r="C4" s="1438"/>
      <c r="D4" s="1438"/>
      <c r="E4" s="1438"/>
      <c r="F4" s="1438"/>
      <c r="G4" s="1438"/>
      <c r="H4" s="1438"/>
      <c r="I4" s="1438"/>
      <c r="J4" s="1438"/>
      <c r="K4" s="1438"/>
      <c r="L4" s="1438"/>
      <c r="M4" s="1438"/>
      <c r="N4" s="1438"/>
      <c r="O4" s="1438"/>
      <c r="P4" s="1438"/>
      <c r="Q4" s="1438"/>
      <c r="R4" s="924"/>
      <c r="S4" s="924"/>
      <c r="T4" s="924"/>
    </row>
    <row r="5" spans="1:21" s="345" customFormat="1" ht="15" customHeight="1" x14ac:dyDescent="0.2">
      <c r="B5" s="1439" t="str">
        <f>porsaad!$B$6</f>
        <v>Situación a 31 de enero de 2025</v>
      </c>
      <c r="C5" s="1439"/>
      <c r="D5" s="1439"/>
      <c r="E5" s="1439"/>
      <c r="F5" s="1439"/>
      <c r="G5" s="1439"/>
      <c r="H5" s="1439"/>
      <c r="I5" s="1439"/>
      <c r="J5" s="1439"/>
      <c r="K5" s="1439"/>
      <c r="L5" s="1439"/>
      <c r="M5" s="1439"/>
      <c r="N5" s="1439"/>
      <c r="O5" s="1439"/>
      <c r="P5" s="1439"/>
      <c r="Q5" s="750"/>
      <c r="R5" s="925"/>
      <c r="S5" s="925"/>
      <c r="T5" s="925"/>
      <c r="U5" s="875"/>
    </row>
    <row r="6" spans="1:21" s="345" customFormat="1" ht="4.5" customHeight="1" x14ac:dyDescent="0.2"/>
    <row r="7" spans="1:21" s="322" customFormat="1" ht="15" customHeight="1" x14ac:dyDescent="0.2">
      <c r="A7" s="316"/>
      <c r="B7" s="1615" t="s">
        <v>12</v>
      </c>
      <c r="C7" s="1618" t="s">
        <v>0</v>
      </c>
      <c r="D7" s="1619"/>
      <c r="E7" s="1620"/>
      <c r="F7" s="920"/>
      <c r="G7" s="1488" t="s">
        <v>31</v>
      </c>
      <c r="H7" s="1488"/>
      <c r="I7" s="1488"/>
      <c r="J7" s="921"/>
      <c r="K7" s="1488" t="s">
        <v>49</v>
      </c>
      <c r="L7" s="1488"/>
      <c r="M7" s="1488"/>
      <c r="N7" s="921"/>
      <c r="O7" s="1488" t="s">
        <v>50</v>
      </c>
      <c r="P7" s="1488"/>
      <c r="Q7" s="1488"/>
    </row>
    <row r="8" spans="1:21" s="322" customFormat="1" ht="15" customHeight="1" x14ac:dyDescent="0.2">
      <c r="A8" s="316"/>
      <c r="B8" s="1616"/>
      <c r="C8" s="1621"/>
      <c r="D8" s="1622"/>
      <c r="E8" s="1623"/>
      <c r="F8" s="920"/>
      <c r="G8" s="1481"/>
      <c r="H8" s="1481"/>
      <c r="I8" s="1481"/>
      <c r="J8" s="922"/>
      <c r="K8" s="1481"/>
      <c r="L8" s="1481"/>
      <c r="M8" s="1481"/>
      <c r="N8" s="922"/>
      <c r="O8" s="1481"/>
      <c r="P8" s="1481"/>
      <c r="Q8" s="1481"/>
    </row>
    <row r="9" spans="1:21" s="322" customFormat="1" ht="33.75" customHeight="1" x14ac:dyDescent="0.2">
      <c r="A9" s="316"/>
      <c r="B9" s="1616"/>
      <c r="C9" s="1616" t="s">
        <v>69</v>
      </c>
      <c r="D9" s="1624"/>
      <c r="E9" s="959" t="s">
        <v>286</v>
      </c>
      <c r="F9" s="920"/>
      <c r="G9" s="1610" t="s">
        <v>69</v>
      </c>
      <c r="H9" s="1427"/>
      <c r="I9" s="959" t="s">
        <v>286</v>
      </c>
      <c r="J9" s="922"/>
      <c r="K9" s="1611" t="s">
        <v>69</v>
      </c>
      <c r="L9" s="1612"/>
      <c r="M9" s="941" t="s">
        <v>286</v>
      </c>
      <c r="N9" s="922"/>
      <c r="O9" s="1610" t="s">
        <v>69</v>
      </c>
      <c r="P9" s="1427"/>
      <c r="Q9" s="941" t="s">
        <v>286</v>
      </c>
    </row>
    <row r="10" spans="1:21" s="322" customFormat="1" ht="29.25" customHeight="1" x14ac:dyDescent="0.2">
      <c r="A10" s="316"/>
      <c r="B10" s="1617"/>
      <c r="C10" s="937" t="s">
        <v>9</v>
      </c>
      <c r="D10" s="942" t="s">
        <v>10</v>
      </c>
      <c r="E10" s="940" t="s">
        <v>9</v>
      </c>
      <c r="F10" s="939"/>
      <c r="G10" s="937" t="s">
        <v>9</v>
      </c>
      <c r="H10" s="938" t="s">
        <v>71</v>
      </c>
      <c r="I10" s="943" t="s">
        <v>9</v>
      </c>
      <c r="J10" s="939"/>
      <c r="K10" s="944" t="s">
        <v>9</v>
      </c>
      <c r="L10" s="945" t="s">
        <v>71</v>
      </c>
      <c r="M10" s="943" t="s">
        <v>9</v>
      </c>
      <c r="N10" s="939"/>
      <c r="O10" s="937" t="s">
        <v>9</v>
      </c>
      <c r="P10" s="938" t="s">
        <v>71</v>
      </c>
      <c r="Q10" s="943" t="s">
        <v>9</v>
      </c>
    </row>
    <row r="11" spans="1:21" s="322" customFormat="1" ht="6" customHeight="1" x14ac:dyDescent="0.2">
      <c r="A11" s="316"/>
      <c r="B11" s="923"/>
      <c r="C11" s="923"/>
      <c r="D11" s="923"/>
      <c r="E11" s="923"/>
      <c r="F11" s="923"/>
      <c r="G11" s="923"/>
      <c r="H11" s="923"/>
      <c r="I11" s="923"/>
      <c r="J11" s="923"/>
      <c r="K11" s="923"/>
      <c r="L11" s="923"/>
      <c r="M11" s="923"/>
      <c r="N11" s="923"/>
      <c r="O11" s="923"/>
      <c r="P11" s="923"/>
      <c r="Q11" s="923"/>
    </row>
    <row r="12" spans="1:21" s="331" customFormat="1" ht="18" customHeight="1" x14ac:dyDescent="0.2">
      <c r="A12" s="330"/>
      <c r="B12" s="926" t="s">
        <v>8</v>
      </c>
      <c r="C12" s="927">
        <f>G12+K12+O12</f>
        <v>444349</v>
      </c>
      <c r="D12" s="928">
        <f t="shared" ref="D12:D29" si="0">C12/C$30*100</f>
        <v>20.828081576328632</v>
      </c>
      <c r="E12" s="929">
        <f>I12+M12+Q12</f>
        <v>297499</v>
      </c>
      <c r="F12" s="930"/>
      <c r="G12" s="927">
        <v>103697</v>
      </c>
      <c r="H12" s="928">
        <v>23.336836585656769</v>
      </c>
      <c r="I12" s="929">
        <v>74076</v>
      </c>
      <c r="J12" s="930"/>
      <c r="K12" s="927">
        <v>196967</v>
      </c>
      <c r="L12" s="928">
        <v>44.327094243488787</v>
      </c>
      <c r="M12" s="929">
        <v>132484</v>
      </c>
      <c r="N12" s="930"/>
      <c r="O12" s="927">
        <v>143685</v>
      </c>
      <c r="P12" s="928">
        <v>32.336069170854444</v>
      </c>
      <c r="Q12" s="929">
        <v>90939</v>
      </c>
    </row>
    <row r="13" spans="1:21" s="331" customFormat="1" ht="18" customHeight="1" x14ac:dyDescent="0.2">
      <c r="A13" s="330"/>
      <c r="B13" s="931" t="s">
        <v>7</v>
      </c>
      <c r="C13" s="932">
        <f t="shared" ref="C13:C29" si="1">G13+K13+O13</f>
        <v>60146</v>
      </c>
      <c r="D13" s="933">
        <f t="shared" si="0"/>
        <v>2.8192384690634209</v>
      </c>
      <c r="E13" s="934">
        <f t="shared" ref="E13:E29" si="2">I13+M13+Q13</f>
        <v>45476</v>
      </c>
      <c r="F13" s="930"/>
      <c r="G13" s="932">
        <v>17354</v>
      </c>
      <c r="H13" s="933">
        <v>28.853124064775713</v>
      </c>
      <c r="I13" s="934">
        <v>13369</v>
      </c>
      <c r="J13" s="930"/>
      <c r="K13" s="932">
        <v>21084</v>
      </c>
      <c r="L13" s="933">
        <v>35.054700229441693</v>
      </c>
      <c r="M13" s="934">
        <v>16219</v>
      </c>
      <c r="N13" s="930"/>
      <c r="O13" s="932">
        <v>21708</v>
      </c>
      <c r="P13" s="933">
        <v>36.092175705782594</v>
      </c>
      <c r="Q13" s="934">
        <v>15888</v>
      </c>
    </row>
    <row r="14" spans="1:21" s="331" customFormat="1" ht="18" customHeight="1" x14ac:dyDescent="0.2">
      <c r="A14" s="330"/>
      <c r="B14" s="931" t="s">
        <v>37</v>
      </c>
      <c r="C14" s="932">
        <f t="shared" si="1"/>
        <v>46375</v>
      </c>
      <c r="D14" s="933">
        <f t="shared" si="0"/>
        <v>2.1737469491373682</v>
      </c>
      <c r="E14" s="934">
        <f t="shared" si="2"/>
        <v>33572</v>
      </c>
      <c r="F14" s="930"/>
      <c r="G14" s="932">
        <v>10977</v>
      </c>
      <c r="H14" s="933">
        <v>23.670080862533695</v>
      </c>
      <c r="I14" s="934">
        <v>7897</v>
      </c>
      <c r="J14" s="930"/>
      <c r="K14" s="932">
        <v>15849</v>
      </c>
      <c r="L14" s="933">
        <v>34.175741239892183</v>
      </c>
      <c r="M14" s="934">
        <v>11180</v>
      </c>
      <c r="N14" s="930"/>
      <c r="O14" s="932">
        <v>19549</v>
      </c>
      <c r="P14" s="933">
        <v>42.154177897574122</v>
      </c>
      <c r="Q14" s="934">
        <v>14495</v>
      </c>
    </row>
    <row r="15" spans="1:21" s="331" customFormat="1" ht="18" customHeight="1" x14ac:dyDescent="0.2">
      <c r="A15" s="330"/>
      <c r="B15" s="931" t="s">
        <v>38</v>
      </c>
      <c r="C15" s="932">
        <f t="shared" si="1"/>
        <v>53167</v>
      </c>
      <c r="D15" s="933">
        <f t="shared" si="0"/>
        <v>2.4921100602649369</v>
      </c>
      <c r="E15" s="934">
        <f t="shared" si="2"/>
        <v>31871</v>
      </c>
      <c r="F15" s="930"/>
      <c r="G15" s="932">
        <v>11306</v>
      </c>
      <c r="H15" s="933">
        <v>21.265070438429852</v>
      </c>
      <c r="I15" s="934">
        <v>7891</v>
      </c>
      <c r="J15" s="930"/>
      <c r="K15" s="932">
        <v>17458</v>
      </c>
      <c r="L15" s="933">
        <v>32.836157767035942</v>
      </c>
      <c r="M15" s="934">
        <v>10472</v>
      </c>
      <c r="N15" s="930"/>
      <c r="O15" s="932">
        <v>24403</v>
      </c>
      <c r="P15" s="933">
        <v>45.898771794534206</v>
      </c>
      <c r="Q15" s="934">
        <v>13508</v>
      </c>
    </row>
    <row r="16" spans="1:21" s="331" customFormat="1" ht="18" customHeight="1" x14ac:dyDescent="0.2">
      <c r="A16" s="330"/>
      <c r="B16" s="931" t="s">
        <v>6</v>
      </c>
      <c r="C16" s="932">
        <f t="shared" si="1"/>
        <v>65078</v>
      </c>
      <c r="D16" s="933">
        <f t="shared" si="0"/>
        <v>3.0504173359776097</v>
      </c>
      <c r="E16" s="934">
        <f t="shared" si="2"/>
        <v>45615</v>
      </c>
      <c r="F16" s="930"/>
      <c r="G16" s="932">
        <v>21449</v>
      </c>
      <c r="H16" s="933">
        <v>32.958910845447001</v>
      </c>
      <c r="I16" s="934">
        <v>15428</v>
      </c>
      <c r="J16" s="930"/>
      <c r="K16" s="932">
        <v>23329</v>
      </c>
      <c r="L16" s="933">
        <v>35.847751928455082</v>
      </c>
      <c r="M16" s="934">
        <v>16239</v>
      </c>
      <c r="N16" s="930"/>
      <c r="O16" s="932">
        <v>20300</v>
      </c>
      <c r="P16" s="933">
        <v>31.19333722609791</v>
      </c>
      <c r="Q16" s="934">
        <v>13948</v>
      </c>
    </row>
    <row r="17" spans="1:18" s="331" customFormat="1" ht="18" customHeight="1" x14ac:dyDescent="0.2">
      <c r="A17" s="330"/>
      <c r="B17" s="931" t="s">
        <v>5</v>
      </c>
      <c r="C17" s="932">
        <f t="shared" si="1"/>
        <v>28644</v>
      </c>
      <c r="D17" s="933">
        <f t="shared" si="0"/>
        <v>1.3426373608860545</v>
      </c>
      <c r="E17" s="934">
        <f t="shared" si="2"/>
        <v>18175</v>
      </c>
      <c r="F17" s="930"/>
      <c r="G17" s="932">
        <v>8588</v>
      </c>
      <c r="H17" s="933">
        <v>29.981846110878369</v>
      </c>
      <c r="I17" s="934">
        <v>5218</v>
      </c>
      <c r="J17" s="930"/>
      <c r="K17" s="932">
        <v>12711</v>
      </c>
      <c r="L17" s="933">
        <v>44.375785504817763</v>
      </c>
      <c r="M17" s="934">
        <v>7779</v>
      </c>
      <c r="N17" s="930"/>
      <c r="O17" s="932">
        <v>7345</v>
      </c>
      <c r="P17" s="933">
        <v>25.642368384303872</v>
      </c>
      <c r="Q17" s="934">
        <v>5178</v>
      </c>
    </row>
    <row r="18" spans="1:18" s="331" customFormat="1" ht="18" customHeight="1" x14ac:dyDescent="0.2">
      <c r="A18" s="330"/>
      <c r="B18" s="931" t="s">
        <v>4</v>
      </c>
      <c r="C18" s="932">
        <f t="shared" si="1"/>
        <v>177919</v>
      </c>
      <c r="D18" s="933">
        <f t="shared" si="0"/>
        <v>8.339641691505582</v>
      </c>
      <c r="E18" s="934">
        <f t="shared" si="2"/>
        <v>126076</v>
      </c>
      <c r="F18" s="930"/>
      <c r="G18" s="932">
        <v>47882</v>
      </c>
      <c r="H18" s="933">
        <v>26.912246584119742</v>
      </c>
      <c r="I18" s="934">
        <v>34845</v>
      </c>
      <c r="J18" s="930"/>
      <c r="K18" s="932">
        <v>58541</v>
      </c>
      <c r="L18" s="933">
        <v>32.903175040327341</v>
      </c>
      <c r="M18" s="934">
        <v>41406</v>
      </c>
      <c r="N18" s="930"/>
      <c r="O18" s="932">
        <v>71496</v>
      </c>
      <c r="P18" s="933">
        <v>40.184578375552924</v>
      </c>
      <c r="Q18" s="934">
        <v>49825</v>
      </c>
    </row>
    <row r="19" spans="1:18" s="331" customFormat="1" ht="18" customHeight="1" x14ac:dyDescent="0.2">
      <c r="A19" s="330"/>
      <c r="B19" s="931" t="s">
        <v>40</v>
      </c>
      <c r="C19" s="932">
        <f t="shared" si="1"/>
        <v>106150</v>
      </c>
      <c r="D19" s="933">
        <f t="shared" si="0"/>
        <v>4.9755954426076903</v>
      </c>
      <c r="E19" s="934">
        <f t="shared" si="2"/>
        <v>77526</v>
      </c>
      <c r="F19" s="930"/>
      <c r="G19" s="932">
        <v>32396</v>
      </c>
      <c r="H19" s="933">
        <v>30.519076778144132</v>
      </c>
      <c r="I19" s="934">
        <v>23455</v>
      </c>
      <c r="J19" s="930"/>
      <c r="K19" s="932">
        <v>35198</v>
      </c>
      <c r="L19" s="933">
        <v>33.158737635421573</v>
      </c>
      <c r="M19" s="934">
        <v>25586</v>
      </c>
      <c r="N19" s="930"/>
      <c r="O19" s="932">
        <v>38556</v>
      </c>
      <c r="P19" s="933">
        <v>36.322185586434294</v>
      </c>
      <c r="Q19" s="934">
        <v>28485</v>
      </c>
    </row>
    <row r="20" spans="1:18" s="331" customFormat="1" ht="18" customHeight="1" x14ac:dyDescent="0.2">
      <c r="A20" s="330"/>
      <c r="B20" s="931" t="s">
        <v>41</v>
      </c>
      <c r="C20" s="932">
        <f t="shared" si="1"/>
        <v>285708</v>
      </c>
      <c r="D20" s="933">
        <f t="shared" si="0"/>
        <v>13.392062390170118</v>
      </c>
      <c r="E20" s="934">
        <f t="shared" si="2"/>
        <v>231314</v>
      </c>
      <c r="F20" s="930"/>
      <c r="G20" s="932">
        <v>56629</v>
      </c>
      <c r="H20" s="933">
        <v>19.820586052893162</v>
      </c>
      <c r="I20" s="934">
        <v>45813</v>
      </c>
      <c r="J20" s="930"/>
      <c r="K20" s="932">
        <v>114844</v>
      </c>
      <c r="L20" s="933">
        <v>40.196284318254996</v>
      </c>
      <c r="M20" s="934">
        <v>91382</v>
      </c>
      <c r="N20" s="930"/>
      <c r="O20" s="932">
        <v>114235</v>
      </c>
      <c r="P20" s="933">
        <v>39.983129628851835</v>
      </c>
      <c r="Q20" s="934">
        <v>94119</v>
      </c>
    </row>
    <row r="21" spans="1:18" s="331" customFormat="1" ht="18" customHeight="1" x14ac:dyDescent="0.2">
      <c r="A21" s="330"/>
      <c r="B21" s="931" t="s">
        <v>3</v>
      </c>
      <c r="C21" s="932">
        <f t="shared" si="1"/>
        <v>248616</v>
      </c>
      <c r="D21" s="933">
        <f t="shared" si="0"/>
        <v>11.653439816856839</v>
      </c>
      <c r="E21" s="934">
        <f t="shared" si="2"/>
        <v>164582</v>
      </c>
      <c r="F21" s="930"/>
      <c r="G21" s="932">
        <v>68135</v>
      </c>
      <c r="H21" s="933">
        <v>27.405718055153329</v>
      </c>
      <c r="I21" s="934">
        <v>46143</v>
      </c>
      <c r="J21" s="930"/>
      <c r="K21" s="932">
        <v>93277</v>
      </c>
      <c r="L21" s="933">
        <v>37.518502429449427</v>
      </c>
      <c r="M21" s="934">
        <v>61779</v>
      </c>
      <c r="N21" s="930"/>
      <c r="O21" s="932">
        <v>87204</v>
      </c>
      <c r="P21" s="933">
        <v>35.075779515397237</v>
      </c>
      <c r="Q21" s="934">
        <v>56660</v>
      </c>
    </row>
    <row r="22" spans="1:18" s="331" customFormat="1" ht="18" customHeight="1" x14ac:dyDescent="0.2">
      <c r="A22" s="330"/>
      <c r="B22" s="931" t="s">
        <v>2</v>
      </c>
      <c r="C22" s="932">
        <f t="shared" si="1"/>
        <v>43979</v>
      </c>
      <c r="D22" s="933">
        <f t="shared" si="0"/>
        <v>2.0614386431506695</v>
      </c>
      <c r="E22" s="934">
        <f t="shared" si="2"/>
        <v>36678</v>
      </c>
      <c r="F22" s="930"/>
      <c r="G22" s="932">
        <v>13909</v>
      </c>
      <c r="H22" s="933">
        <v>31.626458082266534</v>
      </c>
      <c r="I22" s="934">
        <v>12396</v>
      </c>
      <c r="J22" s="930"/>
      <c r="K22" s="932">
        <v>14810</v>
      </c>
      <c r="L22" s="933">
        <v>33.675163146046977</v>
      </c>
      <c r="M22" s="934">
        <v>12304</v>
      </c>
      <c r="N22" s="930"/>
      <c r="O22" s="932">
        <v>15260</v>
      </c>
      <c r="P22" s="933">
        <v>34.698378771686492</v>
      </c>
      <c r="Q22" s="934">
        <v>11978</v>
      </c>
    </row>
    <row r="23" spans="1:18" s="331" customFormat="1" ht="18" customHeight="1" x14ac:dyDescent="0.2">
      <c r="A23" s="330"/>
      <c r="B23" s="931" t="s">
        <v>35</v>
      </c>
      <c r="C23" s="932">
        <f t="shared" si="1"/>
        <v>107056</v>
      </c>
      <c r="D23" s="933">
        <f t="shared" si="0"/>
        <v>5.0180626067245298</v>
      </c>
      <c r="E23" s="934">
        <f t="shared" si="2"/>
        <v>77734</v>
      </c>
      <c r="F23" s="930"/>
      <c r="G23" s="932">
        <v>34820</v>
      </c>
      <c r="H23" s="933">
        <v>32.525033627260498</v>
      </c>
      <c r="I23" s="934">
        <v>26051</v>
      </c>
      <c r="J23" s="930"/>
      <c r="K23" s="932">
        <v>36759</v>
      </c>
      <c r="L23" s="933">
        <v>34.336235241369003</v>
      </c>
      <c r="M23" s="934">
        <v>26750</v>
      </c>
      <c r="N23" s="930"/>
      <c r="O23" s="932">
        <v>35477</v>
      </c>
      <c r="P23" s="933">
        <v>33.138731131370498</v>
      </c>
      <c r="Q23" s="934">
        <v>24933</v>
      </c>
    </row>
    <row r="24" spans="1:18" s="331" customFormat="1" ht="18" customHeight="1" x14ac:dyDescent="0.2">
      <c r="A24" s="330"/>
      <c r="B24" s="931" t="s">
        <v>42</v>
      </c>
      <c r="C24" s="932">
        <f t="shared" si="1"/>
        <v>264332</v>
      </c>
      <c r="D24" s="933">
        <f t="shared" si="0"/>
        <v>12.390099807210325</v>
      </c>
      <c r="E24" s="934">
        <f t="shared" si="2"/>
        <v>190266</v>
      </c>
      <c r="F24" s="930"/>
      <c r="G24" s="932">
        <v>86385</v>
      </c>
      <c r="H24" s="933">
        <v>32.680492713708517</v>
      </c>
      <c r="I24" s="934">
        <v>63000</v>
      </c>
      <c r="J24" s="930"/>
      <c r="K24" s="932">
        <v>101732</v>
      </c>
      <c r="L24" s="933">
        <v>38.486448859767265</v>
      </c>
      <c r="M24" s="934">
        <v>71680</v>
      </c>
      <c r="N24" s="930"/>
      <c r="O24" s="932">
        <v>76215</v>
      </c>
      <c r="P24" s="933">
        <v>28.833058426524222</v>
      </c>
      <c r="Q24" s="934">
        <v>55586</v>
      </c>
    </row>
    <row r="25" spans="1:18" s="331" customFormat="1" ht="18" customHeight="1" x14ac:dyDescent="0.2">
      <c r="A25" s="330">
        <v>47094</v>
      </c>
      <c r="B25" s="931" t="s">
        <v>43</v>
      </c>
      <c r="C25" s="932">
        <f t="shared" si="1"/>
        <v>58350</v>
      </c>
      <c r="D25" s="933">
        <f t="shared" si="0"/>
        <v>2.7350541128229744</v>
      </c>
      <c r="E25" s="934">
        <f t="shared" si="2"/>
        <v>44845</v>
      </c>
      <c r="F25" s="930"/>
      <c r="G25" s="932">
        <v>16731</v>
      </c>
      <c r="H25" s="933">
        <v>28.673521850899743</v>
      </c>
      <c r="I25" s="934">
        <v>13544</v>
      </c>
      <c r="J25" s="930"/>
      <c r="K25" s="932">
        <v>22664</v>
      </c>
      <c r="L25" s="933">
        <v>38.841473864610109</v>
      </c>
      <c r="M25" s="934">
        <v>17421</v>
      </c>
      <c r="N25" s="930"/>
      <c r="O25" s="932">
        <v>18955</v>
      </c>
      <c r="P25" s="933">
        <v>32.485004284490145</v>
      </c>
      <c r="Q25" s="934">
        <v>13880</v>
      </c>
    </row>
    <row r="26" spans="1:18" s="331" customFormat="1" ht="18" customHeight="1" x14ac:dyDescent="0.2">
      <c r="B26" s="931" t="s">
        <v>44</v>
      </c>
      <c r="C26" s="932">
        <f t="shared" si="1"/>
        <v>22923</v>
      </c>
      <c r="D26" s="933">
        <f t="shared" si="0"/>
        <v>1.0744755000555448</v>
      </c>
      <c r="E26" s="934">
        <f t="shared" si="2"/>
        <v>16322</v>
      </c>
      <c r="F26" s="930"/>
      <c r="G26" s="932">
        <v>4346</v>
      </c>
      <c r="H26" s="933">
        <v>18.959124023906121</v>
      </c>
      <c r="I26" s="934">
        <v>3364</v>
      </c>
      <c r="J26" s="930"/>
      <c r="K26" s="932">
        <v>8865</v>
      </c>
      <c r="L26" s="933">
        <v>38.6729485669415</v>
      </c>
      <c r="M26" s="934">
        <v>6603</v>
      </c>
      <c r="N26" s="930"/>
      <c r="O26" s="932">
        <v>9712</v>
      </c>
      <c r="P26" s="933">
        <v>42.367927409152379</v>
      </c>
      <c r="Q26" s="934">
        <v>6355</v>
      </c>
    </row>
    <row r="27" spans="1:18" s="331" customFormat="1" ht="18" customHeight="1" x14ac:dyDescent="0.2">
      <c r="B27" s="931" t="s">
        <v>45</v>
      </c>
      <c r="C27" s="932">
        <f t="shared" si="1"/>
        <v>101426</v>
      </c>
      <c r="D27" s="933">
        <f t="shared" si="0"/>
        <v>4.7541662116055354</v>
      </c>
      <c r="E27" s="934">
        <f t="shared" si="2"/>
        <v>70900</v>
      </c>
      <c r="F27" s="930"/>
      <c r="G27" s="932">
        <v>24301</v>
      </c>
      <c r="H27" s="933">
        <v>23.959339814248811</v>
      </c>
      <c r="I27" s="934">
        <v>17253</v>
      </c>
      <c r="J27" s="930"/>
      <c r="K27" s="932">
        <v>34840</v>
      </c>
      <c r="L27" s="933">
        <v>34.350166623942577</v>
      </c>
      <c r="M27" s="934">
        <v>23772</v>
      </c>
      <c r="N27" s="930"/>
      <c r="O27" s="932">
        <v>42285</v>
      </c>
      <c r="P27" s="933">
        <v>41.690493561808609</v>
      </c>
      <c r="Q27" s="934">
        <v>29875</v>
      </c>
    </row>
    <row r="28" spans="1:18" s="331" customFormat="1" ht="18" customHeight="1" x14ac:dyDescent="0.2">
      <c r="B28" s="931" t="s">
        <v>46</v>
      </c>
      <c r="C28" s="932">
        <f t="shared" si="1"/>
        <v>14274</v>
      </c>
      <c r="D28" s="933">
        <f t="shared" si="0"/>
        <v>0.66906876446332708</v>
      </c>
      <c r="E28" s="934">
        <f t="shared" si="2"/>
        <v>9344</v>
      </c>
      <c r="F28" s="930"/>
      <c r="G28" s="932">
        <v>3617</v>
      </c>
      <c r="H28" s="933">
        <v>25.33977861846714</v>
      </c>
      <c r="I28" s="934">
        <v>2301</v>
      </c>
      <c r="J28" s="930"/>
      <c r="K28" s="932">
        <v>6480</v>
      </c>
      <c r="L28" s="933">
        <v>45.397225725094579</v>
      </c>
      <c r="M28" s="934">
        <v>4102</v>
      </c>
      <c r="N28" s="930"/>
      <c r="O28" s="932">
        <v>4177</v>
      </c>
      <c r="P28" s="933">
        <v>29.262995656438278</v>
      </c>
      <c r="Q28" s="934">
        <v>2941</v>
      </c>
    </row>
    <row r="29" spans="1:18" s="331" customFormat="1" ht="18" customHeight="1" x14ac:dyDescent="0.2">
      <c r="B29" s="952" t="s">
        <v>1</v>
      </c>
      <c r="C29" s="946">
        <f t="shared" si="1"/>
        <v>4921</v>
      </c>
      <c r="D29" s="933">
        <f t="shared" si="0"/>
        <v>0.23066326116884073</v>
      </c>
      <c r="E29" s="948">
        <f t="shared" si="2"/>
        <v>3693</v>
      </c>
      <c r="F29" s="930"/>
      <c r="G29" s="932">
        <v>1507</v>
      </c>
      <c r="H29" s="949">
        <v>30.623856939646416</v>
      </c>
      <c r="I29" s="934">
        <v>1165</v>
      </c>
      <c r="J29" s="930"/>
      <c r="K29" s="946">
        <v>1821</v>
      </c>
      <c r="L29" s="949">
        <v>37.004673846779113</v>
      </c>
      <c r="M29" s="948">
        <v>1380</v>
      </c>
      <c r="N29" s="930"/>
      <c r="O29" s="946">
        <v>1593</v>
      </c>
      <c r="P29" s="949">
        <v>32.371469213574478</v>
      </c>
      <c r="Q29" s="934">
        <v>1148</v>
      </c>
    </row>
    <row r="30" spans="1:18" s="319" customFormat="1" ht="18" customHeight="1" x14ac:dyDescent="0.2">
      <c r="B30" s="1274" t="s">
        <v>0</v>
      </c>
      <c r="C30" s="1275">
        <f>SUM(C12:C29)</f>
        <v>2133413</v>
      </c>
      <c r="D30" s="1276">
        <f>C30/C$30*100</f>
        <v>100</v>
      </c>
      <c r="E30" s="1277">
        <f>SUM(E12:E29)</f>
        <v>1521488</v>
      </c>
      <c r="F30" s="1278"/>
      <c r="G30" s="1279">
        <f>SUM(G12:G29)</f>
        <v>564029</v>
      </c>
      <c r="H30" s="1280">
        <f t="shared" ref="H30" si="3">G30/$C30*100</f>
        <v>26.437872085714297</v>
      </c>
      <c r="I30" s="1279">
        <f>SUM(I12:I29)</f>
        <v>413209</v>
      </c>
      <c r="J30" s="1278"/>
      <c r="K30" s="1279">
        <f>SUM(K12:K29)</f>
        <v>817229</v>
      </c>
      <c r="L30" s="1281">
        <f t="shared" ref="L30" si="4">K30/$C30*100</f>
        <v>38.306178878632501</v>
      </c>
      <c r="M30" s="1277">
        <f>SUM(M12:M29)</f>
        <v>578538</v>
      </c>
      <c r="N30" s="1278"/>
      <c r="O30" s="1282">
        <f>SUM(O12:O29)</f>
        <v>752155</v>
      </c>
      <c r="P30" s="1283">
        <f t="shared" ref="P30" si="5">O30/$C30*100</f>
        <v>35.255949035653202</v>
      </c>
      <c r="Q30" s="1279">
        <f>SUM(Q12:Q29)</f>
        <v>529741</v>
      </c>
      <c r="R30" s="1115"/>
    </row>
    <row r="31" spans="1:18" s="328" customFormat="1" ht="6.75" customHeight="1" x14ac:dyDescent="0.2">
      <c r="B31" s="1613"/>
      <c r="C31" s="1613"/>
      <c r="D31" s="1613"/>
      <c r="E31" s="947"/>
      <c r="F31" s="779"/>
      <c r="G31" s="950"/>
      <c r="I31" s="951"/>
      <c r="M31" s="950"/>
    </row>
    <row r="32" spans="1:18" ht="24.75" customHeight="1" x14ac:dyDescent="0.25">
      <c r="B32" s="1609" t="s">
        <v>78</v>
      </c>
      <c r="C32" s="1609"/>
      <c r="D32" s="1609"/>
      <c r="E32" s="1609"/>
      <c r="F32" s="1609"/>
      <c r="G32" s="1609"/>
      <c r="H32" s="1609"/>
      <c r="I32" s="1609"/>
      <c r="J32" s="1609"/>
      <c r="K32" s="1609"/>
      <c r="L32" s="1609"/>
      <c r="M32" s="1609"/>
      <c r="N32" s="1609"/>
      <c r="O32" s="1609"/>
      <c r="P32" s="1609"/>
      <c r="Q32" s="1609"/>
    </row>
    <row r="33" spans="2:11" x14ac:dyDescent="0.25">
      <c r="G33" s="935"/>
      <c r="K33" s="935"/>
    </row>
    <row r="34" spans="2:11" x14ac:dyDescent="0.25">
      <c r="B34" s="935"/>
      <c r="K34" s="935"/>
    </row>
  </sheetData>
  <mergeCells count="15">
    <mergeCell ref="B2:D2"/>
    <mergeCell ref="G2:P2"/>
    <mergeCell ref="B5:P5"/>
    <mergeCell ref="B7:B10"/>
    <mergeCell ref="C7:E8"/>
    <mergeCell ref="C9:D9"/>
    <mergeCell ref="B4:Q4"/>
    <mergeCell ref="G7:I8"/>
    <mergeCell ref="K7:M8"/>
    <mergeCell ref="O7:Q8"/>
    <mergeCell ref="B32:Q32"/>
    <mergeCell ref="G9:H9"/>
    <mergeCell ref="K9:L9"/>
    <mergeCell ref="O9:P9"/>
    <mergeCell ref="B31:D31"/>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64</v>
      </c>
    </row>
    <row r="2" spans="1:22" s="343" customFormat="1" ht="49.5" customHeight="1" x14ac:dyDescent="0.25">
      <c r="B2" s="1400"/>
      <c r="C2" s="1400"/>
      <c r="D2" s="1400"/>
      <c r="E2" s="1400"/>
      <c r="F2" s="344"/>
      <c r="G2" s="1614"/>
      <c r="H2" s="1614"/>
      <c r="I2" s="1614"/>
      <c r="J2" s="1614"/>
      <c r="K2" s="1614"/>
      <c r="L2" s="1614"/>
      <c r="M2" s="1614"/>
      <c r="N2" s="1614"/>
      <c r="O2" s="1614"/>
      <c r="P2" s="1614"/>
      <c r="Q2" s="1614"/>
      <c r="R2" s="1614"/>
      <c r="T2" s="344"/>
    </row>
    <row r="3" spans="1:22" s="343" customFormat="1" ht="3" customHeight="1" x14ac:dyDescent="0.25">
      <c r="B3" s="344"/>
      <c r="C3" s="344"/>
      <c r="D3" s="344"/>
      <c r="E3" s="344"/>
      <c r="F3" s="344"/>
      <c r="L3" s="344"/>
      <c r="Q3" s="344"/>
      <c r="T3" s="344"/>
    </row>
    <row r="4" spans="1:22" s="345" customFormat="1" ht="15" customHeight="1" x14ac:dyDescent="0.2">
      <c r="B4" s="1438" t="s">
        <v>438</v>
      </c>
      <c r="C4" s="1438"/>
      <c r="D4" s="1438"/>
      <c r="E4" s="1438"/>
      <c r="F4" s="1438"/>
      <c r="G4" s="1438"/>
      <c r="H4" s="1438"/>
      <c r="I4" s="1438"/>
      <c r="J4" s="1438"/>
      <c r="K4" s="1438"/>
      <c r="L4" s="1438"/>
      <c r="M4" s="1438"/>
      <c r="N4" s="1438"/>
      <c r="O4" s="1438"/>
      <c r="P4" s="1438"/>
      <c r="Q4" s="1438"/>
      <c r="R4" s="1438"/>
      <c r="S4" s="1438"/>
      <c r="T4" s="1438"/>
      <c r="U4" s="924"/>
    </row>
    <row r="5" spans="1:22" s="345" customFormat="1" ht="1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925"/>
      <c r="V5" s="875"/>
    </row>
    <row r="6" spans="1:22" s="345" customFormat="1" ht="4.5" customHeight="1" x14ac:dyDescent="0.2"/>
    <row r="7" spans="1:22" s="322" customFormat="1" ht="15" customHeight="1" x14ac:dyDescent="0.2">
      <c r="A7" s="316"/>
      <c r="B7" s="1615" t="s">
        <v>12</v>
      </c>
      <c r="C7" s="920"/>
      <c r="D7" s="1625" t="s">
        <v>72</v>
      </c>
      <c r="E7" s="1620"/>
      <c r="F7" s="920"/>
      <c r="G7" s="1627" t="s">
        <v>31</v>
      </c>
      <c r="H7" s="1628"/>
      <c r="I7" s="1628"/>
      <c r="J7" s="1629"/>
      <c r="K7" s="921"/>
      <c r="L7" s="1627" t="s">
        <v>49</v>
      </c>
      <c r="M7" s="1628"/>
      <c r="N7" s="1628"/>
      <c r="O7" s="1629"/>
      <c r="P7" s="921"/>
      <c r="Q7" s="1627" t="s">
        <v>50</v>
      </c>
      <c r="R7" s="1628"/>
      <c r="S7" s="1628"/>
      <c r="T7" s="1629"/>
    </row>
    <row r="8" spans="1:22" s="322" customFormat="1" ht="35.25" customHeight="1" x14ac:dyDescent="0.2">
      <c r="A8" s="316"/>
      <c r="B8" s="1616"/>
      <c r="C8" s="920"/>
      <c r="D8" s="1626"/>
      <c r="E8" s="1623"/>
      <c r="F8" s="920"/>
      <c r="G8" s="1630" t="s">
        <v>69</v>
      </c>
      <c r="H8" s="1631"/>
      <c r="I8" s="1632" t="s">
        <v>287</v>
      </c>
      <c r="J8" s="1633"/>
      <c r="K8" s="957"/>
      <c r="L8" s="1634" t="s">
        <v>69</v>
      </c>
      <c r="M8" s="1635"/>
      <c r="N8" s="1632" t="s">
        <v>287</v>
      </c>
      <c r="O8" s="1633"/>
      <c r="P8" s="957"/>
      <c r="Q8" s="1634" t="s">
        <v>69</v>
      </c>
      <c r="R8" s="1635"/>
      <c r="S8" s="1632" t="s">
        <v>287</v>
      </c>
      <c r="T8" s="1633"/>
    </row>
    <row r="9" spans="1:22" s="322" customFormat="1" ht="29.25" customHeight="1" x14ac:dyDescent="0.2">
      <c r="A9" s="316"/>
      <c r="B9" s="1617"/>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597</v>
      </c>
      <c r="E11" s="928">
        <f>D11/D$29*100</f>
        <v>0.75580144070693378</v>
      </c>
      <c r="F11" s="930"/>
      <c r="G11" s="927">
        <v>4</v>
      </c>
      <c r="H11" s="928">
        <v>0.67001675041876052</v>
      </c>
      <c r="I11" s="927">
        <v>2</v>
      </c>
      <c r="J11" s="928">
        <v>50</v>
      </c>
      <c r="K11" s="930"/>
      <c r="L11" s="927">
        <v>22</v>
      </c>
      <c r="M11" s="928">
        <v>3.6850921273031827</v>
      </c>
      <c r="N11" s="927">
        <v>18</v>
      </c>
      <c r="O11" s="928">
        <v>81.818181818181827</v>
      </c>
      <c r="P11" s="930"/>
      <c r="Q11" s="927">
        <v>571</v>
      </c>
      <c r="R11" s="928">
        <v>95.644891122278054</v>
      </c>
      <c r="S11" s="927">
        <v>392</v>
      </c>
      <c r="T11" s="928">
        <f>S11/Q11*100</f>
        <v>68.651488616462345</v>
      </c>
    </row>
    <row r="12" spans="1:22" s="331" customFormat="1" ht="18" customHeight="1" x14ac:dyDescent="0.2">
      <c r="A12" s="330"/>
      <c r="B12" s="931" t="s">
        <v>7</v>
      </c>
      <c r="C12" s="930"/>
      <c r="D12" s="932">
        <f t="shared" ref="D12:D28" si="0">G12+L12+Q12</f>
        <v>4539</v>
      </c>
      <c r="E12" s="933">
        <f t="shared" ref="E12:E29" si="1">D12/D$29*100</f>
        <v>5.7463697476863871</v>
      </c>
      <c r="F12" s="930"/>
      <c r="G12" s="932">
        <v>2141</v>
      </c>
      <c r="H12" s="933">
        <v>47.168979951531178</v>
      </c>
      <c r="I12" s="932">
        <v>2</v>
      </c>
      <c r="J12" s="933">
        <v>9.3414292386735168E-2</v>
      </c>
      <c r="K12" s="930"/>
      <c r="L12" s="932">
        <v>1310</v>
      </c>
      <c r="M12" s="933">
        <v>28.860982595285307</v>
      </c>
      <c r="N12" s="932">
        <v>24</v>
      </c>
      <c r="O12" s="933">
        <v>1.8320610687022902</v>
      </c>
      <c r="P12" s="930"/>
      <c r="Q12" s="932">
        <v>1088</v>
      </c>
      <c r="R12" s="933">
        <v>23.970037453183522</v>
      </c>
      <c r="S12" s="932">
        <v>259</v>
      </c>
      <c r="T12" s="933">
        <f t="shared" ref="T12:T29" si="2">S12/Q12*100</f>
        <v>23.805147058823529</v>
      </c>
    </row>
    <row r="13" spans="1:22" s="331" customFormat="1" ht="18" customHeight="1" x14ac:dyDescent="0.2">
      <c r="A13" s="330"/>
      <c r="B13" s="931" t="s">
        <v>37</v>
      </c>
      <c r="C13" s="930"/>
      <c r="D13" s="932">
        <f t="shared" si="0"/>
        <v>7682</v>
      </c>
      <c r="E13" s="933">
        <f t="shared" si="1"/>
        <v>9.7254048032004459</v>
      </c>
      <c r="F13" s="930"/>
      <c r="G13" s="932">
        <v>2359</v>
      </c>
      <c r="H13" s="933">
        <v>30.708148919552197</v>
      </c>
      <c r="I13" s="932">
        <v>7</v>
      </c>
      <c r="J13" s="933">
        <v>0.29673590504451042</v>
      </c>
      <c r="K13" s="930"/>
      <c r="L13" s="932">
        <v>2754</v>
      </c>
      <c r="M13" s="933">
        <v>35.850039052330125</v>
      </c>
      <c r="N13" s="932">
        <v>10</v>
      </c>
      <c r="O13" s="933">
        <v>0.36310820624546114</v>
      </c>
      <c r="P13" s="930"/>
      <c r="Q13" s="932">
        <v>2569</v>
      </c>
      <c r="R13" s="933">
        <v>33.441812028117681</v>
      </c>
      <c r="S13" s="932">
        <v>1753</v>
      </c>
      <c r="T13" s="933">
        <f t="shared" si="2"/>
        <v>68.236667964188399</v>
      </c>
    </row>
    <row r="14" spans="1:22" s="331" customFormat="1" ht="18" customHeight="1" x14ac:dyDescent="0.2">
      <c r="A14" s="330"/>
      <c r="B14" s="931" t="s">
        <v>38</v>
      </c>
      <c r="C14" s="930"/>
      <c r="D14" s="932">
        <f t="shared" si="0"/>
        <v>4135</v>
      </c>
      <c r="E14" s="933">
        <f t="shared" si="1"/>
        <v>5.2349061261694665</v>
      </c>
      <c r="F14" s="930"/>
      <c r="G14" s="932">
        <v>355</v>
      </c>
      <c r="H14" s="933">
        <v>8.5852478839177753</v>
      </c>
      <c r="I14" s="932">
        <v>24</v>
      </c>
      <c r="J14" s="933">
        <v>6.7605633802816891</v>
      </c>
      <c r="K14" s="930"/>
      <c r="L14" s="932">
        <v>931</v>
      </c>
      <c r="M14" s="933">
        <v>22.515114873035067</v>
      </c>
      <c r="N14" s="932">
        <v>36</v>
      </c>
      <c r="O14" s="933">
        <v>3.8668098818474759</v>
      </c>
      <c r="P14" s="930"/>
      <c r="Q14" s="932">
        <v>2849</v>
      </c>
      <c r="R14" s="933">
        <v>68.899637243047167</v>
      </c>
      <c r="S14" s="932">
        <v>265</v>
      </c>
      <c r="T14" s="933">
        <f t="shared" si="2"/>
        <v>9.3015093015093022</v>
      </c>
    </row>
    <row r="15" spans="1:22" s="331" customFormat="1" ht="18" customHeight="1" x14ac:dyDescent="0.2">
      <c r="A15" s="330"/>
      <c r="B15" s="931" t="s">
        <v>6</v>
      </c>
      <c r="C15" s="930"/>
      <c r="D15" s="932">
        <f t="shared" si="0"/>
        <v>6178</v>
      </c>
      <c r="E15" s="933">
        <f t="shared" si="1"/>
        <v>7.8213422122067628</v>
      </c>
      <c r="F15" s="930"/>
      <c r="G15" s="932">
        <v>1847</v>
      </c>
      <c r="H15" s="933">
        <v>29.89640660407899</v>
      </c>
      <c r="I15" s="932">
        <v>82</v>
      </c>
      <c r="J15" s="933">
        <v>4.4396318354087709</v>
      </c>
      <c r="K15" s="930"/>
      <c r="L15" s="932">
        <v>2206</v>
      </c>
      <c r="M15" s="933">
        <v>35.707348656523145</v>
      </c>
      <c r="N15" s="932">
        <v>112</v>
      </c>
      <c r="O15" s="933">
        <v>5.0770625566636447</v>
      </c>
      <c r="P15" s="930"/>
      <c r="Q15" s="932">
        <v>2125</v>
      </c>
      <c r="R15" s="933">
        <v>34.396244739397865</v>
      </c>
      <c r="S15" s="932">
        <v>152</v>
      </c>
      <c r="T15" s="933">
        <f t="shared" si="2"/>
        <v>7.1529411764705886</v>
      </c>
    </row>
    <row r="16" spans="1:22" s="331" customFormat="1" ht="18" customHeight="1" x14ac:dyDescent="0.2">
      <c r="A16" s="330"/>
      <c r="B16" s="931" t="s">
        <v>5</v>
      </c>
      <c r="C16" s="930"/>
      <c r="D16" s="932">
        <f t="shared" si="0"/>
        <v>6627</v>
      </c>
      <c r="E16" s="933">
        <f t="shared" si="1"/>
        <v>8.3897757915659152</v>
      </c>
      <c r="F16" s="930"/>
      <c r="G16" s="932">
        <v>2516</v>
      </c>
      <c r="H16" s="933">
        <v>37.96589708767165</v>
      </c>
      <c r="I16" s="932">
        <v>0</v>
      </c>
      <c r="J16" s="933">
        <v>0</v>
      </c>
      <c r="K16" s="930"/>
      <c r="L16" s="932">
        <v>3322</v>
      </c>
      <c r="M16" s="933">
        <v>50.128263165836728</v>
      </c>
      <c r="N16" s="932">
        <v>0</v>
      </c>
      <c r="O16" s="933">
        <v>0</v>
      </c>
      <c r="P16" s="930"/>
      <c r="Q16" s="932">
        <v>789</v>
      </c>
      <c r="R16" s="933">
        <v>11.905839746491626</v>
      </c>
      <c r="S16" s="932">
        <v>107</v>
      </c>
      <c r="T16" s="933">
        <f t="shared" si="2"/>
        <v>13.561470215462613</v>
      </c>
    </row>
    <row r="17" spans="1:20" s="331" customFormat="1" ht="18" customHeight="1" x14ac:dyDescent="0.2">
      <c r="A17" s="330"/>
      <c r="B17" s="931" t="s">
        <v>4</v>
      </c>
      <c r="C17" s="930"/>
      <c r="D17" s="932">
        <f t="shared" si="0"/>
        <v>14257</v>
      </c>
      <c r="E17" s="933">
        <f t="shared" si="1"/>
        <v>18.049348643482006</v>
      </c>
      <c r="F17" s="930"/>
      <c r="G17" s="932">
        <v>5883</v>
      </c>
      <c r="H17" s="933">
        <v>41.263940520446099</v>
      </c>
      <c r="I17" s="932">
        <v>17</v>
      </c>
      <c r="J17" s="933">
        <v>0.28896821349651536</v>
      </c>
      <c r="K17" s="930"/>
      <c r="L17" s="932">
        <v>4723</v>
      </c>
      <c r="M17" s="933">
        <v>33.127586448762017</v>
      </c>
      <c r="N17" s="932">
        <v>35</v>
      </c>
      <c r="O17" s="933">
        <v>0.74105441456701249</v>
      </c>
      <c r="P17" s="930"/>
      <c r="Q17" s="932">
        <v>3651</v>
      </c>
      <c r="R17" s="933">
        <v>25.608473030791888</v>
      </c>
      <c r="S17" s="932">
        <v>45</v>
      </c>
      <c r="T17" s="933">
        <f t="shared" si="2"/>
        <v>1.2325390304026294</v>
      </c>
    </row>
    <row r="18" spans="1:20" s="331" customFormat="1" ht="18" customHeight="1" x14ac:dyDescent="0.2">
      <c r="A18" s="330"/>
      <c r="B18" s="931" t="s">
        <v>40</v>
      </c>
      <c r="C18" s="930"/>
      <c r="D18" s="932">
        <f t="shared" si="0"/>
        <v>10650</v>
      </c>
      <c r="E18" s="933">
        <f t="shared" si="1"/>
        <v>13.482890022661383</v>
      </c>
      <c r="F18" s="930"/>
      <c r="G18" s="932">
        <v>3295</v>
      </c>
      <c r="H18" s="933">
        <v>30.938967136150236</v>
      </c>
      <c r="I18" s="932">
        <v>288</v>
      </c>
      <c r="J18" s="933">
        <v>8.7405159332321691</v>
      </c>
      <c r="K18" s="930"/>
      <c r="L18" s="932">
        <v>2885</v>
      </c>
      <c r="M18" s="933">
        <v>27.089201877934272</v>
      </c>
      <c r="N18" s="932">
        <v>477</v>
      </c>
      <c r="O18" s="933">
        <v>16.533795493934143</v>
      </c>
      <c r="P18" s="930"/>
      <c r="Q18" s="932">
        <v>4470</v>
      </c>
      <c r="R18" s="933">
        <v>41.971830985915496</v>
      </c>
      <c r="S18" s="932">
        <v>1422</v>
      </c>
      <c r="T18" s="933">
        <f t="shared" si="2"/>
        <v>31.812080536912752</v>
      </c>
    </row>
    <row r="19" spans="1:20" s="331" customFormat="1" ht="18" customHeight="1" x14ac:dyDescent="0.2">
      <c r="A19" s="330"/>
      <c r="B19" s="931" t="s">
        <v>41</v>
      </c>
      <c r="C19" s="930"/>
      <c r="D19" s="932">
        <f t="shared" si="0"/>
        <v>17</v>
      </c>
      <c r="E19" s="933">
        <f t="shared" si="1"/>
        <v>2.1521984073731786E-2</v>
      </c>
      <c r="F19" s="930"/>
      <c r="G19" s="932">
        <v>11</v>
      </c>
      <c r="H19" s="933">
        <v>64.705882352941174</v>
      </c>
      <c r="I19" s="932">
        <v>10</v>
      </c>
      <c r="J19" s="933">
        <v>90.909090909090907</v>
      </c>
      <c r="K19" s="930"/>
      <c r="L19" s="932">
        <v>5</v>
      </c>
      <c r="M19" s="933">
        <v>29.411764705882355</v>
      </c>
      <c r="N19" s="932">
        <v>5</v>
      </c>
      <c r="O19" s="933">
        <v>100</v>
      </c>
      <c r="P19" s="930"/>
      <c r="Q19" s="932">
        <v>1</v>
      </c>
      <c r="R19" s="933">
        <v>5.8823529411764701</v>
      </c>
      <c r="S19" s="932">
        <v>1</v>
      </c>
      <c r="T19" s="933">
        <f t="shared" si="2"/>
        <v>100</v>
      </c>
    </row>
    <row r="20" spans="1:20" s="331" customFormat="1" ht="18" customHeight="1" x14ac:dyDescent="0.2">
      <c r="A20" s="330"/>
      <c r="B20" s="931" t="s">
        <v>3</v>
      </c>
      <c r="C20" s="930"/>
      <c r="D20" s="932">
        <f t="shared" si="0"/>
        <v>1628</v>
      </c>
      <c r="E20" s="933">
        <f t="shared" si="1"/>
        <v>2.0610464748256088</v>
      </c>
      <c r="F20" s="930"/>
      <c r="G20" s="932">
        <v>20</v>
      </c>
      <c r="H20" s="933">
        <v>1.2285012285012284</v>
      </c>
      <c r="I20" s="932">
        <v>1</v>
      </c>
      <c r="J20" s="933">
        <v>5</v>
      </c>
      <c r="K20" s="930"/>
      <c r="L20" s="932">
        <v>314</v>
      </c>
      <c r="M20" s="933">
        <v>19.287469287469289</v>
      </c>
      <c r="N20" s="932">
        <v>67</v>
      </c>
      <c r="O20" s="933">
        <v>21.337579617834397</v>
      </c>
      <c r="P20" s="930"/>
      <c r="Q20" s="932">
        <v>1294</v>
      </c>
      <c r="R20" s="933">
        <v>79.484029484029477</v>
      </c>
      <c r="S20" s="932">
        <v>375</v>
      </c>
      <c r="T20" s="933">
        <f t="shared" si="2"/>
        <v>28.979907264296756</v>
      </c>
    </row>
    <row r="21" spans="1:20" s="331" customFormat="1" ht="18" customHeight="1" x14ac:dyDescent="0.2">
      <c r="A21" s="330"/>
      <c r="B21" s="931" t="s">
        <v>2</v>
      </c>
      <c r="C21" s="930"/>
      <c r="D21" s="932">
        <f t="shared" si="0"/>
        <v>1704</v>
      </c>
      <c r="E21" s="933">
        <f t="shared" si="1"/>
        <v>2.1572624036258214</v>
      </c>
      <c r="F21" s="930"/>
      <c r="G21" s="932">
        <v>384</v>
      </c>
      <c r="H21" s="933">
        <v>22.535211267605636</v>
      </c>
      <c r="I21" s="932">
        <v>46</v>
      </c>
      <c r="J21" s="933">
        <v>11.979166666666668</v>
      </c>
      <c r="K21" s="930"/>
      <c r="L21" s="932">
        <v>390</v>
      </c>
      <c r="M21" s="933">
        <v>22.887323943661972</v>
      </c>
      <c r="N21" s="932">
        <v>78</v>
      </c>
      <c r="O21" s="933">
        <v>20</v>
      </c>
      <c r="P21" s="930"/>
      <c r="Q21" s="932">
        <v>930</v>
      </c>
      <c r="R21" s="933">
        <v>54.577464788732399</v>
      </c>
      <c r="S21" s="932">
        <v>778</v>
      </c>
      <c r="T21" s="933">
        <f t="shared" si="2"/>
        <v>83.655913978494624</v>
      </c>
    </row>
    <row r="22" spans="1:20" s="331" customFormat="1" ht="18" customHeight="1" x14ac:dyDescent="0.2">
      <c r="A22" s="330"/>
      <c r="B22" s="931" t="s">
        <v>35</v>
      </c>
      <c r="C22" s="930"/>
      <c r="D22" s="932">
        <f t="shared" si="0"/>
        <v>6222</v>
      </c>
      <c r="E22" s="933">
        <f t="shared" si="1"/>
        <v>7.8770461709858335</v>
      </c>
      <c r="F22" s="930"/>
      <c r="G22" s="932">
        <v>1550</v>
      </c>
      <c r="H22" s="933">
        <v>24.911603985856637</v>
      </c>
      <c r="I22" s="932">
        <v>9</v>
      </c>
      <c r="J22" s="933">
        <v>0.58064516129032262</v>
      </c>
      <c r="K22" s="930"/>
      <c r="L22" s="932">
        <v>2290</v>
      </c>
      <c r="M22" s="933">
        <v>36.80488588878174</v>
      </c>
      <c r="N22" s="932">
        <v>72</v>
      </c>
      <c r="O22" s="933">
        <v>3.14410480349345</v>
      </c>
      <c r="P22" s="930"/>
      <c r="Q22" s="932">
        <v>2382</v>
      </c>
      <c r="R22" s="933">
        <v>38.283510125361616</v>
      </c>
      <c r="S22" s="932">
        <v>183</v>
      </c>
      <c r="T22" s="933">
        <f t="shared" si="2"/>
        <v>7.682619647355164</v>
      </c>
    </row>
    <row r="23" spans="1:20" s="331" customFormat="1" ht="18" customHeight="1" x14ac:dyDescent="0.2">
      <c r="A23" s="330"/>
      <c r="B23" s="931" t="s">
        <v>42</v>
      </c>
      <c r="C23" s="930"/>
      <c r="D23" s="932">
        <f t="shared" si="0"/>
        <v>5961</v>
      </c>
      <c r="E23" s="933">
        <f t="shared" si="1"/>
        <v>7.5466204155008931</v>
      </c>
      <c r="F23" s="930"/>
      <c r="G23" s="932">
        <v>2352</v>
      </c>
      <c r="H23" s="933">
        <v>39.45646703573226</v>
      </c>
      <c r="I23" s="932">
        <v>31</v>
      </c>
      <c r="J23" s="933">
        <v>1.3180272108843538</v>
      </c>
      <c r="K23" s="930"/>
      <c r="L23" s="932">
        <v>2630</v>
      </c>
      <c r="M23" s="933">
        <v>44.120114074819661</v>
      </c>
      <c r="N23" s="932">
        <v>45</v>
      </c>
      <c r="O23" s="933">
        <v>1.7110266159695817</v>
      </c>
      <c r="P23" s="930"/>
      <c r="Q23" s="932">
        <v>979</v>
      </c>
      <c r="R23" s="933">
        <v>16.423418889448079</v>
      </c>
      <c r="S23" s="932">
        <v>85</v>
      </c>
      <c r="T23" s="933">
        <f t="shared" si="2"/>
        <v>8.6823289070480083</v>
      </c>
    </row>
    <row r="24" spans="1:20" s="331" customFormat="1" ht="18" customHeight="1" x14ac:dyDescent="0.2">
      <c r="A24" s="330">
        <v>47094</v>
      </c>
      <c r="B24" s="931" t="s">
        <v>43</v>
      </c>
      <c r="C24" s="930"/>
      <c r="D24" s="932">
        <f t="shared" si="0"/>
        <v>3528</v>
      </c>
      <c r="E24" s="933">
        <f t="shared" si="1"/>
        <v>4.4664446948309262</v>
      </c>
      <c r="F24" s="930"/>
      <c r="G24" s="932">
        <v>1254</v>
      </c>
      <c r="H24" s="933">
        <v>35.544217687074834</v>
      </c>
      <c r="I24" s="932">
        <v>41</v>
      </c>
      <c r="J24" s="933">
        <v>3.269537480063796</v>
      </c>
      <c r="K24" s="930"/>
      <c r="L24" s="932">
        <v>1791</v>
      </c>
      <c r="M24" s="933">
        <v>50.765306122448983</v>
      </c>
      <c r="N24" s="932">
        <v>172</v>
      </c>
      <c r="O24" s="933">
        <v>9.6035734226688998</v>
      </c>
      <c r="P24" s="930"/>
      <c r="Q24" s="932">
        <v>483</v>
      </c>
      <c r="R24" s="933">
        <v>13.690476190476192</v>
      </c>
      <c r="S24" s="932">
        <v>80</v>
      </c>
      <c r="T24" s="933">
        <f t="shared" si="2"/>
        <v>16.563146997929607</v>
      </c>
    </row>
    <row r="25" spans="1:20" s="331" customFormat="1" ht="18" customHeight="1" x14ac:dyDescent="0.2">
      <c r="B25" s="931" t="s">
        <v>44</v>
      </c>
      <c r="C25" s="930"/>
      <c r="D25" s="932">
        <f t="shared" si="0"/>
        <v>2265</v>
      </c>
      <c r="E25" s="933">
        <f t="shared" si="1"/>
        <v>2.8674878780589701</v>
      </c>
      <c r="F25" s="930"/>
      <c r="G25" s="932">
        <v>357</v>
      </c>
      <c r="H25" s="933">
        <v>15.761589403973511</v>
      </c>
      <c r="I25" s="932">
        <v>6</v>
      </c>
      <c r="J25" s="933">
        <v>1.680672268907563</v>
      </c>
      <c r="K25" s="930"/>
      <c r="L25" s="932">
        <v>644</v>
      </c>
      <c r="M25" s="933">
        <v>28.4326710816777</v>
      </c>
      <c r="N25" s="932">
        <v>18</v>
      </c>
      <c r="O25" s="933">
        <v>2.7950310559006213</v>
      </c>
      <c r="P25" s="930"/>
      <c r="Q25" s="932">
        <v>1264</v>
      </c>
      <c r="R25" s="933">
        <v>55.805739514348787</v>
      </c>
      <c r="S25" s="932">
        <v>318</v>
      </c>
      <c r="T25" s="933">
        <f t="shared" si="2"/>
        <v>25.158227848101266</v>
      </c>
    </row>
    <row r="26" spans="1:20" s="331" customFormat="1" ht="18" customHeight="1" x14ac:dyDescent="0.2">
      <c r="B26" s="931" t="s">
        <v>45</v>
      </c>
      <c r="C26" s="930"/>
      <c r="D26" s="932">
        <f t="shared" si="0"/>
        <v>1158</v>
      </c>
      <c r="E26" s="933">
        <f t="shared" si="1"/>
        <v>1.4660269151400829</v>
      </c>
      <c r="F26" s="930"/>
      <c r="G26" s="932">
        <v>270</v>
      </c>
      <c r="H26" s="933">
        <v>23.316062176165804</v>
      </c>
      <c r="I26" s="932">
        <v>14</v>
      </c>
      <c r="J26" s="933">
        <v>5.1851851851851851</v>
      </c>
      <c r="K26" s="930"/>
      <c r="L26" s="932">
        <v>500</v>
      </c>
      <c r="M26" s="933">
        <v>43.177892918825563</v>
      </c>
      <c r="N26" s="932">
        <v>39</v>
      </c>
      <c r="O26" s="933">
        <v>7.8</v>
      </c>
      <c r="P26" s="930"/>
      <c r="Q26" s="932">
        <v>388</v>
      </c>
      <c r="R26" s="933">
        <v>33.506044905008636</v>
      </c>
      <c r="S26" s="932">
        <v>17</v>
      </c>
      <c r="T26" s="933">
        <f t="shared" si="2"/>
        <v>4.3814432989690717</v>
      </c>
    </row>
    <row r="27" spans="1:20" s="331" customFormat="1" ht="18" customHeight="1" x14ac:dyDescent="0.2">
      <c r="B27" s="931" t="s">
        <v>46</v>
      </c>
      <c r="C27" s="930"/>
      <c r="D27" s="932">
        <f t="shared" si="0"/>
        <v>1156</v>
      </c>
      <c r="E27" s="933">
        <f t="shared" si="1"/>
        <v>1.4634949170137614</v>
      </c>
      <c r="F27" s="930"/>
      <c r="G27" s="932">
        <v>396</v>
      </c>
      <c r="H27" s="933">
        <v>34.256055363321799</v>
      </c>
      <c r="I27" s="932">
        <v>13</v>
      </c>
      <c r="J27" s="933">
        <v>3.2828282828282833</v>
      </c>
      <c r="K27" s="930"/>
      <c r="L27" s="932">
        <v>592</v>
      </c>
      <c r="M27" s="933">
        <v>51.211072664359861</v>
      </c>
      <c r="N27" s="932">
        <v>21</v>
      </c>
      <c r="O27" s="933">
        <v>3.5472972972972974</v>
      </c>
      <c r="P27" s="930"/>
      <c r="Q27" s="932">
        <v>168</v>
      </c>
      <c r="R27" s="933">
        <v>14.53287197231834</v>
      </c>
      <c r="S27" s="932">
        <v>13</v>
      </c>
      <c r="T27" s="933">
        <f t="shared" si="2"/>
        <v>7.7380952380952381</v>
      </c>
    </row>
    <row r="28" spans="1:20" s="331" customFormat="1" ht="18" customHeight="1" x14ac:dyDescent="0.2">
      <c r="B28" s="953" t="s">
        <v>1</v>
      </c>
      <c r="C28" s="930"/>
      <c r="D28" s="954">
        <f t="shared" si="0"/>
        <v>685</v>
      </c>
      <c r="E28" s="955">
        <f t="shared" si="1"/>
        <v>0.86720935826507495</v>
      </c>
      <c r="F28" s="930"/>
      <c r="G28" s="954">
        <v>178</v>
      </c>
      <c r="H28" s="955">
        <v>25.985401459854014</v>
      </c>
      <c r="I28" s="954">
        <v>14</v>
      </c>
      <c r="J28" s="955">
        <v>7.8651685393258424</v>
      </c>
      <c r="K28" s="930"/>
      <c r="L28" s="954">
        <v>238</v>
      </c>
      <c r="M28" s="955">
        <v>34.744525547445257</v>
      </c>
      <c r="N28" s="954">
        <v>26</v>
      </c>
      <c r="O28" s="955">
        <v>10.92436974789916</v>
      </c>
      <c r="P28" s="930"/>
      <c r="Q28" s="954">
        <v>269</v>
      </c>
      <c r="R28" s="955">
        <v>39.270072992700726</v>
      </c>
      <c r="S28" s="954">
        <v>44</v>
      </c>
      <c r="T28" s="955">
        <f t="shared" si="2"/>
        <v>16.356877323420075</v>
      </c>
    </row>
    <row r="29" spans="1:20" s="319" customFormat="1" ht="18" customHeight="1" x14ac:dyDescent="0.2">
      <c r="B29" s="1284" t="s">
        <v>0</v>
      </c>
      <c r="C29" s="1277"/>
      <c r="D29" s="1285">
        <f>SUM(D11:D28)</f>
        <v>78989</v>
      </c>
      <c r="E29" s="1286">
        <f t="shared" si="1"/>
        <v>100</v>
      </c>
      <c r="F29" s="1277"/>
      <c r="G29" s="1285">
        <f>SUM(G11:G28)</f>
        <v>25172</v>
      </c>
      <c r="H29" s="1286">
        <f t="shared" ref="H29" si="3">G29/$D29*100</f>
        <v>31.867728417880969</v>
      </c>
      <c r="I29" s="1285">
        <f>SUM(I11:I28)</f>
        <v>607</v>
      </c>
      <c r="J29" s="1286">
        <f t="shared" ref="J29" si="4">I29/G29*100</f>
        <v>2.4114095026219609</v>
      </c>
      <c r="K29" s="1277"/>
      <c r="L29" s="1285">
        <f>SUM(L11:L28)</f>
        <v>27547</v>
      </c>
      <c r="M29" s="1286">
        <f t="shared" ref="M29" si="5">L29/$D29*100</f>
        <v>34.874476192887613</v>
      </c>
      <c r="N29" s="1285">
        <f>SUM(N11:N28)</f>
        <v>1255</v>
      </c>
      <c r="O29" s="1286">
        <f t="shared" ref="O29" si="6">N29/L29*100</f>
        <v>4.5558500018150792</v>
      </c>
      <c r="P29" s="1277"/>
      <c r="Q29" s="1285">
        <f>SUM(Q11:Q28)</f>
        <v>26270</v>
      </c>
      <c r="R29" s="1286">
        <f t="shared" ref="R29" si="7">Q29/$D29*100</f>
        <v>33.257795389231411</v>
      </c>
      <c r="S29" s="1285">
        <f>SUM(S11:S28)</f>
        <v>6289</v>
      </c>
      <c r="T29" s="1286">
        <f t="shared" si="2"/>
        <v>23.939855348306054</v>
      </c>
    </row>
    <row r="30" spans="1:20" s="328" customFormat="1" ht="6.75" customHeight="1" x14ac:dyDescent="0.2">
      <c r="B30" s="1636"/>
      <c r="C30" s="1636"/>
      <c r="D30" s="1636"/>
      <c r="E30" s="1636"/>
      <c r="F30" s="779"/>
    </row>
    <row r="31" spans="1:20" x14ac:dyDescent="0.25">
      <c r="B31" s="1637"/>
      <c r="C31" s="1637"/>
      <c r="D31" s="1637"/>
      <c r="E31" s="1637"/>
      <c r="F31" s="1637"/>
      <c r="G31" s="1637"/>
      <c r="H31" s="1637"/>
      <c r="I31" s="1637"/>
      <c r="J31" s="1637"/>
      <c r="K31" s="1637"/>
      <c r="L31" s="1637"/>
      <c r="M31" s="1637"/>
      <c r="N31" s="1637"/>
      <c r="O31" s="1637"/>
      <c r="P31" s="1637"/>
      <c r="Q31" s="1637"/>
      <c r="R31" s="1637"/>
    </row>
    <row r="32" spans="1:20" x14ac:dyDescent="0.25">
      <c r="G32" s="935"/>
      <c r="L32" s="935"/>
    </row>
    <row r="33" spans="2:12" x14ac:dyDescent="0.25">
      <c r="B33" s="935"/>
      <c r="L33" s="935"/>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55</v>
      </c>
    </row>
    <row r="2" spans="1:22" s="343" customFormat="1" ht="49.5" customHeight="1" x14ac:dyDescent="0.25">
      <c r="B2" s="1400"/>
      <c r="C2" s="1400"/>
      <c r="D2" s="1400"/>
      <c r="E2" s="1400"/>
      <c r="F2" s="344"/>
      <c r="G2" s="1614"/>
      <c r="H2" s="1614"/>
      <c r="I2" s="1614"/>
      <c r="J2" s="1614"/>
      <c r="K2" s="1614"/>
      <c r="L2" s="1614"/>
      <c r="M2" s="1614"/>
      <c r="N2" s="1614"/>
      <c r="O2" s="1614"/>
      <c r="P2" s="1614"/>
      <c r="Q2" s="1614"/>
      <c r="R2" s="1614"/>
      <c r="T2" s="344"/>
    </row>
    <row r="3" spans="1:22" s="343" customFormat="1" ht="3" customHeight="1" x14ac:dyDescent="0.25">
      <c r="B3" s="344"/>
      <c r="C3" s="344"/>
      <c r="D3" s="344"/>
      <c r="E3" s="344"/>
      <c r="F3" s="344"/>
      <c r="L3" s="344"/>
      <c r="Q3" s="344"/>
      <c r="T3" s="344"/>
    </row>
    <row r="4" spans="1:22" s="345" customFormat="1" ht="15" customHeight="1" x14ac:dyDescent="0.2">
      <c r="B4" s="1438" t="s">
        <v>437</v>
      </c>
      <c r="C4" s="1438"/>
      <c r="D4" s="1438"/>
      <c r="E4" s="1438"/>
      <c r="F4" s="1438"/>
      <c r="G4" s="1438"/>
      <c r="H4" s="1438"/>
      <c r="I4" s="1438"/>
      <c r="J4" s="1438"/>
      <c r="K4" s="1438"/>
      <c r="L4" s="1438"/>
      <c r="M4" s="1438"/>
      <c r="N4" s="1438"/>
      <c r="O4" s="1438"/>
      <c r="P4" s="1438"/>
      <c r="Q4" s="1438"/>
      <c r="R4" s="1438"/>
      <c r="S4" s="1438"/>
      <c r="T4" s="1438"/>
      <c r="U4" s="924"/>
    </row>
    <row r="5" spans="1:22" s="345" customFormat="1" ht="1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925"/>
      <c r="V5" s="875"/>
    </row>
    <row r="6" spans="1:22" s="345" customFormat="1" ht="4.5" customHeight="1" x14ac:dyDescent="0.2"/>
    <row r="7" spans="1:22" s="322" customFormat="1" ht="15" customHeight="1" x14ac:dyDescent="0.2">
      <c r="A7" s="316"/>
      <c r="B7" s="1615" t="s">
        <v>12</v>
      </c>
      <c r="C7" s="920"/>
      <c r="D7" s="1625" t="s">
        <v>73</v>
      </c>
      <c r="E7" s="1620"/>
      <c r="F7" s="920"/>
      <c r="G7" s="1627" t="s">
        <v>31</v>
      </c>
      <c r="H7" s="1628"/>
      <c r="I7" s="1628"/>
      <c r="J7" s="1629"/>
      <c r="K7" s="921"/>
      <c r="L7" s="1627" t="s">
        <v>49</v>
      </c>
      <c r="M7" s="1628"/>
      <c r="N7" s="1628"/>
      <c r="O7" s="1629"/>
      <c r="P7" s="921"/>
      <c r="Q7" s="1627" t="s">
        <v>50</v>
      </c>
      <c r="R7" s="1628"/>
      <c r="S7" s="1628"/>
      <c r="T7" s="1629"/>
    </row>
    <row r="8" spans="1:22" s="322" customFormat="1" ht="35.25" customHeight="1" x14ac:dyDescent="0.2">
      <c r="A8" s="316"/>
      <c r="B8" s="1616"/>
      <c r="C8" s="920"/>
      <c r="D8" s="1626"/>
      <c r="E8" s="1623"/>
      <c r="F8" s="920"/>
      <c r="G8" s="1630" t="s">
        <v>69</v>
      </c>
      <c r="H8" s="1631"/>
      <c r="I8" s="1632" t="s">
        <v>129</v>
      </c>
      <c r="J8" s="1633"/>
      <c r="K8" s="957"/>
      <c r="L8" s="1634" t="s">
        <v>69</v>
      </c>
      <c r="M8" s="1635"/>
      <c r="N8" s="1632" t="s">
        <v>129</v>
      </c>
      <c r="O8" s="1633"/>
      <c r="P8" s="957"/>
      <c r="Q8" s="1634" t="s">
        <v>69</v>
      </c>
      <c r="R8" s="1635"/>
      <c r="S8" s="1632" t="s">
        <v>129</v>
      </c>
      <c r="T8" s="1633"/>
    </row>
    <row r="9" spans="1:22" s="322" customFormat="1" ht="29.25" customHeight="1" x14ac:dyDescent="0.2">
      <c r="A9" s="316"/>
      <c r="B9" s="1617"/>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144258</v>
      </c>
      <c r="E11" s="928">
        <f>D11/D$29*100</f>
        <v>27.344066903477483</v>
      </c>
      <c r="F11" s="930"/>
      <c r="G11" s="927">
        <v>26117</v>
      </c>
      <c r="H11" s="928">
        <v>18.104368561882183</v>
      </c>
      <c r="I11" s="927">
        <v>158</v>
      </c>
      <c r="J11" s="928">
        <v>0.60496994294903694</v>
      </c>
      <c r="K11" s="930"/>
      <c r="L11" s="927">
        <v>60497</v>
      </c>
      <c r="M11" s="928">
        <v>41.936669023555019</v>
      </c>
      <c r="N11" s="927">
        <v>474</v>
      </c>
      <c r="O11" s="928">
        <v>0.78350992611203851</v>
      </c>
      <c r="P11" s="930"/>
      <c r="Q11" s="927">
        <v>57644</v>
      </c>
      <c r="R11" s="928">
        <v>39.958962414562798</v>
      </c>
      <c r="S11" s="927">
        <v>4910</v>
      </c>
      <c r="T11" s="928">
        <f>S11/Q11*100</f>
        <v>8.5177989036152937</v>
      </c>
    </row>
    <row r="12" spans="1:22" s="331" customFormat="1" ht="18" customHeight="1" x14ac:dyDescent="0.2">
      <c r="A12" s="330"/>
      <c r="B12" s="931" t="s">
        <v>7</v>
      </c>
      <c r="C12" s="930"/>
      <c r="D12" s="932">
        <f t="shared" ref="D12:D28" si="0">G12+L12+Q12</f>
        <v>10534</v>
      </c>
      <c r="E12" s="933">
        <f t="shared" ref="E12:E29" si="1">D12/D$29*100</f>
        <v>1.9967169984419011</v>
      </c>
      <c r="F12" s="930"/>
      <c r="G12" s="932">
        <v>1834</v>
      </c>
      <c r="H12" s="933">
        <v>17.410290487943801</v>
      </c>
      <c r="I12" s="932">
        <v>7</v>
      </c>
      <c r="J12" s="933">
        <v>0.38167938931297707</v>
      </c>
      <c r="K12" s="930"/>
      <c r="L12" s="932">
        <v>3582</v>
      </c>
      <c r="M12" s="933">
        <v>34.004176950825901</v>
      </c>
      <c r="N12" s="932">
        <v>36</v>
      </c>
      <c r="O12" s="933">
        <v>1.0050251256281406</v>
      </c>
      <c r="P12" s="930"/>
      <c r="Q12" s="932">
        <v>5118</v>
      </c>
      <c r="R12" s="933">
        <v>48.585532561230302</v>
      </c>
      <c r="S12" s="932">
        <v>103</v>
      </c>
      <c r="T12" s="933">
        <f t="shared" ref="T12:T29" si="2">S12/Q12*100</f>
        <v>2.012504884720594</v>
      </c>
    </row>
    <row r="13" spans="1:22" s="331" customFormat="1" ht="18" customHeight="1" x14ac:dyDescent="0.2">
      <c r="A13" s="330"/>
      <c r="B13" s="931" t="s">
        <v>37</v>
      </c>
      <c r="C13" s="930"/>
      <c r="D13" s="932">
        <f t="shared" si="0"/>
        <v>6931</v>
      </c>
      <c r="E13" s="933">
        <f t="shared" si="1"/>
        <v>1.3137692724701744</v>
      </c>
      <c r="F13" s="930"/>
      <c r="G13" s="932">
        <v>732</v>
      </c>
      <c r="H13" s="933">
        <v>10.561246573366038</v>
      </c>
      <c r="I13" s="932">
        <v>23</v>
      </c>
      <c r="J13" s="933">
        <v>3.1420765027322406</v>
      </c>
      <c r="K13" s="930"/>
      <c r="L13" s="932">
        <v>1974</v>
      </c>
      <c r="M13" s="933">
        <v>28.480738710142838</v>
      </c>
      <c r="N13" s="932">
        <v>96</v>
      </c>
      <c r="O13" s="933">
        <v>4.86322188449848</v>
      </c>
      <c r="P13" s="930"/>
      <c r="Q13" s="932">
        <v>4225</v>
      </c>
      <c r="R13" s="933">
        <v>60.958014716491128</v>
      </c>
      <c r="S13" s="932">
        <v>147</v>
      </c>
      <c r="T13" s="933">
        <f t="shared" si="2"/>
        <v>3.4792899408284028</v>
      </c>
    </row>
    <row r="14" spans="1:22" s="331" customFormat="1" ht="18" customHeight="1" x14ac:dyDescent="0.2">
      <c r="A14" s="330"/>
      <c r="B14" s="931" t="s">
        <v>38</v>
      </c>
      <c r="C14" s="930"/>
      <c r="D14" s="932">
        <f t="shared" si="0"/>
        <v>16836</v>
      </c>
      <c r="E14" s="933">
        <f t="shared" si="1"/>
        <v>3.1912594822259206</v>
      </c>
      <c r="F14" s="930"/>
      <c r="G14" s="932">
        <v>2635</v>
      </c>
      <c r="H14" s="933">
        <v>15.650985982418627</v>
      </c>
      <c r="I14" s="932">
        <v>170</v>
      </c>
      <c r="J14" s="933">
        <v>6.4516129032258061</v>
      </c>
      <c r="K14" s="930"/>
      <c r="L14" s="932">
        <v>5412</v>
      </c>
      <c r="M14" s="933">
        <v>32.145402708481825</v>
      </c>
      <c r="N14" s="932">
        <v>342</v>
      </c>
      <c r="O14" s="933">
        <v>6.3192904656319282</v>
      </c>
      <c r="P14" s="930"/>
      <c r="Q14" s="932">
        <v>8789</v>
      </c>
      <c r="R14" s="933">
        <v>52.20361130909955</v>
      </c>
      <c r="S14" s="932">
        <v>636</v>
      </c>
      <c r="T14" s="933">
        <f t="shared" si="2"/>
        <v>7.2363181249288884</v>
      </c>
    </row>
    <row r="15" spans="1:22" s="331" customFormat="1" ht="18" customHeight="1" x14ac:dyDescent="0.2">
      <c r="A15" s="330"/>
      <c r="B15" s="931" t="s">
        <v>6</v>
      </c>
      <c r="C15" s="930"/>
      <c r="D15" s="932">
        <f t="shared" si="0"/>
        <v>4746</v>
      </c>
      <c r="E15" s="933">
        <f t="shared" si="1"/>
        <v>0.89960308283702894</v>
      </c>
      <c r="F15" s="930"/>
      <c r="G15" s="932">
        <v>1024</v>
      </c>
      <c r="H15" s="933">
        <v>21.576064053940161</v>
      </c>
      <c r="I15" s="932">
        <v>54</v>
      </c>
      <c r="J15" s="933">
        <v>5.2734375</v>
      </c>
      <c r="K15" s="930"/>
      <c r="L15" s="932">
        <v>1740</v>
      </c>
      <c r="M15" s="933">
        <v>36.662452591656134</v>
      </c>
      <c r="N15" s="932">
        <v>102</v>
      </c>
      <c r="O15" s="933">
        <v>5.8620689655172411</v>
      </c>
      <c r="P15" s="930"/>
      <c r="Q15" s="932">
        <v>1982</v>
      </c>
      <c r="R15" s="933">
        <v>41.761483354403708</v>
      </c>
      <c r="S15" s="932">
        <v>146</v>
      </c>
      <c r="T15" s="933">
        <f t="shared" si="2"/>
        <v>7.3662966700302732</v>
      </c>
    </row>
    <row r="16" spans="1:22" s="331" customFormat="1" ht="18" customHeight="1" x14ac:dyDescent="0.2">
      <c r="A16" s="330"/>
      <c r="B16" s="931" t="s">
        <v>5</v>
      </c>
      <c r="C16" s="930"/>
      <c r="D16" s="932">
        <f t="shared" si="0"/>
        <v>3969</v>
      </c>
      <c r="E16" s="933">
        <f t="shared" si="1"/>
        <v>0.75232293210707279</v>
      </c>
      <c r="F16" s="930"/>
      <c r="G16" s="932">
        <v>588</v>
      </c>
      <c r="H16" s="933">
        <v>14.814814814814813</v>
      </c>
      <c r="I16" s="932">
        <v>61</v>
      </c>
      <c r="J16" s="933">
        <v>10.374149659863946</v>
      </c>
      <c r="K16" s="930"/>
      <c r="L16" s="932">
        <v>1541</v>
      </c>
      <c r="M16" s="933">
        <v>38.825900730662639</v>
      </c>
      <c r="N16" s="932">
        <v>212</v>
      </c>
      <c r="O16" s="933">
        <v>13.757300454250487</v>
      </c>
      <c r="P16" s="930"/>
      <c r="Q16" s="932">
        <v>1840</v>
      </c>
      <c r="R16" s="933">
        <v>46.359284454522545</v>
      </c>
      <c r="S16" s="932">
        <v>375</v>
      </c>
      <c r="T16" s="933">
        <f t="shared" si="2"/>
        <v>20.380434782608695</v>
      </c>
    </row>
    <row r="17" spans="1:20" s="331" customFormat="1" ht="18" customHeight="1" x14ac:dyDescent="0.2">
      <c r="A17" s="330"/>
      <c r="B17" s="931" t="s">
        <v>4</v>
      </c>
      <c r="C17" s="930"/>
      <c r="D17" s="932">
        <f t="shared" si="0"/>
        <v>32927</v>
      </c>
      <c r="E17" s="933">
        <f t="shared" si="1"/>
        <v>6.2413044055151392</v>
      </c>
      <c r="F17" s="930"/>
      <c r="G17" s="932">
        <v>4421</v>
      </c>
      <c r="H17" s="933">
        <v>13.426671120964558</v>
      </c>
      <c r="I17" s="932">
        <v>74</v>
      </c>
      <c r="J17" s="933">
        <v>1.6738294503505995</v>
      </c>
      <c r="K17" s="930"/>
      <c r="L17" s="932">
        <v>9956</v>
      </c>
      <c r="M17" s="933">
        <v>30.236583958453551</v>
      </c>
      <c r="N17" s="932">
        <v>379</v>
      </c>
      <c r="O17" s="933">
        <v>3.806749698674166</v>
      </c>
      <c r="P17" s="930"/>
      <c r="Q17" s="932">
        <v>18550</v>
      </c>
      <c r="R17" s="933">
        <v>56.336744920581893</v>
      </c>
      <c r="S17" s="932">
        <v>1666</v>
      </c>
      <c r="T17" s="933">
        <f t="shared" si="2"/>
        <v>8.9811320754716988</v>
      </c>
    </row>
    <row r="18" spans="1:20" s="331" customFormat="1" ht="18" customHeight="1" x14ac:dyDescent="0.2">
      <c r="A18" s="330"/>
      <c r="B18" s="931" t="s">
        <v>40</v>
      </c>
      <c r="C18" s="930"/>
      <c r="D18" s="932">
        <f t="shared" si="0"/>
        <v>31628</v>
      </c>
      <c r="E18" s="933">
        <f t="shared" si="1"/>
        <v>5.9950792886577222</v>
      </c>
      <c r="F18" s="930"/>
      <c r="G18" s="932">
        <v>5426</v>
      </c>
      <c r="H18" s="933">
        <v>17.15568483622107</v>
      </c>
      <c r="I18" s="932">
        <v>1000</v>
      </c>
      <c r="J18" s="933">
        <v>18.429782528566165</v>
      </c>
      <c r="K18" s="930"/>
      <c r="L18" s="932">
        <v>9622</v>
      </c>
      <c r="M18" s="933">
        <v>30.422410522321989</v>
      </c>
      <c r="N18" s="932">
        <v>3111</v>
      </c>
      <c r="O18" s="933">
        <v>32.332155477031804</v>
      </c>
      <c r="P18" s="930"/>
      <c r="Q18" s="932">
        <v>16580</v>
      </c>
      <c r="R18" s="933">
        <v>52.421904641456941</v>
      </c>
      <c r="S18" s="932">
        <v>8504</v>
      </c>
      <c r="T18" s="933">
        <f t="shared" si="2"/>
        <v>51.29071170084439</v>
      </c>
    </row>
    <row r="19" spans="1:20" s="331" customFormat="1" ht="18" customHeight="1" x14ac:dyDescent="0.2">
      <c r="A19" s="330"/>
      <c r="B19" s="931" t="s">
        <v>41</v>
      </c>
      <c r="C19" s="930"/>
      <c r="D19" s="932">
        <f t="shared" si="0"/>
        <v>36914</v>
      </c>
      <c r="E19" s="933">
        <f t="shared" si="1"/>
        <v>6.9970392330059177</v>
      </c>
      <c r="F19" s="930"/>
      <c r="G19" s="932">
        <v>4125</v>
      </c>
      <c r="H19" s="933">
        <v>11.174622094598256</v>
      </c>
      <c r="I19" s="932">
        <v>17</v>
      </c>
      <c r="J19" s="933">
        <v>0.41212121212121211</v>
      </c>
      <c r="K19" s="930"/>
      <c r="L19" s="932">
        <v>12742</v>
      </c>
      <c r="M19" s="933">
        <v>34.518069025302054</v>
      </c>
      <c r="N19" s="932">
        <v>36</v>
      </c>
      <c r="O19" s="933">
        <v>0.28253021503688591</v>
      </c>
      <c r="P19" s="930"/>
      <c r="Q19" s="932">
        <v>20047</v>
      </c>
      <c r="R19" s="933">
        <v>54.30730888009969</v>
      </c>
      <c r="S19" s="932">
        <v>26</v>
      </c>
      <c r="T19" s="933">
        <f t="shared" si="2"/>
        <v>0.1296952162418317</v>
      </c>
    </row>
    <row r="20" spans="1:20" s="331" customFormat="1" ht="18" customHeight="1" x14ac:dyDescent="0.2">
      <c r="A20" s="330"/>
      <c r="B20" s="931" t="s">
        <v>3</v>
      </c>
      <c r="C20" s="930"/>
      <c r="D20" s="932">
        <f t="shared" si="0"/>
        <v>80642</v>
      </c>
      <c r="E20" s="933">
        <f t="shared" si="1"/>
        <v>15.285670418487923</v>
      </c>
      <c r="F20" s="930"/>
      <c r="G20" s="932">
        <v>19307</v>
      </c>
      <c r="H20" s="933">
        <v>23.941618511445647</v>
      </c>
      <c r="I20" s="932">
        <v>999</v>
      </c>
      <c r="J20" s="933">
        <v>5.1742891179364996</v>
      </c>
      <c r="K20" s="930"/>
      <c r="L20" s="932">
        <v>29506</v>
      </c>
      <c r="M20" s="933">
        <v>36.588874283871931</v>
      </c>
      <c r="N20" s="932">
        <v>2410</v>
      </c>
      <c r="O20" s="933">
        <v>8.1678302718091231</v>
      </c>
      <c r="P20" s="930"/>
      <c r="Q20" s="932">
        <v>31829</v>
      </c>
      <c r="R20" s="933">
        <v>39.469507204682422</v>
      </c>
      <c r="S20" s="932">
        <v>4188</v>
      </c>
      <c r="T20" s="933">
        <f t="shared" si="2"/>
        <v>13.157812058185931</v>
      </c>
    </row>
    <row r="21" spans="1:20" s="331" customFormat="1" ht="18" customHeight="1" x14ac:dyDescent="0.2">
      <c r="A21" s="330"/>
      <c r="B21" s="931" t="s">
        <v>2</v>
      </c>
      <c r="C21" s="930"/>
      <c r="D21" s="932">
        <f t="shared" si="0"/>
        <v>6789</v>
      </c>
      <c r="E21" s="933">
        <f t="shared" si="1"/>
        <v>1.2868532088876083</v>
      </c>
      <c r="F21" s="930"/>
      <c r="G21" s="932">
        <v>989</v>
      </c>
      <c r="H21" s="933">
        <v>14.567683016644573</v>
      </c>
      <c r="I21" s="932">
        <v>90</v>
      </c>
      <c r="J21" s="933">
        <v>9.1001011122345812</v>
      </c>
      <c r="K21" s="930"/>
      <c r="L21" s="932">
        <v>2184</v>
      </c>
      <c r="M21" s="933">
        <v>32.169686257180736</v>
      </c>
      <c r="N21" s="932">
        <v>251</v>
      </c>
      <c r="O21" s="933">
        <v>11.492673992673993</v>
      </c>
      <c r="P21" s="930"/>
      <c r="Q21" s="932">
        <v>3616</v>
      </c>
      <c r="R21" s="933">
        <v>53.262630726174699</v>
      </c>
      <c r="S21" s="932">
        <v>633</v>
      </c>
      <c r="T21" s="933">
        <f t="shared" si="2"/>
        <v>17.505530973451329</v>
      </c>
    </row>
    <row r="22" spans="1:20" s="331" customFormat="1" ht="18" customHeight="1" x14ac:dyDescent="0.2">
      <c r="A22" s="330"/>
      <c r="B22" s="931" t="s">
        <v>35</v>
      </c>
      <c r="C22" s="930"/>
      <c r="D22" s="932">
        <f t="shared" si="0"/>
        <v>22320</v>
      </c>
      <c r="E22" s="933">
        <f t="shared" si="1"/>
        <v>4.2307502757948772</v>
      </c>
      <c r="F22" s="930"/>
      <c r="G22" s="932">
        <v>6643</v>
      </c>
      <c r="H22" s="933">
        <v>29.762544802867385</v>
      </c>
      <c r="I22" s="932">
        <v>10</v>
      </c>
      <c r="J22" s="933">
        <v>0.15053439710973957</v>
      </c>
      <c r="K22" s="930"/>
      <c r="L22" s="932">
        <v>7399</v>
      </c>
      <c r="M22" s="933">
        <v>33.149641577060933</v>
      </c>
      <c r="N22" s="932">
        <v>39</v>
      </c>
      <c r="O22" s="933">
        <v>0.5270982565211515</v>
      </c>
      <c r="P22" s="930"/>
      <c r="Q22" s="932">
        <v>8278</v>
      </c>
      <c r="R22" s="933">
        <v>37.087813620071685</v>
      </c>
      <c r="S22" s="932">
        <v>110</v>
      </c>
      <c r="T22" s="933">
        <f t="shared" si="2"/>
        <v>1.3288233872916162</v>
      </c>
    </row>
    <row r="23" spans="1:20" s="331" customFormat="1" ht="18" customHeight="1" x14ac:dyDescent="0.2">
      <c r="A23" s="330"/>
      <c r="B23" s="931" t="s">
        <v>42</v>
      </c>
      <c r="C23" s="930"/>
      <c r="D23" s="932">
        <f t="shared" si="0"/>
        <v>81531</v>
      </c>
      <c r="E23" s="933">
        <f t="shared" si="1"/>
        <v>15.45418014049427</v>
      </c>
      <c r="F23" s="930"/>
      <c r="G23" s="932">
        <v>17649</v>
      </c>
      <c r="H23" s="933">
        <v>21.646980902969425</v>
      </c>
      <c r="I23" s="932">
        <v>2265</v>
      </c>
      <c r="J23" s="933">
        <v>12.833588305286419</v>
      </c>
      <c r="K23" s="930"/>
      <c r="L23" s="932">
        <v>30555</v>
      </c>
      <c r="M23" s="933">
        <v>37.476542664753282</v>
      </c>
      <c r="N23" s="932">
        <v>6540</v>
      </c>
      <c r="O23" s="933">
        <v>21.404025527736867</v>
      </c>
      <c r="P23" s="930"/>
      <c r="Q23" s="932">
        <v>33327</v>
      </c>
      <c r="R23" s="933">
        <v>40.876476432277293</v>
      </c>
      <c r="S23" s="932">
        <v>14033</v>
      </c>
      <c r="T23" s="933">
        <f t="shared" si="2"/>
        <v>42.107000330062711</v>
      </c>
    </row>
    <row r="24" spans="1:20" s="331" customFormat="1" ht="18" customHeight="1" x14ac:dyDescent="0.2">
      <c r="A24" s="330">
        <v>47094</v>
      </c>
      <c r="B24" s="931" t="s">
        <v>43</v>
      </c>
      <c r="C24" s="930"/>
      <c r="D24" s="932">
        <f t="shared" si="0"/>
        <v>13127</v>
      </c>
      <c r="E24" s="933">
        <f t="shared" si="1"/>
        <v>2.488219483439039</v>
      </c>
      <c r="F24" s="930"/>
      <c r="G24" s="932">
        <v>2261</v>
      </c>
      <c r="H24" s="933">
        <v>17.224042050735125</v>
      </c>
      <c r="I24" s="932">
        <v>289</v>
      </c>
      <c r="J24" s="933">
        <v>12.781954887218044</v>
      </c>
      <c r="K24" s="930"/>
      <c r="L24" s="932">
        <v>4515</v>
      </c>
      <c r="M24" s="933">
        <v>34.394758893882837</v>
      </c>
      <c r="N24" s="932">
        <v>870</v>
      </c>
      <c r="O24" s="933">
        <v>19.269102990033225</v>
      </c>
      <c r="P24" s="930"/>
      <c r="Q24" s="932">
        <v>6351</v>
      </c>
      <c r="R24" s="933">
        <v>48.381199055382034</v>
      </c>
      <c r="S24" s="932">
        <v>1671</v>
      </c>
      <c r="T24" s="933">
        <f t="shared" si="2"/>
        <v>26.310817194142654</v>
      </c>
    </row>
    <row r="25" spans="1:20" s="331" customFormat="1" ht="18" customHeight="1" x14ac:dyDescent="0.2">
      <c r="B25" s="931" t="s">
        <v>44</v>
      </c>
      <c r="C25" s="930"/>
      <c r="D25" s="932">
        <f t="shared" si="0"/>
        <v>3487</v>
      </c>
      <c r="E25" s="933">
        <f t="shared" si="1"/>
        <v>0.66095995572117994</v>
      </c>
      <c r="F25" s="930"/>
      <c r="G25" s="932">
        <v>387</v>
      </c>
      <c r="H25" s="933">
        <v>11.098365357040436</v>
      </c>
      <c r="I25" s="932">
        <v>3</v>
      </c>
      <c r="J25" s="933">
        <v>0.77519379844961245</v>
      </c>
      <c r="K25" s="930"/>
      <c r="L25" s="932">
        <v>1236</v>
      </c>
      <c r="M25" s="933">
        <v>35.445942070547751</v>
      </c>
      <c r="N25" s="932">
        <v>5</v>
      </c>
      <c r="O25" s="933">
        <v>0.40453074433656955</v>
      </c>
      <c r="P25" s="930"/>
      <c r="Q25" s="932">
        <v>1864</v>
      </c>
      <c r="R25" s="933">
        <v>53.45569257241182</v>
      </c>
      <c r="S25" s="932">
        <v>8</v>
      </c>
      <c r="T25" s="933">
        <f t="shared" si="2"/>
        <v>0.42918454935622319</v>
      </c>
    </row>
    <row r="26" spans="1:20" s="331" customFormat="1" ht="18" customHeight="1" x14ac:dyDescent="0.2">
      <c r="B26" s="931" t="s">
        <v>45</v>
      </c>
      <c r="C26" s="930"/>
      <c r="D26" s="932">
        <f t="shared" si="0"/>
        <v>26417</v>
      </c>
      <c r="E26" s="933">
        <f t="shared" si="1"/>
        <v>5.0073355750749666</v>
      </c>
      <c r="F26" s="930"/>
      <c r="G26" s="932">
        <v>4523</v>
      </c>
      <c r="H26" s="933">
        <v>17.121550516712723</v>
      </c>
      <c r="I26" s="932">
        <v>595</v>
      </c>
      <c r="J26" s="933">
        <v>13.154985629007296</v>
      </c>
      <c r="K26" s="930"/>
      <c r="L26" s="932">
        <v>8467</v>
      </c>
      <c r="M26" s="933">
        <v>32.051330582579403</v>
      </c>
      <c r="N26" s="932">
        <v>1614</v>
      </c>
      <c r="O26" s="933">
        <v>19.062241644029761</v>
      </c>
      <c r="P26" s="930"/>
      <c r="Q26" s="932">
        <v>13427</v>
      </c>
      <c r="R26" s="933">
        <v>50.82711890070788</v>
      </c>
      <c r="S26" s="932">
        <v>4100</v>
      </c>
      <c r="T26" s="933">
        <f t="shared" si="2"/>
        <v>30.535488195427124</v>
      </c>
    </row>
    <row r="27" spans="1:20" s="331" customFormat="1" ht="18" customHeight="1" x14ac:dyDescent="0.2">
      <c r="B27" s="931" t="s">
        <v>46</v>
      </c>
      <c r="C27" s="930"/>
      <c r="D27" s="932">
        <f t="shared" si="0"/>
        <v>3724</v>
      </c>
      <c r="E27" s="933">
        <f t="shared" si="1"/>
        <v>0.70588324493996957</v>
      </c>
      <c r="F27" s="930"/>
      <c r="G27" s="932">
        <v>479</v>
      </c>
      <c r="H27" s="933">
        <v>12.862513426423201</v>
      </c>
      <c r="I27" s="932">
        <v>139</v>
      </c>
      <c r="J27" s="933">
        <v>29.018789144050107</v>
      </c>
      <c r="K27" s="930"/>
      <c r="L27" s="932">
        <v>1279</v>
      </c>
      <c r="M27" s="933">
        <v>34.344790547798063</v>
      </c>
      <c r="N27" s="932">
        <v>434</v>
      </c>
      <c r="O27" s="933">
        <v>33.93275996872557</v>
      </c>
      <c r="P27" s="930"/>
      <c r="Q27" s="932">
        <v>1966</v>
      </c>
      <c r="R27" s="933">
        <v>52.792696025778731</v>
      </c>
      <c r="S27" s="932">
        <v>982</v>
      </c>
      <c r="T27" s="933">
        <f t="shared" si="2"/>
        <v>49.94913530010173</v>
      </c>
    </row>
    <row r="28" spans="1:20" s="331" customFormat="1" ht="18" customHeight="1" x14ac:dyDescent="0.2">
      <c r="B28" s="953" t="s">
        <v>1</v>
      </c>
      <c r="C28" s="930"/>
      <c r="D28" s="954">
        <f t="shared" si="0"/>
        <v>786</v>
      </c>
      <c r="E28" s="955">
        <f t="shared" si="1"/>
        <v>0.14898609842180882</v>
      </c>
      <c r="F28" s="930"/>
      <c r="G28" s="954">
        <v>190</v>
      </c>
      <c r="H28" s="955">
        <v>24.173027989821882</v>
      </c>
      <c r="I28" s="954">
        <v>9</v>
      </c>
      <c r="J28" s="955">
        <v>4.7368421052631584</v>
      </c>
      <c r="K28" s="930"/>
      <c r="L28" s="954">
        <v>271</v>
      </c>
      <c r="M28" s="955">
        <v>34.478371501272264</v>
      </c>
      <c r="N28" s="954">
        <v>29</v>
      </c>
      <c r="O28" s="955">
        <v>10.701107011070111</v>
      </c>
      <c r="P28" s="930"/>
      <c r="Q28" s="954">
        <v>325</v>
      </c>
      <c r="R28" s="955">
        <v>41.348600508905854</v>
      </c>
      <c r="S28" s="954">
        <v>64</v>
      </c>
      <c r="T28" s="955">
        <f t="shared" si="2"/>
        <v>19.692307692307693</v>
      </c>
    </row>
    <row r="29" spans="1:20" s="319" customFormat="1" ht="18" customHeight="1" x14ac:dyDescent="0.2">
      <c r="B29" s="1284" t="s">
        <v>0</v>
      </c>
      <c r="C29" s="1277"/>
      <c r="D29" s="1285">
        <f>SUM(D11:D28)</f>
        <v>527566</v>
      </c>
      <c r="E29" s="1286">
        <f t="shared" si="1"/>
        <v>100</v>
      </c>
      <c r="F29" s="1277"/>
      <c r="G29" s="1285">
        <f>SUM(G11:G28)</f>
        <v>99330</v>
      </c>
      <c r="H29" s="1286">
        <f t="shared" ref="H29" si="3">G29/$D29*100</f>
        <v>18.827976025748438</v>
      </c>
      <c r="I29" s="1285">
        <f>SUM(I11:I28)</f>
        <v>5963</v>
      </c>
      <c r="J29" s="1286">
        <f t="shared" ref="J29" si="4">I29/G29*100</f>
        <v>6.0032215846169334</v>
      </c>
      <c r="K29" s="1277"/>
      <c r="L29" s="1285">
        <f>SUM(L11:L28)</f>
        <v>192478</v>
      </c>
      <c r="M29" s="1286">
        <f t="shared" ref="M29" si="5">L29/$D29*100</f>
        <v>36.484155536937557</v>
      </c>
      <c r="N29" s="1285">
        <f>SUM(N11:N28)</f>
        <v>16980</v>
      </c>
      <c r="O29" s="1286">
        <f t="shared" ref="O29" si="6">N29/L29*100</f>
        <v>8.8217874250563693</v>
      </c>
      <c r="P29" s="1277"/>
      <c r="Q29" s="1285">
        <f>SUM(Q11:Q28)</f>
        <v>235758</v>
      </c>
      <c r="R29" s="1286">
        <f t="shared" ref="R29" si="7">Q29/$D29*100</f>
        <v>44.687868437314002</v>
      </c>
      <c r="S29" s="1285">
        <f>SUM(S11:S28)</f>
        <v>42302</v>
      </c>
      <c r="T29" s="1286">
        <f t="shared" si="2"/>
        <v>17.94297542395168</v>
      </c>
    </row>
    <row r="30" spans="1:20" s="328" customFormat="1" ht="6.75" customHeight="1" x14ac:dyDescent="0.2">
      <c r="B30" s="1636"/>
      <c r="C30" s="1636"/>
      <c r="D30" s="1636"/>
      <c r="E30" s="1636"/>
      <c r="F30" s="779"/>
    </row>
    <row r="31" spans="1:20" x14ac:dyDescent="0.25">
      <c r="B31" s="1637"/>
      <c r="C31" s="1637"/>
      <c r="D31" s="1637"/>
      <c r="E31" s="1637"/>
      <c r="F31" s="1637"/>
      <c r="G31" s="1637"/>
      <c r="H31" s="1637"/>
      <c r="I31" s="1637"/>
      <c r="J31" s="1637"/>
      <c r="K31" s="1637"/>
      <c r="L31" s="1637"/>
      <c r="M31" s="1637"/>
      <c r="N31" s="1637"/>
      <c r="O31" s="1637"/>
      <c r="P31" s="1637"/>
      <c r="Q31" s="1637"/>
      <c r="R31" s="1637"/>
    </row>
    <row r="32" spans="1:20" x14ac:dyDescent="0.25">
      <c r="G32" s="935"/>
      <c r="L32" s="935"/>
    </row>
    <row r="33" spans="2:12" x14ac:dyDescent="0.25">
      <c r="B33" s="935"/>
      <c r="L33" s="935"/>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80</v>
      </c>
    </row>
    <row r="2" spans="1:22" s="343" customFormat="1" ht="49.5" customHeight="1" x14ac:dyDescent="0.25">
      <c r="B2" s="1400"/>
      <c r="C2" s="1400"/>
      <c r="D2" s="1400"/>
      <c r="E2" s="1400"/>
      <c r="F2" s="344"/>
      <c r="G2" s="1614"/>
      <c r="H2" s="1614"/>
      <c r="I2" s="1614"/>
      <c r="J2" s="1614"/>
      <c r="K2" s="1614"/>
      <c r="L2" s="1614"/>
      <c r="M2" s="1614"/>
      <c r="N2" s="1614"/>
      <c r="O2" s="1614"/>
      <c r="P2" s="1614"/>
      <c r="Q2" s="1614"/>
      <c r="R2" s="1614"/>
      <c r="T2" s="344"/>
    </row>
    <row r="3" spans="1:22" s="343" customFormat="1" ht="3" customHeight="1" x14ac:dyDescent="0.25">
      <c r="B3" s="344"/>
      <c r="C3" s="344"/>
      <c r="D3" s="344"/>
      <c r="E3" s="344"/>
      <c r="F3" s="344"/>
      <c r="L3" s="344"/>
      <c r="Q3" s="344"/>
      <c r="T3" s="344"/>
    </row>
    <row r="4" spans="1:22" s="345" customFormat="1" ht="15" customHeight="1" x14ac:dyDescent="0.2">
      <c r="B4" s="1438" t="s">
        <v>436</v>
      </c>
      <c r="C4" s="1438"/>
      <c r="D4" s="1438"/>
      <c r="E4" s="1438"/>
      <c r="F4" s="1438"/>
      <c r="G4" s="1438"/>
      <c r="H4" s="1438"/>
      <c r="I4" s="1438"/>
      <c r="J4" s="1438"/>
      <c r="K4" s="1438"/>
      <c r="L4" s="1438"/>
      <c r="M4" s="1438"/>
      <c r="N4" s="1438"/>
      <c r="O4" s="1438"/>
      <c r="P4" s="1438"/>
      <c r="Q4" s="1438"/>
      <c r="R4" s="1438"/>
      <c r="S4" s="1438"/>
      <c r="T4" s="1438"/>
      <c r="U4" s="924"/>
    </row>
    <row r="5" spans="1:22" s="345" customFormat="1" ht="1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925"/>
      <c r="V5" s="875"/>
    </row>
    <row r="6" spans="1:22" s="345" customFormat="1" ht="4.5" customHeight="1" x14ac:dyDescent="0.2"/>
    <row r="7" spans="1:22" s="322" customFormat="1" ht="15" customHeight="1" x14ac:dyDescent="0.2">
      <c r="A7" s="316"/>
      <c r="B7" s="1615" t="s">
        <v>12</v>
      </c>
      <c r="C7" s="920"/>
      <c r="D7" s="1625" t="s">
        <v>74</v>
      </c>
      <c r="E7" s="1620"/>
      <c r="F7" s="920"/>
      <c r="G7" s="1627" t="s">
        <v>31</v>
      </c>
      <c r="H7" s="1628"/>
      <c r="I7" s="1628"/>
      <c r="J7" s="1629"/>
      <c r="K7" s="921"/>
      <c r="L7" s="1627" t="s">
        <v>49</v>
      </c>
      <c r="M7" s="1628"/>
      <c r="N7" s="1628"/>
      <c r="O7" s="1629"/>
      <c r="P7" s="921"/>
      <c r="Q7" s="1627" t="s">
        <v>50</v>
      </c>
      <c r="R7" s="1628"/>
      <c r="S7" s="1628"/>
      <c r="T7" s="1629"/>
    </row>
    <row r="8" spans="1:22" s="322" customFormat="1" ht="35.25" customHeight="1" x14ac:dyDescent="0.2">
      <c r="A8" s="316"/>
      <c r="B8" s="1616"/>
      <c r="C8" s="920"/>
      <c r="D8" s="1626"/>
      <c r="E8" s="1623"/>
      <c r="F8" s="920"/>
      <c r="G8" s="1630" t="s">
        <v>69</v>
      </c>
      <c r="H8" s="1631"/>
      <c r="I8" s="1632" t="s">
        <v>129</v>
      </c>
      <c r="J8" s="1633"/>
      <c r="K8" s="957"/>
      <c r="L8" s="1634" t="s">
        <v>69</v>
      </c>
      <c r="M8" s="1635"/>
      <c r="N8" s="1632" t="s">
        <v>129</v>
      </c>
      <c r="O8" s="1633"/>
      <c r="P8" s="957"/>
      <c r="Q8" s="1634" t="s">
        <v>69</v>
      </c>
      <c r="R8" s="1635"/>
      <c r="S8" s="1632" t="s">
        <v>129</v>
      </c>
      <c r="T8" s="1633"/>
    </row>
    <row r="9" spans="1:22" s="322" customFormat="1" ht="29.25" customHeight="1" x14ac:dyDescent="0.2">
      <c r="A9" s="316"/>
      <c r="B9" s="1617"/>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165159</v>
      </c>
      <c r="E11" s="928">
        <f>D11/D$29*100</f>
        <v>45.678039228701337</v>
      </c>
      <c r="F11" s="930"/>
      <c r="G11" s="927">
        <v>30173</v>
      </c>
      <c r="H11" s="928">
        <v>18.269061934257291</v>
      </c>
      <c r="I11" s="927">
        <v>7718</v>
      </c>
      <c r="J11" s="928">
        <v>25.579160176316574</v>
      </c>
      <c r="K11" s="930"/>
      <c r="L11" s="927">
        <v>70530</v>
      </c>
      <c r="M11" s="928">
        <v>42.704303126078507</v>
      </c>
      <c r="N11" s="927">
        <v>17543</v>
      </c>
      <c r="O11" s="928">
        <v>24.873103643839499</v>
      </c>
      <c r="P11" s="930"/>
      <c r="Q11" s="927">
        <v>64456</v>
      </c>
      <c r="R11" s="928">
        <v>39.026634939664198</v>
      </c>
      <c r="S11" s="927">
        <v>16370</v>
      </c>
      <c r="T11" s="928">
        <f>IFERROR(S11/Q11*100,"-")</f>
        <v>25.397170162591536</v>
      </c>
    </row>
    <row r="12" spans="1:22" s="331" customFormat="1" ht="18" customHeight="1" x14ac:dyDescent="0.2">
      <c r="A12" s="330"/>
      <c r="B12" s="931" t="s">
        <v>7</v>
      </c>
      <c r="C12" s="930"/>
      <c r="D12" s="932">
        <f t="shared" ref="D12:D28" si="0">G12+L12+Q12</f>
        <v>5608</v>
      </c>
      <c r="E12" s="933">
        <f t="shared" ref="E12:E29" si="1">D12/D$29*100</f>
        <v>1.5510050557012158</v>
      </c>
      <c r="F12" s="930"/>
      <c r="G12" s="932">
        <v>724</v>
      </c>
      <c r="H12" s="933">
        <v>12.910128388017119</v>
      </c>
      <c r="I12" s="932">
        <v>339</v>
      </c>
      <c r="J12" s="933">
        <v>46.8232044198895</v>
      </c>
      <c r="K12" s="930"/>
      <c r="L12" s="932">
        <v>1667</v>
      </c>
      <c r="M12" s="933">
        <v>29.725392296718972</v>
      </c>
      <c r="N12" s="932">
        <v>683</v>
      </c>
      <c r="O12" s="933">
        <v>40.971805638872226</v>
      </c>
      <c r="P12" s="930"/>
      <c r="Q12" s="932">
        <v>3217</v>
      </c>
      <c r="R12" s="933">
        <v>57.364479315263907</v>
      </c>
      <c r="S12" s="932">
        <v>1392</v>
      </c>
      <c r="T12" s="933">
        <f t="shared" ref="T12:T28" si="2">IFERROR(S12/Q12*100,"-")</f>
        <v>43.270127447932857</v>
      </c>
    </row>
    <row r="13" spans="1:22" s="331" customFormat="1" ht="18" customHeight="1" x14ac:dyDescent="0.2">
      <c r="A13" s="330"/>
      <c r="B13" s="931" t="s">
        <v>37</v>
      </c>
      <c r="C13" s="930"/>
      <c r="D13" s="932">
        <f t="shared" si="0"/>
        <v>7886</v>
      </c>
      <c r="E13" s="933">
        <f t="shared" si="1"/>
        <v>2.1810317170577367</v>
      </c>
      <c r="F13" s="930"/>
      <c r="G13" s="932">
        <v>938</v>
      </c>
      <c r="H13" s="933">
        <v>11.894496576211006</v>
      </c>
      <c r="I13" s="932">
        <v>661</v>
      </c>
      <c r="J13" s="933">
        <v>70.469083155650324</v>
      </c>
      <c r="K13" s="930"/>
      <c r="L13" s="932">
        <v>2022</v>
      </c>
      <c r="M13" s="933">
        <v>25.640375348719253</v>
      </c>
      <c r="N13" s="932">
        <v>1092</v>
      </c>
      <c r="O13" s="933">
        <v>54.005934718100889</v>
      </c>
      <c r="P13" s="930"/>
      <c r="Q13" s="932">
        <v>4926</v>
      </c>
      <c r="R13" s="933">
        <v>62.465128075069742</v>
      </c>
      <c r="S13" s="932">
        <v>2369</v>
      </c>
      <c r="T13" s="933">
        <f t="shared" si="2"/>
        <v>48.091758018676408</v>
      </c>
    </row>
    <row r="14" spans="1:22" s="331" customFormat="1" ht="18" customHeight="1" x14ac:dyDescent="0.2">
      <c r="A14" s="330"/>
      <c r="B14" s="931" t="s">
        <v>38</v>
      </c>
      <c r="C14" s="930"/>
      <c r="D14" s="932">
        <f t="shared" si="0"/>
        <v>2345</v>
      </c>
      <c r="E14" s="933">
        <f t="shared" si="1"/>
        <v>0.64855685727877166</v>
      </c>
      <c r="F14" s="930"/>
      <c r="G14" s="932">
        <v>589</v>
      </c>
      <c r="H14" s="933">
        <v>25.117270788912581</v>
      </c>
      <c r="I14" s="932">
        <v>41</v>
      </c>
      <c r="J14" s="933">
        <v>6.9609507640067916</v>
      </c>
      <c r="K14" s="930"/>
      <c r="L14" s="932">
        <v>895</v>
      </c>
      <c r="M14" s="933">
        <v>38.166311300639663</v>
      </c>
      <c r="N14" s="932">
        <v>49</v>
      </c>
      <c r="O14" s="933">
        <v>5.4748603351955305</v>
      </c>
      <c r="P14" s="930"/>
      <c r="Q14" s="932">
        <v>861</v>
      </c>
      <c r="R14" s="933">
        <v>36.71641791044776</v>
      </c>
      <c r="S14" s="932">
        <v>73</v>
      </c>
      <c r="T14" s="933">
        <f t="shared" si="2"/>
        <v>8.4785133565621376</v>
      </c>
    </row>
    <row r="15" spans="1:22" s="331" customFormat="1" ht="18" customHeight="1" x14ac:dyDescent="0.2">
      <c r="A15" s="330"/>
      <c r="B15" s="931" t="s">
        <v>6</v>
      </c>
      <c r="C15" s="930"/>
      <c r="D15" s="932">
        <f t="shared" si="0"/>
        <v>3884</v>
      </c>
      <c r="E15" s="933">
        <f t="shared" si="1"/>
        <v>1.0741982233137521</v>
      </c>
      <c r="F15" s="930"/>
      <c r="G15" s="932">
        <v>1142</v>
      </c>
      <c r="H15" s="933">
        <v>29.40267765190525</v>
      </c>
      <c r="I15" s="932">
        <v>54</v>
      </c>
      <c r="J15" s="933">
        <v>4.7285464098073557</v>
      </c>
      <c r="K15" s="930"/>
      <c r="L15" s="932">
        <v>1243</v>
      </c>
      <c r="M15" s="933">
        <v>32.003089598352211</v>
      </c>
      <c r="N15" s="932">
        <v>54</v>
      </c>
      <c r="O15" s="933">
        <v>4.3443282381335475</v>
      </c>
      <c r="P15" s="930"/>
      <c r="Q15" s="932">
        <v>1499</v>
      </c>
      <c r="R15" s="933">
        <v>38.594232749742538</v>
      </c>
      <c r="S15" s="932">
        <v>71</v>
      </c>
      <c r="T15" s="933">
        <f t="shared" si="2"/>
        <v>4.7364909939959974</v>
      </c>
    </row>
    <row r="16" spans="1:22" s="331" customFormat="1" ht="18" customHeight="1" x14ac:dyDescent="0.2">
      <c r="A16" s="330"/>
      <c r="B16" s="931" t="s">
        <v>5</v>
      </c>
      <c r="C16" s="930"/>
      <c r="D16" s="932">
        <f t="shared" si="0"/>
        <v>1432</v>
      </c>
      <c r="E16" s="933">
        <f t="shared" si="1"/>
        <v>0.39604836657705794</v>
      </c>
      <c r="F16" s="930"/>
      <c r="G16" s="932">
        <v>411</v>
      </c>
      <c r="H16" s="933">
        <v>28.701117318435752</v>
      </c>
      <c r="I16" s="932">
        <v>132</v>
      </c>
      <c r="J16" s="933">
        <v>32.116788321167881</v>
      </c>
      <c r="K16" s="930"/>
      <c r="L16" s="932">
        <v>570</v>
      </c>
      <c r="M16" s="933">
        <v>39.804469273743017</v>
      </c>
      <c r="N16" s="932">
        <v>197</v>
      </c>
      <c r="O16" s="933">
        <v>34.561403508771932</v>
      </c>
      <c r="P16" s="930"/>
      <c r="Q16" s="932">
        <v>451</v>
      </c>
      <c r="R16" s="933">
        <v>31.494413407821231</v>
      </c>
      <c r="S16" s="932">
        <v>181</v>
      </c>
      <c r="T16" s="933">
        <f t="shared" si="2"/>
        <v>40.133037694013304</v>
      </c>
    </row>
    <row r="17" spans="1:20" s="331" customFormat="1" ht="18" customHeight="1" x14ac:dyDescent="0.2">
      <c r="A17" s="330"/>
      <c r="B17" s="931" t="s">
        <v>4</v>
      </c>
      <c r="C17" s="930"/>
      <c r="D17" s="932">
        <f t="shared" si="0"/>
        <v>24568</v>
      </c>
      <c r="E17" s="933">
        <f t="shared" si="1"/>
        <v>6.7947739316097486</v>
      </c>
      <c r="F17" s="930"/>
      <c r="G17" s="932">
        <v>3667</v>
      </c>
      <c r="H17" s="933">
        <v>14.925919895799414</v>
      </c>
      <c r="I17" s="932">
        <v>1960</v>
      </c>
      <c r="J17" s="933">
        <v>53.44968639214617</v>
      </c>
      <c r="K17" s="930"/>
      <c r="L17" s="932">
        <v>7625</v>
      </c>
      <c r="M17" s="933">
        <v>31.036307391729078</v>
      </c>
      <c r="N17" s="932">
        <v>2984</v>
      </c>
      <c r="O17" s="933">
        <v>39.134426229508193</v>
      </c>
      <c r="P17" s="930"/>
      <c r="Q17" s="932">
        <v>13276</v>
      </c>
      <c r="R17" s="933">
        <v>54.037772712471508</v>
      </c>
      <c r="S17" s="932">
        <v>5018</v>
      </c>
      <c r="T17" s="933">
        <f t="shared" si="2"/>
        <v>37.797529376318167</v>
      </c>
    </row>
    <row r="18" spans="1:20" s="331" customFormat="1" ht="18" customHeight="1" x14ac:dyDescent="0.2">
      <c r="A18" s="330"/>
      <c r="B18" s="931" t="s">
        <v>40</v>
      </c>
      <c r="C18" s="930"/>
      <c r="D18" s="932">
        <f t="shared" si="0"/>
        <v>15539</v>
      </c>
      <c r="E18" s="933">
        <f t="shared" si="1"/>
        <v>4.2976226035201837</v>
      </c>
      <c r="F18" s="930"/>
      <c r="G18" s="932">
        <v>2947</v>
      </c>
      <c r="H18" s="933">
        <v>18.965184374798895</v>
      </c>
      <c r="I18" s="932">
        <v>617</v>
      </c>
      <c r="J18" s="933">
        <v>20.936545639633525</v>
      </c>
      <c r="K18" s="930"/>
      <c r="L18" s="932">
        <v>4592</v>
      </c>
      <c r="M18" s="933">
        <v>29.551451187335093</v>
      </c>
      <c r="N18" s="932">
        <v>1286</v>
      </c>
      <c r="O18" s="933">
        <v>28.005226480836239</v>
      </c>
      <c r="P18" s="930"/>
      <c r="Q18" s="932">
        <v>8000</v>
      </c>
      <c r="R18" s="933">
        <v>51.483364437866022</v>
      </c>
      <c r="S18" s="932">
        <v>2923</v>
      </c>
      <c r="T18" s="933">
        <f t="shared" si="2"/>
        <v>36.537500000000001</v>
      </c>
    </row>
    <row r="19" spans="1:20" s="331" customFormat="1" ht="18" customHeight="1" x14ac:dyDescent="0.2">
      <c r="A19" s="330"/>
      <c r="B19" s="931" t="s">
        <v>41</v>
      </c>
      <c r="C19" s="930"/>
      <c r="D19" s="932">
        <f t="shared" si="0"/>
        <v>33837</v>
      </c>
      <c r="E19" s="933">
        <f t="shared" si="1"/>
        <v>9.3583020809133437</v>
      </c>
      <c r="F19" s="930"/>
      <c r="G19" s="932">
        <v>5873</v>
      </c>
      <c r="H19" s="933">
        <v>17.356739663681768</v>
      </c>
      <c r="I19" s="932">
        <v>960</v>
      </c>
      <c r="J19" s="933">
        <v>16.345990124297632</v>
      </c>
      <c r="K19" s="930"/>
      <c r="L19" s="932">
        <v>13435</v>
      </c>
      <c r="M19" s="933">
        <v>39.70505659485179</v>
      </c>
      <c r="N19" s="932">
        <v>3585</v>
      </c>
      <c r="O19" s="933">
        <v>26.684034238928174</v>
      </c>
      <c r="P19" s="930"/>
      <c r="Q19" s="932">
        <v>14529</v>
      </c>
      <c r="R19" s="933">
        <v>42.938203741466438</v>
      </c>
      <c r="S19" s="932">
        <v>7818</v>
      </c>
      <c r="T19" s="933">
        <f t="shared" si="2"/>
        <v>53.809622135040271</v>
      </c>
    </row>
    <row r="20" spans="1:20" s="331" customFormat="1" ht="18" customHeight="1" x14ac:dyDescent="0.2">
      <c r="A20" s="330"/>
      <c r="B20" s="931" t="s">
        <v>3</v>
      </c>
      <c r="C20" s="930"/>
      <c r="D20" s="932">
        <f t="shared" si="0"/>
        <v>6153</v>
      </c>
      <c r="E20" s="933">
        <f t="shared" si="1"/>
        <v>1.7017357538747471</v>
      </c>
      <c r="F20" s="930"/>
      <c r="G20" s="932">
        <v>1079</v>
      </c>
      <c r="H20" s="933">
        <v>17.536161222168047</v>
      </c>
      <c r="I20" s="932">
        <v>306</v>
      </c>
      <c r="J20" s="933">
        <v>28.359592215013901</v>
      </c>
      <c r="K20" s="930"/>
      <c r="L20" s="932">
        <v>2115</v>
      </c>
      <c r="M20" s="933">
        <v>34.373476352998537</v>
      </c>
      <c r="N20" s="932">
        <v>556</v>
      </c>
      <c r="O20" s="933">
        <v>26.288416075650119</v>
      </c>
      <c r="P20" s="930"/>
      <c r="Q20" s="932">
        <v>2959</v>
      </c>
      <c r="R20" s="933">
        <v>48.090362424833415</v>
      </c>
      <c r="S20" s="932">
        <v>777</v>
      </c>
      <c r="T20" s="933">
        <f t="shared" si="2"/>
        <v>26.258871240283881</v>
      </c>
    </row>
    <row r="21" spans="1:20" s="331" customFormat="1" ht="18" customHeight="1" x14ac:dyDescent="0.2">
      <c r="A21" s="330"/>
      <c r="B21" s="931" t="s">
        <v>2</v>
      </c>
      <c r="C21" s="930"/>
      <c r="D21" s="932">
        <f t="shared" si="0"/>
        <v>926</v>
      </c>
      <c r="E21" s="933">
        <f t="shared" si="1"/>
        <v>0.256103901850807</v>
      </c>
      <c r="F21" s="930"/>
      <c r="G21" s="932">
        <v>210</v>
      </c>
      <c r="H21" s="933">
        <v>22.678185745140389</v>
      </c>
      <c r="I21" s="932">
        <v>129</v>
      </c>
      <c r="J21" s="933">
        <v>61.428571428571431</v>
      </c>
      <c r="K21" s="930"/>
      <c r="L21" s="932">
        <v>287</v>
      </c>
      <c r="M21" s="933">
        <v>30.99352051835853</v>
      </c>
      <c r="N21" s="932">
        <v>159</v>
      </c>
      <c r="O21" s="933">
        <v>55.400696864111495</v>
      </c>
      <c r="P21" s="930"/>
      <c r="Q21" s="932">
        <v>429</v>
      </c>
      <c r="R21" s="933">
        <v>46.328293736501081</v>
      </c>
      <c r="S21" s="932">
        <v>244</v>
      </c>
      <c r="T21" s="933">
        <f t="shared" si="2"/>
        <v>56.876456876456871</v>
      </c>
    </row>
    <row r="22" spans="1:20" s="331" customFormat="1" ht="18" customHeight="1" x14ac:dyDescent="0.2">
      <c r="A22" s="330"/>
      <c r="B22" s="931" t="s">
        <v>35</v>
      </c>
      <c r="C22" s="930"/>
      <c r="D22" s="932">
        <f t="shared" si="0"/>
        <v>24513</v>
      </c>
      <c r="E22" s="933">
        <f t="shared" si="1"/>
        <v>6.7795625767481997</v>
      </c>
      <c r="F22" s="930"/>
      <c r="G22" s="932">
        <v>8714</v>
      </c>
      <c r="H22" s="933">
        <v>35.548484477624122</v>
      </c>
      <c r="I22" s="932">
        <v>4413</v>
      </c>
      <c r="J22" s="933">
        <v>50.642644021115444</v>
      </c>
      <c r="K22" s="930"/>
      <c r="L22" s="932">
        <v>8468</v>
      </c>
      <c r="M22" s="933">
        <v>34.544935340431607</v>
      </c>
      <c r="N22" s="932">
        <v>4579</v>
      </c>
      <c r="O22" s="933">
        <v>54.074161549362309</v>
      </c>
      <c r="P22" s="930"/>
      <c r="Q22" s="932">
        <v>7331</v>
      </c>
      <c r="R22" s="933">
        <v>29.906580181944275</v>
      </c>
      <c r="S22" s="932">
        <v>3816</v>
      </c>
      <c r="T22" s="933">
        <f t="shared" si="2"/>
        <v>52.052925930978034</v>
      </c>
    </row>
    <row r="23" spans="1:20" s="331" customFormat="1" ht="18" customHeight="1" x14ac:dyDescent="0.2">
      <c r="A23" s="330"/>
      <c r="B23" s="931" t="s">
        <v>42</v>
      </c>
      <c r="C23" s="930"/>
      <c r="D23" s="932">
        <f t="shared" si="0"/>
        <v>53640</v>
      </c>
      <c r="E23" s="933">
        <f t="shared" si="1"/>
        <v>14.835219541336164</v>
      </c>
      <c r="F23" s="930"/>
      <c r="G23" s="932">
        <v>14753</v>
      </c>
      <c r="H23" s="933">
        <v>27.503728560775542</v>
      </c>
      <c r="I23" s="932">
        <v>2681</v>
      </c>
      <c r="J23" s="933">
        <v>18.172575069477396</v>
      </c>
      <c r="K23" s="930"/>
      <c r="L23" s="932">
        <v>21384</v>
      </c>
      <c r="M23" s="933">
        <v>39.865771812080538</v>
      </c>
      <c r="N23" s="932">
        <v>3623</v>
      </c>
      <c r="O23" s="933">
        <v>16.94257388701833</v>
      </c>
      <c r="P23" s="930"/>
      <c r="Q23" s="932">
        <v>17503</v>
      </c>
      <c r="R23" s="933">
        <v>32.630499627143919</v>
      </c>
      <c r="S23" s="932">
        <v>3586</v>
      </c>
      <c r="T23" s="933">
        <f t="shared" si="2"/>
        <v>20.48791635719591</v>
      </c>
    </row>
    <row r="24" spans="1:20" s="331" customFormat="1" ht="18" customHeight="1" x14ac:dyDescent="0.2">
      <c r="A24" s="330">
        <v>47094</v>
      </c>
      <c r="B24" s="931" t="s">
        <v>43</v>
      </c>
      <c r="C24" s="930"/>
      <c r="D24" s="932">
        <f t="shared" si="0"/>
        <v>3914</v>
      </c>
      <c r="E24" s="933">
        <f t="shared" si="1"/>
        <v>1.0824953259655061</v>
      </c>
      <c r="F24" s="930"/>
      <c r="G24" s="932">
        <v>540</v>
      </c>
      <c r="H24" s="933">
        <v>13.796627491057741</v>
      </c>
      <c r="I24" s="932">
        <v>236</v>
      </c>
      <c r="J24" s="933">
        <v>43.703703703703702</v>
      </c>
      <c r="K24" s="930"/>
      <c r="L24" s="932">
        <v>1258</v>
      </c>
      <c r="M24" s="933">
        <v>32.141032192130815</v>
      </c>
      <c r="N24" s="932">
        <v>410</v>
      </c>
      <c r="O24" s="933">
        <v>32.591414944356124</v>
      </c>
      <c r="P24" s="930"/>
      <c r="Q24" s="932">
        <v>2116</v>
      </c>
      <c r="R24" s="933">
        <v>54.062340316811444</v>
      </c>
      <c r="S24" s="932">
        <v>664</v>
      </c>
      <c r="T24" s="933">
        <f t="shared" si="2"/>
        <v>31.379962192816635</v>
      </c>
    </row>
    <row r="25" spans="1:20" s="331" customFormat="1" ht="18" customHeight="1" x14ac:dyDescent="0.2">
      <c r="B25" s="931" t="s">
        <v>44</v>
      </c>
      <c r="C25" s="930"/>
      <c r="D25" s="932">
        <f t="shared" si="0"/>
        <v>1123</v>
      </c>
      <c r="E25" s="933">
        <f t="shared" si="1"/>
        <v>0.31058820926399167</v>
      </c>
      <c r="F25" s="930"/>
      <c r="G25" s="932">
        <v>196</v>
      </c>
      <c r="H25" s="933">
        <v>17.453250222617989</v>
      </c>
      <c r="I25" s="932">
        <v>2</v>
      </c>
      <c r="J25" s="933">
        <v>1.0204081632653061</v>
      </c>
      <c r="K25" s="930"/>
      <c r="L25" s="932">
        <v>352</v>
      </c>
      <c r="M25" s="933">
        <v>31.344612644701691</v>
      </c>
      <c r="N25" s="932">
        <v>4</v>
      </c>
      <c r="O25" s="933">
        <v>1.1363636363636365</v>
      </c>
      <c r="P25" s="930"/>
      <c r="Q25" s="932">
        <v>575</v>
      </c>
      <c r="R25" s="933">
        <v>51.202137132680328</v>
      </c>
      <c r="S25" s="932">
        <v>4</v>
      </c>
      <c r="T25" s="933">
        <f t="shared" si="2"/>
        <v>0.69565217391304346</v>
      </c>
    </row>
    <row r="26" spans="1:20" s="331" customFormat="1" ht="18" customHeight="1" x14ac:dyDescent="0.2">
      <c r="B26" s="931" t="s">
        <v>45</v>
      </c>
      <c r="C26" s="930"/>
      <c r="D26" s="932">
        <f t="shared" si="0"/>
        <v>6060</v>
      </c>
      <c r="E26" s="933">
        <f t="shared" si="1"/>
        <v>1.6760147356543096</v>
      </c>
      <c r="F26" s="930"/>
      <c r="G26" s="932">
        <v>1379</v>
      </c>
      <c r="H26" s="933">
        <v>22.755775577557756</v>
      </c>
      <c r="I26" s="932">
        <v>134</v>
      </c>
      <c r="J26" s="933">
        <v>9.7171863669325589</v>
      </c>
      <c r="K26" s="930"/>
      <c r="L26" s="932">
        <v>1888</v>
      </c>
      <c r="M26" s="933">
        <v>31.155115511551156</v>
      </c>
      <c r="N26" s="932">
        <v>311</v>
      </c>
      <c r="O26" s="933">
        <v>16.472457627118644</v>
      </c>
      <c r="P26" s="930"/>
      <c r="Q26" s="932">
        <v>2793</v>
      </c>
      <c r="R26" s="933">
        <v>46.089108910891092</v>
      </c>
      <c r="S26" s="932">
        <v>776</v>
      </c>
      <c r="T26" s="933">
        <f t="shared" si="2"/>
        <v>27.78374507697816</v>
      </c>
    </row>
    <row r="27" spans="1:20" s="331" customFormat="1" ht="18" customHeight="1" x14ac:dyDescent="0.2">
      <c r="B27" s="931" t="s">
        <v>46</v>
      </c>
      <c r="C27" s="930"/>
      <c r="D27" s="932">
        <f t="shared" si="0"/>
        <v>3708</v>
      </c>
      <c r="E27" s="933">
        <f t="shared" si="1"/>
        <v>1.0255218877567953</v>
      </c>
      <c r="F27" s="930"/>
      <c r="G27" s="932">
        <v>649</v>
      </c>
      <c r="H27" s="933">
        <v>17.502696871628913</v>
      </c>
      <c r="I27" s="932">
        <v>126</v>
      </c>
      <c r="J27" s="933">
        <v>19.414483821263481</v>
      </c>
      <c r="K27" s="930"/>
      <c r="L27" s="932">
        <v>1416</v>
      </c>
      <c r="M27" s="933">
        <v>38.187702265372167</v>
      </c>
      <c r="N27" s="932">
        <v>310</v>
      </c>
      <c r="O27" s="933">
        <v>21.89265536723164</v>
      </c>
      <c r="P27" s="930"/>
      <c r="Q27" s="932">
        <v>1643</v>
      </c>
      <c r="R27" s="933">
        <v>44.30960086299892</v>
      </c>
      <c r="S27" s="932">
        <v>654</v>
      </c>
      <c r="T27" s="933">
        <f t="shared" si="2"/>
        <v>39.805234327449782</v>
      </c>
    </row>
    <row r="28" spans="1:20" s="331" customFormat="1" ht="18" customHeight="1" x14ac:dyDescent="0.2">
      <c r="B28" s="953" t="s">
        <v>1</v>
      </c>
      <c r="C28" s="930"/>
      <c r="D28" s="954">
        <f t="shared" si="0"/>
        <v>1277</v>
      </c>
      <c r="E28" s="955">
        <f t="shared" si="1"/>
        <v>0.35318000287632895</v>
      </c>
      <c r="F28" s="930"/>
      <c r="G28" s="954">
        <v>350</v>
      </c>
      <c r="H28" s="955">
        <v>27.4079874706343</v>
      </c>
      <c r="I28" s="954">
        <v>144</v>
      </c>
      <c r="J28" s="955">
        <v>41.142857142857139</v>
      </c>
      <c r="K28" s="930"/>
      <c r="L28" s="954">
        <v>446</v>
      </c>
      <c r="M28" s="955">
        <v>34.925606891151133</v>
      </c>
      <c r="N28" s="954">
        <v>185</v>
      </c>
      <c r="O28" s="955">
        <v>41.479820627802688</v>
      </c>
      <c r="P28" s="930"/>
      <c r="Q28" s="954">
        <v>481</v>
      </c>
      <c r="R28" s="955">
        <v>37.66640563821457</v>
      </c>
      <c r="S28" s="954">
        <v>232</v>
      </c>
      <c r="T28" s="955">
        <f t="shared" si="2"/>
        <v>48.232848232848234</v>
      </c>
    </row>
    <row r="29" spans="1:20" s="319" customFormat="1" ht="18" customHeight="1" x14ac:dyDescent="0.2">
      <c r="B29" s="1284" t="s">
        <v>0</v>
      </c>
      <c r="C29" s="1277"/>
      <c r="D29" s="1285">
        <f>SUM(D11:D28)</f>
        <v>361572</v>
      </c>
      <c r="E29" s="1286">
        <f t="shared" si="1"/>
        <v>100</v>
      </c>
      <c r="F29" s="1277"/>
      <c r="G29" s="1285">
        <f>SUM(G11:G28)</f>
        <v>74334</v>
      </c>
      <c r="H29" s="1286">
        <f t="shared" ref="H29" si="3">G29/$D29*100</f>
        <v>20.558560950516082</v>
      </c>
      <c r="I29" s="1285">
        <f>SUM(I11:I28)</f>
        <v>20653</v>
      </c>
      <c r="J29" s="1286">
        <f>I29/G29*100</f>
        <v>27.78405574837894</v>
      </c>
      <c r="K29" s="1277"/>
      <c r="L29" s="1285">
        <f>SUM(L11:L28)</f>
        <v>140193</v>
      </c>
      <c r="M29" s="1286">
        <f t="shared" ref="M29" si="4">L29/$D29*100</f>
        <v>38.773190401911648</v>
      </c>
      <c r="N29" s="1285">
        <f>SUM(N11:N28)</f>
        <v>37610</v>
      </c>
      <c r="O29" s="1286">
        <f>N29/L29*100</f>
        <v>26.827302361744167</v>
      </c>
      <c r="P29" s="1277"/>
      <c r="Q29" s="1285">
        <f>SUM(Q11:Q28)</f>
        <v>147045</v>
      </c>
      <c r="R29" s="1286">
        <f t="shared" ref="R29" si="5">Q29/$D29*100</f>
        <v>40.66824864757227</v>
      </c>
      <c r="S29" s="1285">
        <f>SUM(S11:S28)</f>
        <v>46968</v>
      </c>
      <c r="T29" s="1286">
        <f>S29/Q29*100</f>
        <v>31.941242476792819</v>
      </c>
    </row>
    <row r="30" spans="1:20" s="328" customFormat="1" ht="6.75" customHeight="1" x14ac:dyDescent="0.2">
      <c r="B30" s="1636"/>
      <c r="C30" s="1636"/>
      <c r="D30" s="1636"/>
      <c r="E30" s="1636"/>
      <c r="F30" s="779"/>
    </row>
    <row r="31" spans="1:20" x14ac:dyDescent="0.25">
      <c r="B31" s="1637"/>
      <c r="C31" s="1637"/>
      <c r="D31" s="1637"/>
      <c r="E31" s="1637"/>
      <c r="F31" s="1637"/>
      <c r="G31" s="1637"/>
      <c r="H31" s="1637"/>
      <c r="I31" s="1637"/>
      <c r="J31" s="1637"/>
      <c r="K31" s="1637"/>
      <c r="L31" s="1637"/>
      <c r="M31" s="1637"/>
      <c r="N31" s="1637"/>
      <c r="O31" s="1637"/>
      <c r="P31" s="1637"/>
      <c r="Q31" s="1637"/>
      <c r="R31" s="1637"/>
    </row>
    <row r="32" spans="1:20" x14ac:dyDescent="0.25">
      <c r="G32" s="935"/>
      <c r="L32" s="935"/>
    </row>
    <row r="33" spans="2:12" x14ac:dyDescent="0.25">
      <c r="B33" s="935"/>
      <c r="L33" s="935"/>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63</v>
      </c>
    </row>
    <row r="2" spans="1:22" s="343" customFormat="1" ht="49.5" customHeight="1" x14ac:dyDescent="0.25">
      <c r="B2" s="1400"/>
      <c r="C2" s="1400"/>
      <c r="D2" s="1400"/>
      <c r="E2" s="1400"/>
      <c r="F2" s="344"/>
      <c r="G2" s="1614"/>
      <c r="H2" s="1614"/>
      <c r="I2" s="1614"/>
      <c r="J2" s="1614"/>
      <c r="K2" s="1614"/>
      <c r="L2" s="1614"/>
      <c r="M2" s="1614"/>
      <c r="N2" s="1614"/>
      <c r="O2" s="1614"/>
      <c r="P2" s="1614"/>
      <c r="Q2" s="1614"/>
      <c r="R2" s="1614"/>
      <c r="T2" s="344"/>
    </row>
    <row r="3" spans="1:22" s="343" customFormat="1" ht="3" customHeight="1" x14ac:dyDescent="0.25">
      <c r="B3" s="344"/>
      <c r="C3" s="344"/>
      <c r="D3" s="344"/>
      <c r="E3" s="344"/>
      <c r="F3" s="344"/>
      <c r="L3" s="344"/>
      <c r="Q3" s="344"/>
      <c r="T3" s="344"/>
    </row>
    <row r="4" spans="1:22" s="345" customFormat="1" ht="15" customHeight="1" x14ac:dyDescent="0.2">
      <c r="B4" s="1438" t="s">
        <v>435</v>
      </c>
      <c r="C4" s="1438"/>
      <c r="D4" s="1438"/>
      <c r="E4" s="1438"/>
      <c r="F4" s="1438"/>
      <c r="G4" s="1438"/>
      <c r="H4" s="1438"/>
      <c r="I4" s="1438"/>
      <c r="J4" s="1438"/>
      <c r="K4" s="1438"/>
      <c r="L4" s="1438"/>
      <c r="M4" s="1438"/>
      <c r="N4" s="1438"/>
      <c r="O4" s="1438"/>
      <c r="P4" s="1438"/>
      <c r="Q4" s="1438"/>
      <c r="R4" s="1438"/>
      <c r="S4" s="1438"/>
      <c r="T4" s="1438"/>
      <c r="U4" s="924"/>
    </row>
    <row r="5" spans="1:22" s="345" customFormat="1" ht="1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925"/>
      <c r="V5" s="875"/>
    </row>
    <row r="6" spans="1:22" s="345" customFormat="1" ht="4.5" customHeight="1" x14ac:dyDescent="0.2"/>
    <row r="7" spans="1:22" s="322" customFormat="1" ht="15" customHeight="1" x14ac:dyDescent="0.2">
      <c r="A7" s="316"/>
      <c r="B7" s="1615" t="s">
        <v>12</v>
      </c>
      <c r="C7" s="920"/>
      <c r="D7" s="1625" t="s">
        <v>75</v>
      </c>
      <c r="E7" s="1620"/>
      <c r="F7" s="920"/>
      <c r="G7" s="1627" t="s">
        <v>31</v>
      </c>
      <c r="H7" s="1628"/>
      <c r="I7" s="1628"/>
      <c r="J7" s="1629"/>
      <c r="K7" s="921"/>
      <c r="L7" s="1627" t="s">
        <v>49</v>
      </c>
      <c r="M7" s="1628"/>
      <c r="N7" s="1628"/>
      <c r="O7" s="1629"/>
      <c r="P7" s="921"/>
      <c r="Q7" s="1627" t="s">
        <v>50</v>
      </c>
      <c r="R7" s="1628"/>
      <c r="S7" s="1628"/>
      <c r="T7" s="1629"/>
    </row>
    <row r="8" spans="1:22" s="322" customFormat="1" ht="35.25" customHeight="1" x14ac:dyDescent="0.2">
      <c r="A8" s="316"/>
      <c r="B8" s="1616"/>
      <c r="C8" s="920"/>
      <c r="D8" s="1626"/>
      <c r="E8" s="1623"/>
      <c r="F8" s="920"/>
      <c r="G8" s="1630" t="s">
        <v>69</v>
      </c>
      <c r="H8" s="1631"/>
      <c r="I8" s="1632" t="s">
        <v>129</v>
      </c>
      <c r="J8" s="1633"/>
      <c r="K8" s="957"/>
      <c r="L8" s="1634" t="s">
        <v>69</v>
      </c>
      <c r="M8" s="1635"/>
      <c r="N8" s="1632" t="s">
        <v>129</v>
      </c>
      <c r="O8" s="1633"/>
      <c r="P8" s="957"/>
      <c r="Q8" s="1634" t="s">
        <v>69</v>
      </c>
      <c r="R8" s="1635"/>
      <c r="S8" s="1632" t="s">
        <v>129</v>
      </c>
      <c r="T8" s="1633"/>
    </row>
    <row r="9" spans="1:22" s="322" customFormat="1" ht="29.25" customHeight="1" x14ac:dyDescent="0.2">
      <c r="A9" s="316"/>
      <c r="B9" s="1617"/>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14805</v>
      </c>
      <c r="E11" s="928">
        <f>D11/D$29*100</f>
        <v>13.435883473999455</v>
      </c>
      <c r="F11" s="930"/>
      <c r="G11" s="927">
        <v>5932</v>
      </c>
      <c r="H11" s="928">
        <v>40.067544748395811</v>
      </c>
      <c r="I11" s="927">
        <v>2073</v>
      </c>
      <c r="J11" s="928">
        <v>34.946055293324342</v>
      </c>
      <c r="K11" s="930"/>
      <c r="L11" s="927">
        <v>8221</v>
      </c>
      <c r="M11" s="928">
        <v>55.52853765619723</v>
      </c>
      <c r="N11" s="927">
        <v>3341</v>
      </c>
      <c r="O11" s="928">
        <v>40.639824838827394</v>
      </c>
      <c r="P11" s="930"/>
      <c r="Q11" s="927">
        <v>652</v>
      </c>
      <c r="R11" s="928">
        <v>4.4039175954069574</v>
      </c>
      <c r="S11" s="927">
        <v>480</v>
      </c>
      <c r="T11" s="928">
        <f>IFERROR(S11/Q11*100,"-")</f>
        <v>73.619631901840492</v>
      </c>
    </row>
    <row r="12" spans="1:22" s="331" customFormat="1" ht="18" customHeight="1" x14ac:dyDescent="0.2">
      <c r="A12" s="330"/>
      <c r="B12" s="931" t="s">
        <v>7</v>
      </c>
      <c r="C12" s="930"/>
      <c r="D12" s="932">
        <f t="shared" ref="D12:D28" si="0">G12+L12+Q12</f>
        <v>1792</v>
      </c>
      <c r="E12" s="933">
        <f t="shared" ref="E12:E29" si="1">D12/D$29*100</f>
        <v>1.6262818767583267</v>
      </c>
      <c r="F12" s="930"/>
      <c r="G12" s="932">
        <v>509</v>
      </c>
      <c r="H12" s="933">
        <v>28.404017857142854</v>
      </c>
      <c r="I12" s="932">
        <v>211</v>
      </c>
      <c r="J12" s="933">
        <v>41.453831041257367</v>
      </c>
      <c r="K12" s="930"/>
      <c r="L12" s="932">
        <v>647</v>
      </c>
      <c r="M12" s="933">
        <v>36.104910714285715</v>
      </c>
      <c r="N12" s="932">
        <v>264</v>
      </c>
      <c r="O12" s="933">
        <v>40.803709428129828</v>
      </c>
      <c r="P12" s="930"/>
      <c r="Q12" s="932">
        <v>636</v>
      </c>
      <c r="R12" s="933">
        <v>35.491071428571431</v>
      </c>
      <c r="S12" s="932">
        <v>140</v>
      </c>
      <c r="T12" s="933">
        <f t="shared" ref="T12:T28" si="2">IFERROR(S12/Q12*100,"-")</f>
        <v>22.012578616352201</v>
      </c>
    </row>
    <row r="13" spans="1:22" s="331" customFormat="1" ht="18" customHeight="1" x14ac:dyDescent="0.2">
      <c r="A13" s="330"/>
      <c r="B13" s="931" t="s">
        <v>37</v>
      </c>
      <c r="C13" s="930"/>
      <c r="D13" s="932">
        <f t="shared" si="0"/>
        <v>2239</v>
      </c>
      <c r="E13" s="933">
        <f t="shared" si="1"/>
        <v>2.0319448225791814</v>
      </c>
      <c r="F13" s="930"/>
      <c r="G13" s="932">
        <v>574</v>
      </c>
      <c r="H13" s="933">
        <v>25.636444841447076</v>
      </c>
      <c r="I13" s="932">
        <v>10</v>
      </c>
      <c r="J13" s="933">
        <v>1.7421602787456445</v>
      </c>
      <c r="K13" s="930"/>
      <c r="L13" s="932">
        <v>871</v>
      </c>
      <c r="M13" s="933">
        <v>38.901295221080836</v>
      </c>
      <c r="N13" s="932">
        <v>17</v>
      </c>
      <c r="O13" s="933">
        <v>1.9517795637198621</v>
      </c>
      <c r="P13" s="930"/>
      <c r="Q13" s="932">
        <v>794</v>
      </c>
      <c r="R13" s="933">
        <v>35.462259937472083</v>
      </c>
      <c r="S13" s="932">
        <v>22</v>
      </c>
      <c r="T13" s="933">
        <f t="shared" si="2"/>
        <v>2.770780856423174</v>
      </c>
    </row>
    <row r="14" spans="1:22" s="331" customFormat="1" ht="18" customHeight="1" x14ac:dyDescent="0.2">
      <c r="A14" s="330"/>
      <c r="B14" s="931" t="s">
        <v>38</v>
      </c>
      <c r="C14" s="930"/>
      <c r="D14" s="932">
        <f t="shared" si="0"/>
        <v>1752</v>
      </c>
      <c r="E14" s="933">
        <f t="shared" si="1"/>
        <v>1.5899809420092565</v>
      </c>
      <c r="F14" s="930"/>
      <c r="G14" s="932">
        <v>614</v>
      </c>
      <c r="H14" s="933">
        <v>35.045662100456617</v>
      </c>
      <c r="I14" s="932">
        <v>283</v>
      </c>
      <c r="J14" s="933">
        <v>46.091205211726383</v>
      </c>
      <c r="K14" s="930"/>
      <c r="L14" s="932">
        <v>932</v>
      </c>
      <c r="M14" s="933">
        <v>53.196347031963477</v>
      </c>
      <c r="N14" s="932">
        <v>212</v>
      </c>
      <c r="O14" s="933">
        <v>22.746781115879827</v>
      </c>
      <c r="P14" s="930"/>
      <c r="Q14" s="932">
        <v>206</v>
      </c>
      <c r="R14" s="933">
        <v>11.757990867579908</v>
      </c>
      <c r="S14" s="932">
        <v>60</v>
      </c>
      <c r="T14" s="933">
        <f t="shared" si="2"/>
        <v>29.126213592233007</v>
      </c>
    </row>
    <row r="15" spans="1:22" s="331" customFormat="1" ht="18" customHeight="1" x14ac:dyDescent="0.2">
      <c r="A15" s="330"/>
      <c r="B15" s="931" t="s">
        <v>6</v>
      </c>
      <c r="C15" s="930"/>
      <c r="D15" s="932">
        <f t="shared" si="0"/>
        <v>7196</v>
      </c>
      <c r="E15" s="933">
        <f t="shared" si="1"/>
        <v>6.5305381613576543</v>
      </c>
      <c r="F15" s="930"/>
      <c r="G15" s="932">
        <v>1923</v>
      </c>
      <c r="H15" s="933">
        <v>26.723179544191218</v>
      </c>
      <c r="I15" s="932">
        <v>728</v>
      </c>
      <c r="J15" s="933">
        <v>37.857514300572021</v>
      </c>
      <c r="K15" s="930"/>
      <c r="L15" s="932">
        <v>2519</v>
      </c>
      <c r="M15" s="933">
        <v>35.005558643690939</v>
      </c>
      <c r="N15" s="932">
        <v>1095</v>
      </c>
      <c r="O15" s="933">
        <v>43.469630805875347</v>
      </c>
      <c r="P15" s="930"/>
      <c r="Q15" s="932">
        <v>2754</v>
      </c>
      <c r="R15" s="933">
        <v>38.271261812117842</v>
      </c>
      <c r="S15" s="932">
        <v>1434</v>
      </c>
      <c r="T15" s="933">
        <f t="shared" si="2"/>
        <v>52.069716775599126</v>
      </c>
    </row>
    <row r="16" spans="1:22" s="331" customFormat="1" ht="18" customHeight="1" x14ac:dyDescent="0.2">
      <c r="A16" s="330"/>
      <c r="B16" s="931" t="s">
        <v>5</v>
      </c>
      <c r="C16" s="930"/>
      <c r="D16" s="932">
        <f t="shared" si="0"/>
        <v>2299</v>
      </c>
      <c r="E16" s="933">
        <f t="shared" si="1"/>
        <v>2.0863962247027859</v>
      </c>
      <c r="F16" s="930"/>
      <c r="G16" s="932">
        <v>770</v>
      </c>
      <c r="H16" s="933">
        <v>33.492822966507177</v>
      </c>
      <c r="I16" s="932">
        <v>2</v>
      </c>
      <c r="J16" s="933">
        <v>0.25974025974025972</v>
      </c>
      <c r="K16" s="930"/>
      <c r="L16" s="932">
        <v>877</v>
      </c>
      <c r="M16" s="933">
        <v>38.14702044367116</v>
      </c>
      <c r="N16" s="932">
        <v>3</v>
      </c>
      <c r="O16" s="933">
        <v>0.34207525655644244</v>
      </c>
      <c r="P16" s="930"/>
      <c r="Q16" s="932">
        <v>652</v>
      </c>
      <c r="R16" s="933">
        <v>28.36015658982166</v>
      </c>
      <c r="S16" s="932">
        <v>7</v>
      </c>
      <c r="T16" s="933">
        <f t="shared" si="2"/>
        <v>1.0736196319018405</v>
      </c>
    </row>
    <row r="17" spans="1:20" s="331" customFormat="1" ht="18" customHeight="1" x14ac:dyDescent="0.2">
      <c r="A17" s="330"/>
      <c r="B17" s="931" t="s">
        <v>4</v>
      </c>
      <c r="C17" s="930"/>
      <c r="D17" s="932">
        <f t="shared" si="0"/>
        <v>8188</v>
      </c>
      <c r="E17" s="933">
        <f t="shared" si="1"/>
        <v>7.4308013431345854</v>
      </c>
      <c r="F17" s="930"/>
      <c r="G17" s="932">
        <v>2058</v>
      </c>
      <c r="H17" s="933">
        <v>25.134342940889105</v>
      </c>
      <c r="I17" s="932">
        <v>18</v>
      </c>
      <c r="J17" s="933">
        <v>0.87463556851311952</v>
      </c>
      <c r="K17" s="930"/>
      <c r="L17" s="932">
        <v>2463</v>
      </c>
      <c r="M17" s="933">
        <v>30.080605764533463</v>
      </c>
      <c r="N17" s="932">
        <v>11</v>
      </c>
      <c r="O17" s="933">
        <v>0.44660982541615918</v>
      </c>
      <c r="P17" s="930"/>
      <c r="Q17" s="932">
        <v>3667</v>
      </c>
      <c r="R17" s="933">
        <v>44.785051294577435</v>
      </c>
      <c r="S17" s="932">
        <v>19</v>
      </c>
      <c r="T17" s="933">
        <f t="shared" si="2"/>
        <v>0.5181347150259068</v>
      </c>
    </row>
    <row r="18" spans="1:20" s="331" customFormat="1" ht="18" customHeight="1" x14ac:dyDescent="0.2">
      <c r="A18" s="330"/>
      <c r="B18" s="931" t="s">
        <v>40</v>
      </c>
      <c r="C18" s="930"/>
      <c r="D18" s="932">
        <f t="shared" si="0"/>
        <v>4268</v>
      </c>
      <c r="E18" s="933">
        <f t="shared" si="1"/>
        <v>3.8733097377257462</v>
      </c>
      <c r="F18" s="930"/>
      <c r="G18" s="932">
        <v>1440</v>
      </c>
      <c r="H18" s="933">
        <v>33.739456419868787</v>
      </c>
      <c r="I18" s="932">
        <v>323</v>
      </c>
      <c r="J18" s="933">
        <v>22.430555555555557</v>
      </c>
      <c r="K18" s="930"/>
      <c r="L18" s="932">
        <v>1738</v>
      </c>
      <c r="M18" s="933">
        <v>40.72164948453608</v>
      </c>
      <c r="N18" s="932">
        <v>656</v>
      </c>
      <c r="O18" s="933">
        <v>37.744533947065598</v>
      </c>
      <c r="P18" s="930"/>
      <c r="Q18" s="932">
        <v>1090</v>
      </c>
      <c r="R18" s="933">
        <v>25.538894095595126</v>
      </c>
      <c r="S18" s="932">
        <v>519</v>
      </c>
      <c r="T18" s="933">
        <f t="shared" si="2"/>
        <v>47.61467889908257</v>
      </c>
    </row>
    <row r="19" spans="1:20" s="331" customFormat="1" ht="18" customHeight="1" x14ac:dyDescent="0.2">
      <c r="A19" s="330"/>
      <c r="B19" s="931" t="s">
        <v>41</v>
      </c>
      <c r="C19" s="930"/>
      <c r="D19" s="932">
        <f t="shared" si="0"/>
        <v>14265</v>
      </c>
      <c r="E19" s="933">
        <f t="shared" si="1"/>
        <v>12.945820854887014</v>
      </c>
      <c r="F19" s="930"/>
      <c r="G19" s="932">
        <v>3593</v>
      </c>
      <c r="H19" s="933">
        <v>25.187521906764808</v>
      </c>
      <c r="I19" s="932">
        <v>273</v>
      </c>
      <c r="J19" s="933">
        <v>7.598107431116059</v>
      </c>
      <c r="K19" s="930"/>
      <c r="L19" s="932">
        <v>7388</v>
      </c>
      <c r="M19" s="933">
        <v>51.791097090781633</v>
      </c>
      <c r="N19" s="932">
        <v>1102</v>
      </c>
      <c r="O19" s="933">
        <v>14.916080129940443</v>
      </c>
      <c r="P19" s="930"/>
      <c r="Q19" s="932">
        <v>3284</v>
      </c>
      <c r="R19" s="933">
        <v>23.021381002453559</v>
      </c>
      <c r="S19" s="932">
        <v>2865</v>
      </c>
      <c r="T19" s="933">
        <f t="shared" si="2"/>
        <v>87.241169305724725</v>
      </c>
    </row>
    <row r="20" spans="1:20" s="331" customFormat="1" ht="18" customHeight="1" x14ac:dyDescent="0.2">
      <c r="A20" s="330"/>
      <c r="B20" s="931" t="s">
        <v>3</v>
      </c>
      <c r="C20" s="930"/>
      <c r="D20" s="932">
        <f t="shared" si="0"/>
        <v>9377</v>
      </c>
      <c r="E20" s="933">
        <f t="shared" si="1"/>
        <v>8.5098466285506849</v>
      </c>
      <c r="F20" s="930"/>
      <c r="G20" s="932">
        <v>2987</v>
      </c>
      <c r="H20" s="933">
        <v>31.854537698624291</v>
      </c>
      <c r="I20" s="932">
        <v>316</v>
      </c>
      <c r="J20" s="933">
        <v>10.579176431201876</v>
      </c>
      <c r="K20" s="930"/>
      <c r="L20" s="932">
        <v>4193</v>
      </c>
      <c r="M20" s="933">
        <v>44.715793963954361</v>
      </c>
      <c r="N20" s="932">
        <v>727</v>
      </c>
      <c r="O20" s="933">
        <v>17.338421178154068</v>
      </c>
      <c r="P20" s="930"/>
      <c r="Q20" s="932">
        <v>2197</v>
      </c>
      <c r="R20" s="933">
        <v>23.429668337421351</v>
      </c>
      <c r="S20" s="932">
        <v>503</v>
      </c>
      <c r="T20" s="933">
        <f t="shared" si="2"/>
        <v>22.894856622667273</v>
      </c>
    </row>
    <row r="21" spans="1:20" s="331" customFormat="1" ht="18" customHeight="1" x14ac:dyDescent="0.2">
      <c r="A21" s="330"/>
      <c r="B21" s="931" t="s">
        <v>2</v>
      </c>
      <c r="C21" s="930"/>
      <c r="D21" s="932">
        <f t="shared" si="0"/>
        <v>2429</v>
      </c>
      <c r="E21" s="933">
        <f t="shared" si="1"/>
        <v>2.2043742626372631</v>
      </c>
      <c r="F21" s="930"/>
      <c r="G21" s="932">
        <v>754</v>
      </c>
      <c r="H21" s="933">
        <v>31.041580897488679</v>
      </c>
      <c r="I21" s="932">
        <v>501</v>
      </c>
      <c r="J21" s="933">
        <v>66.445623342175068</v>
      </c>
      <c r="K21" s="930"/>
      <c r="L21" s="932">
        <v>928</v>
      </c>
      <c r="M21" s="933">
        <v>38.205022643062989</v>
      </c>
      <c r="N21" s="932">
        <v>657</v>
      </c>
      <c r="O21" s="933">
        <v>70.797413793103445</v>
      </c>
      <c r="P21" s="930"/>
      <c r="Q21" s="932">
        <v>747</v>
      </c>
      <c r="R21" s="933">
        <v>30.753396459448336</v>
      </c>
      <c r="S21" s="932">
        <v>569</v>
      </c>
      <c r="T21" s="933">
        <f t="shared" si="2"/>
        <v>76.171352074966535</v>
      </c>
    </row>
    <row r="22" spans="1:20" s="331" customFormat="1" ht="18" customHeight="1" x14ac:dyDescent="0.2">
      <c r="A22" s="330"/>
      <c r="B22" s="931" t="s">
        <v>35</v>
      </c>
      <c r="C22" s="930"/>
      <c r="D22" s="932">
        <f t="shared" si="0"/>
        <v>9041</v>
      </c>
      <c r="E22" s="933">
        <f t="shared" si="1"/>
        <v>8.2049187766584986</v>
      </c>
      <c r="F22" s="930"/>
      <c r="G22" s="932">
        <v>1948</v>
      </c>
      <c r="H22" s="933">
        <v>21.546289127308928</v>
      </c>
      <c r="I22" s="932">
        <v>325</v>
      </c>
      <c r="J22" s="933">
        <v>16.68377823408624</v>
      </c>
      <c r="K22" s="930"/>
      <c r="L22" s="932">
        <v>3187</v>
      </c>
      <c r="M22" s="933">
        <v>35.250525384360138</v>
      </c>
      <c r="N22" s="932">
        <v>885</v>
      </c>
      <c r="O22" s="933">
        <v>27.769061813617824</v>
      </c>
      <c r="P22" s="930"/>
      <c r="Q22" s="932">
        <v>3906</v>
      </c>
      <c r="R22" s="933">
        <v>43.203185488330938</v>
      </c>
      <c r="S22" s="932">
        <v>1691</v>
      </c>
      <c r="T22" s="933">
        <f t="shared" si="2"/>
        <v>43.292370711725553</v>
      </c>
    </row>
    <row r="23" spans="1:20" s="331" customFormat="1" ht="18" customHeight="1" x14ac:dyDescent="0.2">
      <c r="A23" s="330"/>
      <c r="B23" s="931" t="s">
        <v>42</v>
      </c>
      <c r="C23" s="930"/>
      <c r="D23" s="932">
        <f t="shared" si="0"/>
        <v>18348</v>
      </c>
      <c r="E23" s="933">
        <f t="shared" si="1"/>
        <v>16.651238769398311</v>
      </c>
      <c r="F23" s="930"/>
      <c r="G23" s="932">
        <v>6708</v>
      </c>
      <c r="H23" s="933">
        <v>36.559843034663182</v>
      </c>
      <c r="I23" s="932">
        <v>2494</v>
      </c>
      <c r="J23" s="933">
        <v>37.179487179487182</v>
      </c>
      <c r="K23" s="930"/>
      <c r="L23" s="932">
        <v>8151</v>
      </c>
      <c r="M23" s="933">
        <v>44.42446043165468</v>
      </c>
      <c r="N23" s="932">
        <v>4025</v>
      </c>
      <c r="O23" s="933">
        <v>49.380444117286224</v>
      </c>
      <c r="P23" s="930"/>
      <c r="Q23" s="932">
        <v>3489</v>
      </c>
      <c r="R23" s="933">
        <v>19.015696533682146</v>
      </c>
      <c r="S23" s="932">
        <v>2053</v>
      </c>
      <c r="T23" s="933">
        <f t="shared" si="2"/>
        <v>58.842075093149901</v>
      </c>
    </row>
    <row r="24" spans="1:20" s="331" customFormat="1" ht="18" customHeight="1" x14ac:dyDescent="0.2">
      <c r="A24" s="330">
        <v>47094</v>
      </c>
      <c r="B24" s="931" t="s">
        <v>43</v>
      </c>
      <c r="C24" s="930"/>
      <c r="D24" s="932">
        <f t="shared" si="0"/>
        <v>4171</v>
      </c>
      <c r="E24" s="933">
        <f t="shared" si="1"/>
        <v>3.7852799709592522</v>
      </c>
      <c r="F24" s="930"/>
      <c r="G24" s="932">
        <v>1457</v>
      </c>
      <c r="H24" s="933">
        <v>34.931671062095418</v>
      </c>
      <c r="I24" s="932">
        <v>404</v>
      </c>
      <c r="J24" s="933">
        <v>27.728208647906662</v>
      </c>
      <c r="K24" s="930"/>
      <c r="L24" s="932">
        <v>2039</v>
      </c>
      <c r="M24" s="933">
        <v>48.885159434188445</v>
      </c>
      <c r="N24" s="932">
        <v>440</v>
      </c>
      <c r="O24" s="933">
        <v>21.579205492888669</v>
      </c>
      <c r="P24" s="930"/>
      <c r="Q24" s="932">
        <v>675</v>
      </c>
      <c r="R24" s="933">
        <v>16.183169503716137</v>
      </c>
      <c r="S24" s="932">
        <v>216</v>
      </c>
      <c r="T24" s="933">
        <f t="shared" si="2"/>
        <v>32</v>
      </c>
    </row>
    <row r="25" spans="1:20" s="331" customFormat="1" ht="18" customHeight="1" x14ac:dyDescent="0.2">
      <c r="B25" s="931" t="s">
        <v>44</v>
      </c>
      <c r="C25" s="930"/>
      <c r="D25" s="932">
        <f t="shared" si="0"/>
        <v>816</v>
      </c>
      <c r="E25" s="933">
        <f t="shared" si="1"/>
        <v>0.74053906888102372</v>
      </c>
      <c r="F25" s="930"/>
      <c r="G25" s="932">
        <v>210</v>
      </c>
      <c r="H25" s="933">
        <v>25.735294117647058</v>
      </c>
      <c r="I25" s="932">
        <v>45</v>
      </c>
      <c r="J25" s="933">
        <v>21.428571428571427</v>
      </c>
      <c r="K25" s="930"/>
      <c r="L25" s="932">
        <v>360</v>
      </c>
      <c r="M25" s="933">
        <v>44.117647058823529</v>
      </c>
      <c r="N25" s="932">
        <v>114</v>
      </c>
      <c r="O25" s="933">
        <v>31.666666666666664</v>
      </c>
      <c r="P25" s="930"/>
      <c r="Q25" s="932">
        <v>246</v>
      </c>
      <c r="R25" s="933">
        <v>30.147058823529409</v>
      </c>
      <c r="S25" s="932">
        <v>94</v>
      </c>
      <c r="T25" s="933">
        <f t="shared" si="2"/>
        <v>38.211382113821138</v>
      </c>
    </row>
    <row r="26" spans="1:20" s="331" customFormat="1" ht="18" customHeight="1" x14ac:dyDescent="0.2">
      <c r="B26" s="931" t="s">
        <v>45</v>
      </c>
      <c r="C26" s="930"/>
      <c r="D26" s="932">
        <f t="shared" si="0"/>
        <v>7728</v>
      </c>
      <c r="E26" s="933">
        <f t="shared" si="1"/>
        <v>7.0133405935202831</v>
      </c>
      <c r="F26" s="930"/>
      <c r="G26" s="932">
        <v>1969</v>
      </c>
      <c r="H26" s="933">
        <v>25.478778467908903</v>
      </c>
      <c r="I26" s="932">
        <v>225</v>
      </c>
      <c r="J26" s="933">
        <v>11.427120365667852</v>
      </c>
      <c r="K26" s="930"/>
      <c r="L26" s="932">
        <v>3237</v>
      </c>
      <c r="M26" s="933">
        <v>41.886645962732921</v>
      </c>
      <c r="N26" s="932">
        <v>419</v>
      </c>
      <c r="O26" s="933">
        <v>12.944084028421376</v>
      </c>
      <c r="P26" s="930"/>
      <c r="Q26" s="932">
        <v>2522</v>
      </c>
      <c r="R26" s="933">
        <v>32.634575569358176</v>
      </c>
      <c r="S26" s="932">
        <v>637</v>
      </c>
      <c r="T26" s="933">
        <f t="shared" si="2"/>
        <v>25.257731958762886</v>
      </c>
    </row>
    <row r="27" spans="1:20" s="331" customFormat="1" ht="18" customHeight="1" x14ac:dyDescent="0.2">
      <c r="B27" s="931" t="s">
        <v>46</v>
      </c>
      <c r="C27" s="930"/>
      <c r="D27" s="932">
        <f t="shared" si="0"/>
        <v>1409</v>
      </c>
      <c r="E27" s="933">
        <f t="shared" si="1"/>
        <v>1.2787004265359831</v>
      </c>
      <c r="F27" s="930"/>
      <c r="G27" s="932">
        <v>432</v>
      </c>
      <c r="H27" s="933">
        <v>30.660042583392478</v>
      </c>
      <c r="I27" s="932">
        <v>36</v>
      </c>
      <c r="J27" s="933">
        <v>8.3333333333333321</v>
      </c>
      <c r="K27" s="930"/>
      <c r="L27" s="932">
        <v>725</v>
      </c>
      <c r="M27" s="933">
        <v>51.454932576295242</v>
      </c>
      <c r="N27" s="932">
        <v>67</v>
      </c>
      <c r="O27" s="933">
        <v>9.2413793103448274</v>
      </c>
      <c r="P27" s="930"/>
      <c r="Q27" s="932">
        <v>252</v>
      </c>
      <c r="R27" s="933">
        <v>17.885024840312276</v>
      </c>
      <c r="S27" s="932">
        <v>67</v>
      </c>
      <c r="T27" s="933">
        <f t="shared" si="2"/>
        <v>26.587301587301589</v>
      </c>
    </row>
    <row r="28" spans="1:20" s="331" customFormat="1" ht="18" customHeight="1" x14ac:dyDescent="0.2">
      <c r="B28" s="953" t="s">
        <v>1</v>
      </c>
      <c r="C28" s="930"/>
      <c r="D28" s="954">
        <f t="shared" si="0"/>
        <v>67</v>
      </c>
      <c r="E28" s="955">
        <f t="shared" si="1"/>
        <v>6.0804065704691893E-2</v>
      </c>
      <c r="F28" s="930"/>
      <c r="G28" s="954">
        <v>22</v>
      </c>
      <c r="H28" s="955">
        <v>32.835820895522389</v>
      </c>
      <c r="I28" s="954">
        <v>11</v>
      </c>
      <c r="J28" s="955">
        <v>50</v>
      </c>
      <c r="K28" s="930"/>
      <c r="L28" s="954">
        <v>28</v>
      </c>
      <c r="M28" s="955">
        <v>41.791044776119399</v>
      </c>
      <c r="N28" s="954">
        <v>12</v>
      </c>
      <c r="O28" s="955">
        <v>42.857142857142854</v>
      </c>
      <c r="P28" s="930"/>
      <c r="Q28" s="954">
        <v>17</v>
      </c>
      <c r="R28" s="955">
        <v>25.373134328358208</v>
      </c>
      <c r="S28" s="954">
        <v>10</v>
      </c>
      <c r="T28" s="955">
        <f t="shared" si="2"/>
        <v>58.82352941176471</v>
      </c>
    </row>
    <row r="29" spans="1:20" s="319" customFormat="1" ht="18" customHeight="1" x14ac:dyDescent="0.2">
      <c r="B29" s="1284" t="s">
        <v>0</v>
      </c>
      <c r="C29" s="1277"/>
      <c r="D29" s="1285">
        <f>SUM(D11:D28)</f>
        <v>110190</v>
      </c>
      <c r="E29" s="1286">
        <f t="shared" si="1"/>
        <v>100</v>
      </c>
      <c r="F29" s="1277"/>
      <c r="G29" s="1285">
        <f>SUM(G11:G28)</f>
        <v>33900</v>
      </c>
      <c r="H29" s="1286">
        <f t="shared" ref="H29" si="3">G29/$D29*100</f>
        <v>30.765042199836646</v>
      </c>
      <c r="I29" s="1285">
        <f>SUM(I11:I28)</f>
        <v>8278</v>
      </c>
      <c r="J29" s="1286">
        <f>I29/G29*100</f>
        <v>24.418879056047196</v>
      </c>
      <c r="K29" s="1277"/>
      <c r="L29" s="1285">
        <f>SUM(L11:L28)</f>
        <v>48504</v>
      </c>
      <c r="M29" s="1286">
        <f t="shared" ref="M29" si="4">L29/$D29*100</f>
        <v>44.018513476722028</v>
      </c>
      <c r="N29" s="1285">
        <f>SUM(N11:N28)</f>
        <v>14047</v>
      </c>
      <c r="O29" s="1286">
        <f>N29/L29*100</f>
        <v>28.960498103249215</v>
      </c>
      <c r="P29" s="1277"/>
      <c r="Q29" s="1285">
        <f>SUM(Q11:Q28)</f>
        <v>27786</v>
      </c>
      <c r="R29" s="1286">
        <f t="shared" ref="R29" si="5">Q29/$D29*100</f>
        <v>25.21644432344133</v>
      </c>
      <c r="S29" s="1285">
        <f>SUM(S11:S28)</f>
        <v>11386</v>
      </c>
      <c r="T29" s="1286">
        <f>S29/Q29*100</f>
        <v>40.977470668682074</v>
      </c>
    </row>
    <row r="30" spans="1:20" s="328" customFormat="1" ht="6.75" customHeight="1" x14ac:dyDescent="0.2">
      <c r="B30" s="1636"/>
      <c r="C30" s="1636"/>
      <c r="D30" s="1636"/>
      <c r="E30" s="1636"/>
      <c r="F30" s="779"/>
    </row>
    <row r="31" spans="1:20" x14ac:dyDescent="0.25">
      <c r="B31" s="1637"/>
      <c r="C31" s="1637"/>
      <c r="D31" s="1637"/>
      <c r="E31" s="1637"/>
      <c r="F31" s="1637"/>
      <c r="G31" s="1637"/>
      <c r="H31" s="1637"/>
      <c r="I31" s="1637"/>
      <c r="J31" s="1637"/>
      <c r="K31" s="1637"/>
      <c r="L31" s="1637"/>
      <c r="M31" s="1637"/>
      <c r="N31" s="1637"/>
      <c r="O31" s="1637"/>
      <c r="P31" s="1637"/>
      <c r="Q31" s="1637"/>
      <c r="R31" s="1637"/>
    </row>
    <row r="32" spans="1:20" x14ac:dyDescent="0.25">
      <c r="G32" s="935"/>
      <c r="L32" s="935"/>
    </row>
    <row r="33" spans="2:12" x14ac:dyDescent="0.25">
      <c r="B33" s="935"/>
      <c r="L33" s="935"/>
    </row>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J1" s="221"/>
      <c r="K1" s="221"/>
      <c r="L1" s="221"/>
    </row>
    <row r="2" spans="1:29" ht="48.75" customHeight="1" x14ac:dyDescent="0.25">
      <c r="A2" s="219"/>
      <c r="B2" s="219"/>
      <c r="J2" s="221"/>
      <c r="K2" s="221"/>
      <c r="L2" s="221"/>
    </row>
    <row r="3" spans="1:29" ht="24" customHeight="1" x14ac:dyDescent="0.25">
      <c r="A3" s="219"/>
      <c r="B3" s="1391" t="s">
        <v>367</v>
      </c>
      <c r="C3" s="1391"/>
      <c r="D3" s="1391"/>
      <c r="E3" s="1391"/>
      <c r="F3" s="1391"/>
      <c r="G3" s="1391"/>
      <c r="H3" s="1391"/>
      <c r="I3" s="1391"/>
      <c r="J3" s="1391"/>
      <c r="K3" s="1391"/>
      <c r="L3" s="1391"/>
      <c r="M3" s="1391"/>
      <c r="N3" s="1391"/>
      <c r="O3" s="1391"/>
      <c r="P3" s="1391"/>
      <c r="Q3" s="1391"/>
      <c r="R3" s="1391"/>
      <c r="S3" s="1391"/>
      <c r="T3" s="1391"/>
      <c r="U3" s="1391"/>
      <c r="V3" s="1391"/>
      <c r="W3" s="1391"/>
      <c r="X3" s="1391"/>
    </row>
    <row r="5" spans="1:29" x14ac:dyDescent="0.25">
      <c r="B5" s="219"/>
      <c r="C5" s="219"/>
      <c r="D5" s="1381" t="s">
        <v>366</v>
      </c>
      <c r="E5" s="1381"/>
      <c r="F5" s="1381"/>
      <c r="G5" s="1381"/>
      <c r="H5" s="1381"/>
      <c r="I5" s="1381"/>
      <c r="J5" s="1381"/>
      <c r="K5" s="1381"/>
      <c r="L5" s="1381"/>
      <c r="M5" s="219"/>
      <c r="N5" s="1393" t="s">
        <v>340</v>
      </c>
      <c r="O5" s="1394"/>
      <c r="P5" s="1394"/>
      <c r="Q5" s="1394"/>
      <c r="R5" s="1394"/>
      <c r="S5" s="1394"/>
      <c r="T5" s="1394"/>
      <c r="U5" s="1394"/>
      <c r="V5" s="1394"/>
      <c r="W5" s="1394"/>
      <c r="X5" s="1394"/>
      <c r="Y5" s="1394"/>
      <c r="Z5" s="1394"/>
      <c r="AA5" s="1394"/>
    </row>
    <row r="6" spans="1:29" ht="21" customHeight="1" x14ac:dyDescent="0.25">
      <c r="B6" s="219"/>
      <c r="C6" s="219"/>
      <c r="D6" s="1382"/>
      <c r="E6" s="1382"/>
      <c r="F6" s="1382"/>
      <c r="G6" s="1382"/>
      <c r="H6" s="1382"/>
      <c r="I6" s="1382"/>
      <c r="J6" s="1382"/>
      <c r="K6" s="1382"/>
      <c r="L6" s="1382"/>
      <c r="M6" s="219"/>
      <c r="N6" s="1383">
        <v>43830</v>
      </c>
      <c r="O6" s="1384"/>
      <c r="P6" s="1385">
        <v>44196</v>
      </c>
      <c r="Q6" s="1386"/>
      <c r="R6" s="1385">
        <v>44561</v>
      </c>
      <c r="S6" s="1386"/>
      <c r="T6" s="1389">
        <v>44926</v>
      </c>
      <c r="U6" s="1390"/>
      <c r="V6" s="1387">
        <v>45291</v>
      </c>
      <c r="W6" s="1388"/>
      <c r="X6" s="1387">
        <f>EVO_sol!X6</f>
        <v>45657</v>
      </c>
      <c r="Y6" s="1388"/>
      <c r="Z6" s="1387">
        <f>K7</f>
        <v>45688</v>
      </c>
      <c r="AA6" s="1392"/>
    </row>
    <row r="7" spans="1:29" x14ac:dyDescent="0.25">
      <c r="B7" s="225"/>
      <c r="C7" s="219"/>
      <c r="D7" s="226">
        <v>43465</v>
      </c>
      <c r="E7" s="227">
        <v>43830</v>
      </c>
      <c r="F7" s="228">
        <v>44196</v>
      </c>
      <c r="G7" s="228">
        <v>44561</v>
      </c>
      <c r="H7" s="228">
        <v>44926</v>
      </c>
      <c r="I7" s="228">
        <v>45291</v>
      </c>
      <c r="J7" s="228">
        <v>45657</v>
      </c>
      <c r="K7" s="228">
        <f>EVO!K7</f>
        <v>45688</v>
      </c>
      <c r="L7" s="229"/>
      <c r="M7" s="219"/>
      <c r="N7" s="230" t="s">
        <v>28</v>
      </c>
      <c r="O7" s="231" t="s">
        <v>341</v>
      </c>
      <c r="P7" s="232" t="s">
        <v>28</v>
      </c>
      <c r="Q7" s="233" t="s">
        <v>341</v>
      </c>
      <c r="R7" s="231" t="s">
        <v>28</v>
      </c>
      <c r="S7" s="232" t="s">
        <v>341</v>
      </c>
      <c r="T7" s="232" t="s">
        <v>28</v>
      </c>
      <c r="U7" s="232" t="s">
        <v>341</v>
      </c>
      <c r="V7" s="232" t="s">
        <v>28</v>
      </c>
      <c r="W7" s="227" t="s">
        <v>341</v>
      </c>
      <c r="X7" s="231" t="s">
        <v>28</v>
      </c>
      <c r="Y7" s="228" t="s">
        <v>341</v>
      </c>
      <c r="Z7" s="231" t="s">
        <v>28</v>
      </c>
      <c r="AA7" s="229" t="s">
        <v>341</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354473</v>
      </c>
      <c r="E9" s="300">
        <v>361314</v>
      </c>
      <c r="F9" s="300">
        <v>351802</v>
      </c>
      <c r="G9" s="254">
        <v>362202</v>
      </c>
      <c r="H9" s="254">
        <v>375118</v>
      </c>
      <c r="I9" s="254">
        <v>392545</v>
      </c>
      <c r="J9" s="1356">
        <v>391278</v>
      </c>
      <c r="K9" s="301">
        <v>392432</v>
      </c>
      <c r="L9" s="302"/>
      <c r="M9" s="222"/>
      <c r="N9" s="278">
        <v>1.9299072143717622E-2</v>
      </c>
      <c r="O9" s="279">
        <v>6841</v>
      </c>
      <c r="P9" s="280">
        <v>-2.632613184100252E-2</v>
      </c>
      <c r="Q9" s="279">
        <f t="shared" ref="Q9:Q26" si="0">F9-E9</f>
        <v>-9512</v>
      </c>
      <c r="R9" s="280">
        <f t="shared" ref="R9:R27" si="1">G9/F9-1</f>
        <v>2.9562083217264279E-2</v>
      </c>
      <c r="S9" s="279">
        <f t="shared" ref="S9:S27" si="2">G9-F9</f>
        <v>10400</v>
      </c>
      <c r="T9" s="280">
        <f>H9/G9-1</f>
        <v>3.5659659527004228E-2</v>
      </c>
      <c r="U9" s="279">
        <f>H9-G9</f>
        <v>12916</v>
      </c>
      <c r="V9" s="280">
        <f>I9/H9-1</f>
        <v>4.6457381410649479E-2</v>
      </c>
      <c r="W9" s="279">
        <f>I9-H9</f>
        <v>17427</v>
      </c>
      <c r="X9" s="280">
        <v>-3.2276554280400438E-3</v>
      </c>
      <c r="Y9" s="279">
        <v>-1267</v>
      </c>
      <c r="Z9" s="280">
        <v>9.6324043963280648E-3</v>
      </c>
      <c r="AA9" s="279">
        <v>3744</v>
      </c>
    </row>
    <row r="10" spans="1:29" x14ac:dyDescent="0.25">
      <c r="B10" s="303" t="s">
        <v>7</v>
      </c>
      <c r="C10" s="219"/>
      <c r="D10" s="253">
        <v>42117</v>
      </c>
      <c r="E10" s="254">
        <v>47743</v>
      </c>
      <c r="F10" s="254">
        <v>44726</v>
      </c>
      <c r="G10" s="254">
        <v>45995</v>
      </c>
      <c r="H10" s="254">
        <v>46968</v>
      </c>
      <c r="I10" s="254">
        <v>48583</v>
      </c>
      <c r="J10" s="1357">
        <v>53246</v>
      </c>
      <c r="K10" s="257">
        <v>53437</v>
      </c>
      <c r="M10" s="222"/>
      <c r="N10" s="256">
        <v>0.13358026450127025</v>
      </c>
      <c r="O10" s="257">
        <v>5626</v>
      </c>
      <c r="P10" s="258">
        <v>-6.3192509896738747E-2</v>
      </c>
      <c r="Q10" s="257">
        <f t="shared" si="0"/>
        <v>-3017</v>
      </c>
      <c r="R10" s="258">
        <f t="shared" si="1"/>
        <v>2.837275857443089E-2</v>
      </c>
      <c r="S10" s="257">
        <f t="shared" si="2"/>
        <v>1269</v>
      </c>
      <c r="T10" s="258">
        <f t="shared" ref="T10:T26" si="3">H10/G10-1</f>
        <v>2.1154473312316568E-2</v>
      </c>
      <c r="U10" s="257">
        <f t="shared" ref="U10:U26" si="4">H10-G10</f>
        <v>973</v>
      </c>
      <c r="V10" s="258">
        <f t="shared" ref="V10:V26" si="5">I10/H10-1</f>
        <v>3.438511326860838E-2</v>
      </c>
      <c r="W10" s="257">
        <f t="shared" ref="W10:W26" si="6">I10-H10</f>
        <v>1615</v>
      </c>
      <c r="X10" s="258">
        <v>9.5980075334993753E-2</v>
      </c>
      <c r="Y10" s="257">
        <v>4663</v>
      </c>
      <c r="Z10" s="258">
        <v>0.10354583565660946</v>
      </c>
      <c r="AA10" s="257">
        <v>5014</v>
      </c>
    </row>
    <row r="11" spans="1:29" x14ac:dyDescent="0.25">
      <c r="B11" s="303" t="s">
        <v>37</v>
      </c>
      <c r="C11" s="219"/>
      <c r="D11" s="253">
        <v>33668</v>
      </c>
      <c r="E11" s="254">
        <v>35198</v>
      </c>
      <c r="F11" s="254">
        <v>35711</v>
      </c>
      <c r="G11" s="254">
        <v>38230</v>
      </c>
      <c r="H11" s="254">
        <v>40199</v>
      </c>
      <c r="I11" s="254">
        <v>41209</v>
      </c>
      <c r="J11" s="1357">
        <v>42684</v>
      </c>
      <c r="K11" s="257">
        <v>43162</v>
      </c>
      <c r="M11" s="222"/>
      <c r="N11" s="256">
        <v>4.5443744802186048E-2</v>
      </c>
      <c r="O11" s="257">
        <v>1530</v>
      </c>
      <c r="P11" s="258">
        <v>1.4574691743849177E-2</v>
      </c>
      <c r="Q11" s="257">
        <f t="shared" si="0"/>
        <v>513</v>
      </c>
      <c r="R11" s="258">
        <f t="shared" si="1"/>
        <v>7.0538489541037697E-2</v>
      </c>
      <c r="S11" s="257">
        <f t="shared" si="2"/>
        <v>2519</v>
      </c>
      <c r="T11" s="258">
        <f t="shared" si="3"/>
        <v>5.1504054407533362E-2</v>
      </c>
      <c r="U11" s="257">
        <f t="shared" si="4"/>
        <v>1969</v>
      </c>
      <c r="V11" s="258">
        <f t="shared" si="5"/>
        <v>2.5125003109530031E-2</v>
      </c>
      <c r="W11" s="257">
        <f t="shared" si="6"/>
        <v>1010</v>
      </c>
      <c r="X11" s="258">
        <v>3.5793151981363236E-2</v>
      </c>
      <c r="Y11" s="257">
        <v>1475</v>
      </c>
      <c r="Z11" s="258">
        <v>5.1218977568864288E-2</v>
      </c>
      <c r="AA11" s="257">
        <v>2103</v>
      </c>
    </row>
    <row r="12" spans="1:29" x14ac:dyDescent="0.25">
      <c r="B12" s="303" t="s">
        <v>38</v>
      </c>
      <c r="C12" s="219"/>
      <c r="D12" s="253">
        <v>25370</v>
      </c>
      <c r="E12" s="254">
        <v>30928</v>
      </c>
      <c r="F12" s="254">
        <v>31586</v>
      </c>
      <c r="G12" s="254">
        <v>33061</v>
      </c>
      <c r="H12" s="254">
        <v>36020</v>
      </c>
      <c r="I12" s="254">
        <v>40725</v>
      </c>
      <c r="J12" s="1357">
        <v>44039</v>
      </c>
      <c r="K12" s="257">
        <v>43922</v>
      </c>
      <c r="M12" s="222"/>
      <c r="N12" s="256">
        <v>0.21907765076862429</v>
      </c>
      <c r="O12" s="257">
        <v>5558</v>
      </c>
      <c r="P12" s="258">
        <v>2.1275219865493966E-2</v>
      </c>
      <c r="Q12" s="257">
        <f t="shared" si="0"/>
        <v>658</v>
      </c>
      <c r="R12" s="258">
        <f t="shared" si="1"/>
        <v>4.6697904134743284E-2</v>
      </c>
      <c r="S12" s="257">
        <f t="shared" si="2"/>
        <v>1475</v>
      </c>
      <c r="T12" s="258">
        <f t="shared" si="3"/>
        <v>8.9501225008318031E-2</v>
      </c>
      <c r="U12" s="257">
        <f t="shared" si="4"/>
        <v>2959</v>
      </c>
      <c r="V12" s="258">
        <f t="shared" si="5"/>
        <v>0.13062187673514725</v>
      </c>
      <c r="W12" s="257">
        <f t="shared" si="6"/>
        <v>4705</v>
      </c>
      <c r="X12" s="258">
        <v>8.1375076734192753E-2</v>
      </c>
      <c r="Y12" s="257">
        <v>3314</v>
      </c>
      <c r="Z12" s="258">
        <v>7.7126811683056573E-2</v>
      </c>
      <c r="AA12" s="257">
        <v>3145</v>
      </c>
    </row>
    <row r="13" spans="1:29" x14ac:dyDescent="0.25">
      <c r="B13" s="303" t="s">
        <v>6</v>
      </c>
      <c r="C13" s="219"/>
      <c r="D13" s="253">
        <v>35850</v>
      </c>
      <c r="E13" s="254">
        <v>37916</v>
      </c>
      <c r="F13" s="254">
        <v>38655</v>
      </c>
      <c r="G13" s="254">
        <v>42298</v>
      </c>
      <c r="H13" s="254">
        <v>47498</v>
      </c>
      <c r="I13" s="254">
        <v>52927</v>
      </c>
      <c r="J13" s="1357">
        <v>59260</v>
      </c>
      <c r="K13" s="257">
        <v>59230</v>
      </c>
      <c r="L13" s="304"/>
      <c r="M13" s="219"/>
      <c r="N13" s="256">
        <v>5.7629009762901084E-2</v>
      </c>
      <c r="O13" s="257">
        <v>2066</v>
      </c>
      <c r="P13" s="258">
        <v>1.9490452579385975E-2</v>
      </c>
      <c r="Q13" s="257">
        <f t="shared" si="0"/>
        <v>739</v>
      </c>
      <c r="R13" s="258">
        <f t="shared" si="1"/>
        <v>9.4243952916828411E-2</v>
      </c>
      <c r="S13" s="257">
        <f t="shared" si="2"/>
        <v>3643</v>
      </c>
      <c r="T13" s="258">
        <f t="shared" si="3"/>
        <v>0.12293725471653505</v>
      </c>
      <c r="U13" s="257">
        <f t="shared" si="4"/>
        <v>5200</v>
      </c>
      <c r="V13" s="258">
        <f t="shared" si="5"/>
        <v>0.11429954945471388</v>
      </c>
      <c r="W13" s="257">
        <f t="shared" si="6"/>
        <v>5429</v>
      </c>
      <c r="X13" s="258">
        <v>0.11965537438358487</v>
      </c>
      <c r="Y13" s="257">
        <v>6333</v>
      </c>
      <c r="Z13" s="258">
        <v>0.1122586945091264</v>
      </c>
      <c r="AA13" s="257">
        <v>5978</v>
      </c>
      <c r="AC13" s="224"/>
    </row>
    <row r="14" spans="1:29" x14ac:dyDescent="0.25">
      <c r="B14" s="303" t="s">
        <v>5</v>
      </c>
      <c r="C14" s="219"/>
      <c r="D14" s="253">
        <v>24151</v>
      </c>
      <c r="E14" s="254">
        <v>24993</v>
      </c>
      <c r="F14" s="254">
        <v>24832</v>
      </c>
      <c r="G14" s="254">
        <v>22687</v>
      </c>
      <c r="H14" s="254">
        <v>22423</v>
      </c>
      <c r="I14" s="254">
        <v>23077</v>
      </c>
      <c r="J14" s="1357">
        <v>23374</v>
      </c>
      <c r="K14" s="257">
        <v>23418</v>
      </c>
      <c r="M14" s="222"/>
      <c r="N14" s="256">
        <v>3.4863980787545046E-2</v>
      </c>
      <c r="O14" s="257">
        <v>842</v>
      </c>
      <c r="P14" s="258">
        <v>-6.441803705037441E-3</v>
      </c>
      <c r="Q14" s="257">
        <f t="shared" si="0"/>
        <v>-161</v>
      </c>
      <c r="R14" s="258">
        <f t="shared" si="1"/>
        <v>-8.6380476804123751E-2</v>
      </c>
      <c r="S14" s="257">
        <f t="shared" si="2"/>
        <v>-2145</v>
      </c>
      <c r="T14" s="258">
        <f t="shared" si="3"/>
        <v>-1.1636620090800909E-2</v>
      </c>
      <c r="U14" s="257">
        <f t="shared" si="4"/>
        <v>-264</v>
      </c>
      <c r="V14" s="258">
        <f t="shared" si="5"/>
        <v>2.9166480845560283E-2</v>
      </c>
      <c r="W14" s="257">
        <f t="shared" si="6"/>
        <v>654</v>
      </c>
      <c r="X14" s="258">
        <v>1.2869957100142937E-2</v>
      </c>
      <c r="Y14" s="257">
        <v>297</v>
      </c>
      <c r="Z14" s="258">
        <v>2.0836965998256352E-2</v>
      </c>
      <c r="AA14" s="257">
        <v>478</v>
      </c>
      <c r="AC14" s="224"/>
    </row>
    <row r="15" spans="1:29" x14ac:dyDescent="0.25">
      <c r="B15" s="303" t="s">
        <v>4</v>
      </c>
      <c r="C15" s="219"/>
      <c r="D15" s="253">
        <v>120362</v>
      </c>
      <c r="E15" s="254">
        <v>134693</v>
      </c>
      <c r="F15" s="254">
        <v>132386</v>
      </c>
      <c r="G15" s="254">
        <v>133847</v>
      </c>
      <c r="H15" s="254">
        <v>139217</v>
      </c>
      <c r="I15" s="254">
        <v>150140</v>
      </c>
      <c r="J15" s="1357">
        <v>156506</v>
      </c>
      <c r="K15" s="257">
        <v>156720</v>
      </c>
      <c r="M15" s="222"/>
      <c r="N15" s="256">
        <v>0.11906581811535211</v>
      </c>
      <c r="O15" s="257">
        <v>14331</v>
      </c>
      <c r="P15" s="258">
        <v>-1.7127838863192579E-2</v>
      </c>
      <c r="Q15" s="257">
        <f t="shared" si="0"/>
        <v>-2307</v>
      </c>
      <c r="R15" s="258">
        <f t="shared" si="1"/>
        <v>1.1035910141555805E-2</v>
      </c>
      <c r="S15" s="257">
        <f t="shared" si="2"/>
        <v>1461</v>
      </c>
      <c r="T15" s="258">
        <f t="shared" si="3"/>
        <v>4.0120436020232075E-2</v>
      </c>
      <c r="U15" s="257">
        <f t="shared" si="4"/>
        <v>5370</v>
      </c>
      <c r="V15" s="258">
        <f t="shared" si="5"/>
        <v>7.8460245515993066E-2</v>
      </c>
      <c r="W15" s="257">
        <f t="shared" si="6"/>
        <v>10923</v>
      </c>
      <c r="X15" s="258">
        <v>4.2400426268815794E-2</v>
      </c>
      <c r="Y15" s="257">
        <v>6366</v>
      </c>
      <c r="Z15" s="258">
        <v>4.516232293861866E-2</v>
      </c>
      <c r="AA15" s="257">
        <v>6772</v>
      </c>
      <c r="AC15" s="224"/>
    </row>
    <row r="16" spans="1:29" x14ac:dyDescent="0.25">
      <c r="B16" s="303" t="s">
        <v>40</v>
      </c>
      <c r="C16" s="219"/>
      <c r="D16" s="253">
        <v>81735</v>
      </c>
      <c r="E16" s="254">
        <v>85461</v>
      </c>
      <c r="F16" s="254">
        <v>81399</v>
      </c>
      <c r="G16" s="254">
        <v>83372</v>
      </c>
      <c r="H16" s="254">
        <v>86743</v>
      </c>
      <c r="I16" s="254">
        <v>91940</v>
      </c>
      <c r="J16" s="1357">
        <v>97222</v>
      </c>
      <c r="K16" s="257">
        <v>96965</v>
      </c>
      <c r="M16" s="222"/>
      <c r="N16" s="256">
        <v>4.5586346118553944E-2</v>
      </c>
      <c r="O16" s="257">
        <v>3726</v>
      </c>
      <c r="P16" s="258">
        <v>-4.7530452487099417E-2</v>
      </c>
      <c r="Q16" s="257">
        <f t="shared" si="0"/>
        <v>-4062</v>
      </c>
      <c r="R16" s="258">
        <f t="shared" si="1"/>
        <v>2.4238627010159774E-2</v>
      </c>
      <c r="S16" s="257">
        <f t="shared" si="2"/>
        <v>1973</v>
      </c>
      <c r="T16" s="258">
        <f t="shared" si="3"/>
        <v>4.0433238977114705E-2</v>
      </c>
      <c r="U16" s="257">
        <f t="shared" si="4"/>
        <v>3371</v>
      </c>
      <c r="V16" s="258">
        <f t="shared" si="5"/>
        <v>5.9912615427181404E-2</v>
      </c>
      <c r="W16" s="257">
        <f t="shared" si="6"/>
        <v>5197</v>
      </c>
      <c r="X16" s="258">
        <v>5.745051120295841E-2</v>
      </c>
      <c r="Y16" s="257">
        <v>5282</v>
      </c>
      <c r="Z16" s="258">
        <v>4.9018759330982098E-2</v>
      </c>
      <c r="AA16" s="257">
        <v>4531</v>
      </c>
      <c r="AC16" s="224"/>
    </row>
    <row r="17" spans="2:31" x14ac:dyDescent="0.25">
      <c r="B17" s="303" t="s">
        <v>41</v>
      </c>
      <c r="C17" s="219"/>
      <c r="D17" s="253">
        <v>292526</v>
      </c>
      <c r="E17" s="254">
        <v>307817</v>
      </c>
      <c r="F17" s="254">
        <v>300021</v>
      </c>
      <c r="G17" s="254">
        <v>315907</v>
      </c>
      <c r="H17" s="254">
        <v>330438</v>
      </c>
      <c r="I17" s="254">
        <v>327571</v>
      </c>
      <c r="J17" s="1357">
        <v>352224</v>
      </c>
      <c r="K17" s="257">
        <v>352792</v>
      </c>
      <c r="L17" s="304"/>
      <c r="M17" s="219"/>
      <c r="N17" s="256">
        <v>5.2272276652331806E-2</v>
      </c>
      <c r="O17" s="257">
        <v>15291</v>
      </c>
      <c r="P17" s="258">
        <v>-2.5326736340098188E-2</v>
      </c>
      <c r="Q17" s="257">
        <f t="shared" si="0"/>
        <v>-7796</v>
      </c>
      <c r="R17" s="258">
        <f t="shared" si="1"/>
        <v>5.2949626859453147E-2</v>
      </c>
      <c r="S17" s="257">
        <f t="shared" si="2"/>
        <v>15886</v>
      </c>
      <c r="T17" s="258">
        <f t="shared" si="3"/>
        <v>4.5997714517247212E-2</v>
      </c>
      <c r="U17" s="257">
        <f t="shared" si="4"/>
        <v>14531</v>
      </c>
      <c r="V17" s="258">
        <f t="shared" si="5"/>
        <v>-8.676362888045519E-3</v>
      </c>
      <c r="W17" s="257">
        <f t="shared" si="6"/>
        <v>-2867</v>
      </c>
      <c r="X17" s="258">
        <v>7.5260019965137426E-2</v>
      </c>
      <c r="Y17" s="257">
        <v>24653</v>
      </c>
      <c r="Z17" s="258">
        <v>7.8485439505010524E-2</v>
      </c>
      <c r="AA17" s="257">
        <v>25674</v>
      </c>
      <c r="AC17" s="224"/>
    </row>
    <row r="18" spans="2:31" x14ac:dyDescent="0.25">
      <c r="B18" s="303" t="s">
        <v>3</v>
      </c>
      <c r="C18" s="219"/>
      <c r="D18" s="253">
        <v>102144</v>
      </c>
      <c r="E18" s="254">
        <v>121696</v>
      </c>
      <c r="F18" s="254">
        <v>136159</v>
      </c>
      <c r="G18" s="254">
        <v>151649</v>
      </c>
      <c r="H18" s="254">
        <v>169110</v>
      </c>
      <c r="I18" s="254">
        <v>189030</v>
      </c>
      <c r="J18" s="1357">
        <v>201299</v>
      </c>
      <c r="K18" s="257">
        <v>201840</v>
      </c>
      <c r="M18" s="222"/>
      <c r="N18" s="256">
        <v>0.19141604010025071</v>
      </c>
      <c r="O18" s="257">
        <v>19552</v>
      </c>
      <c r="P18" s="258">
        <v>0.11884531948461752</v>
      </c>
      <c r="Q18" s="257">
        <f>F18-E18</f>
        <v>14463</v>
      </c>
      <c r="R18" s="258">
        <f>G18/F18-1</f>
        <v>0.11376405525892519</v>
      </c>
      <c r="S18" s="257">
        <f>G18-F18</f>
        <v>15490</v>
      </c>
      <c r="T18" s="258">
        <f t="shared" si="3"/>
        <v>0.11514088454259497</v>
      </c>
      <c r="U18" s="257">
        <f t="shared" si="4"/>
        <v>17461</v>
      </c>
      <c r="V18" s="258">
        <f t="shared" si="5"/>
        <v>0.11779315238602095</v>
      </c>
      <c r="W18" s="257">
        <f t="shared" si="6"/>
        <v>19920</v>
      </c>
      <c r="X18" s="258">
        <v>6.4905041527799856E-2</v>
      </c>
      <c r="Y18" s="257">
        <v>12269</v>
      </c>
      <c r="Z18" s="258">
        <v>6.6396157930608268E-2</v>
      </c>
      <c r="AA18" s="257">
        <v>12567</v>
      </c>
      <c r="AC18" s="224"/>
    </row>
    <row r="19" spans="2:31" x14ac:dyDescent="0.25">
      <c r="B19" s="303" t="s">
        <v>2</v>
      </c>
      <c r="C19" s="219"/>
      <c r="D19" s="253">
        <v>46533</v>
      </c>
      <c r="E19" s="254">
        <v>49654</v>
      </c>
      <c r="F19" s="254">
        <v>49281</v>
      </c>
      <c r="G19" s="254">
        <v>50941</v>
      </c>
      <c r="H19" s="254">
        <v>53876</v>
      </c>
      <c r="I19" s="254">
        <v>56464</v>
      </c>
      <c r="J19" s="1357">
        <v>56727</v>
      </c>
      <c r="K19" s="257">
        <v>56996</v>
      </c>
      <c r="M19" s="222"/>
      <c r="N19" s="256">
        <v>6.7070681022070255E-2</v>
      </c>
      <c r="O19" s="257">
        <v>3121</v>
      </c>
      <c r="P19" s="258">
        <v>-7.5119829218189826E-3</v>
      </c>
      <c r="Q19" s="257">
        <f t="shared" si="0"/>
        <v>-373</v>
      </c>
      <c r="R19" s="258">
        <f t="shared" si="1"/>
        <v>3.3684381404598174E-2</v>
      </c>
      <c r="S19" s="257">
        <f t="shared" si="2"/>
        <v>1660</v>
      </c>
      <c r="T19" s="258">
        <f t="shared" si="3"/>
        <v>5.761567303350934E-2</v>
      </c>
      <c r="U19" s="257">
        <f t="shared" si="4"/>
        <v>2935</v>
      </c>
      <c r="V19" s="258">
        <f t="shared" si="5"/>
        <v>4.8036231346053837E-2</v>
      </c>
      <c r="W19" s="257">
        <f t="shared" si="6"/>
        <v>2588</v>
      </c>
      <c r="X19" s="258">
        <v>4.6578350807593427E-3</v>
      </c>
      <c r="Y19" s="257">
        <v>263</v>
      </c>
      <c r="Z19" s="258">
        <v>1.5826620089826715E-2</v>
      </c>
      <c r="AA19" s="257">
        <v>888</v>
      </c>
      <c r="AC19" s="224"/>
    </row>
    <row r="20" spans="2:31" x14ac:dyDescent="0.25">
      <c r="B20" s="303" t="s">
        <v>35</v>
      </c>
      <c r="C20" s="219"/>
      <c r="D20" s="253">
        <v>79727</v>
      </c>
      <c r="E20" s="254">
        <v>80292</v>
      </c>
      <c r="F20" s="254">
        <v>77049</v>
      </c>
      <c r="G20" s="254">
        <v>77553</v>
      </c>
      <c r="H20" s="254">
        <v>79015</v>
      </c>
      <c r="I20" s="254">
        <v>83386</v>
      </c>
      <c r="J20" s="1357">
        <v>85199</v>
      </c>
      <c r="K20" s="257">
        <v>85665</v>
      </c>
      <c r="M20" s="222"/>
      <c r="N20" s="256">
        <v>7.0866833067844137E-3</v>
      </c>
      <c r="O20" s="257">
        <v>565</v>
      </c>
      <c r="P20" s="258">
        <v>-4.0390076221790472E-2</v>
      </c>
      <c r="Q20" s="257">
        <f t="shared" si="0"/>
        <v>-3243</v>
      </c>
      <c r="R20" s="258">
        <f t="shared" si="1"/>
        <v>6.5412919051512919E-3</v>
      </c>
      <c r="S20" s="257">
        <f t="shared" si="2"/>
        <v>504</v>
      </c>
      <c r="T20" s="258">
        <f t="shared" si="3"/>
        <v>1.8851624050649329E-2</v>
      </c>
      <c r="U20" s="257">
        <f t="shared" si="4"/>
        <v>1462</v>
      </c>
      <c r="V20" s="258">
        <f t="shared" si="5"/>
        <v>5.5318610390432177E-2</v>
      </c>
      <c r="W20" s="257">
        <f t="shared" si="6"/>
        <v>4371</v>
      </c>
      <c r="X20" s="258">
        <v>2.1742258892379906E-2</v>
      </c>
      <c r="Y20" s="257">
        <v>1813</v>
      </c>
      <c r="Z20" s="258">
        <v>3.0444824019053573E-2</v>
      </c>
      <c r="AA20" s="257">
        <v>2531</v>
      </c>
      <c r="AC20" s="224"/>
    </row>
    <row r="21" spans="2:31" x14ac:dyDescent="0.25">
      <c r="B21" s="303" t="s">
        <v>42</v>
      </c>
      <c r="C21" s="219"/>
      <c r="D21" s="253">
        <v>215050</v>
      </c>
      <c r="E21" s="254">
        <v>227239</v>
      </c>
      <c r="F21" s="254">
        <v>216497</v>
      </c>
      <c r="G21" s="254">
        <v>215854</v>
      </c>
      <c r="H21" s="254">
        <v>224758</v>
      </c>
      <c r="I21" s="254">
        <v>237020</v>
      </c>
      <c r="J21" s="1357">
        <v>256322</v>
      </c>
      <c r="K21" s="257">
        <v>260965</v>
      </c>
      <c r="M21" s="222"/>
      <c r="N21" s="256">
        <v>5.6679841897233185E-2</v>
      </c>
      <c r="O21" s="257">
        <v>12189</v>
      </c>
      <c r="P21" s="258">
        <v>-4.7271815137366335E-2</v>
      </c>
      <c r="Q21" s="257">
        <f t="shared" si="0"/>
        <v>-10742</v>
      </c>
      <c r="R21" s="258">
        <f t="shared" si="1"/>
        <v>-2.9700180602963977E-3</v>
      </c>
      <c r="S21" s="257">
        <f t="shared" si="2"/>
        <v>-643</v>
      </c>
      <c r="T21" s="258">
        <f t="shared" si="3"/>
        <v>4.1250104237123164E-2</v>
      </c>
      <c r="U21" s="257">
        <f t="shared" si="4"/>
        <v>8904</v>
      </c>
      <c r="V21" s="258">
        <f t="shared" si="5"/>
        <v>5.4556456277418341E-2</v>
      </c>
      <c r="W21" s="257">
        <f t="shared" si="6"/>
        <v>12262</v>
      </c>
      <c r="X21" s="258">
        <v>8.1436165724411369E-2</v>
      </c>
      <c r="Y21" s="257">
        <v>19302</v>
      </c>
      <c r="Z21" s="258">
        <v>7.5607634953281044E-2</v>
      </c>
      <c r="AA21" s="257">
        <v>18344</v>
      </c>
      <c r="AC21" s="224"/>
    </row>
    <row r="22" spans="2:31" x14ac:dyDescent="0.25">
      <c r="B22" s="303" t="s">
        <v>43</v>
      </c>
      <c r="C22" s="219"/>
      <c r="D22" s="253">
        <v>43671</v>
      </c>
      <c r="E22" s="254">
        <v>46430</v>
      </c>
      <c r="F22" s="254">
        <v>45294</v>
      </c>
      <c r="G22" s="254">
        <v>47556</v>
      </c>
      <c r="H22" s="254">
        <v>50117</v>
      </c>
      <c r="I22" s="254">
        <v>54056</v>
      </c>
      <c r="J22" s="1357">
        <v>59427</v>
      </c>
      <c r="K22" s="257">
        <v>59850</v>
      </c>
      <c r="M22" s="222"/>
      <c r="N22" s="256">
        <v>6.3176936639875336E-2</v>
      </c>
      <c r="O22" s="257">
        <v>2759</v>
      </c>
      <c r="P22" s="258">
        <v>-2.446693947878531E-2</v>
      </c>
      <c r="Q22" s="257">
        <f t="shared" si="0"/>
        <v>-1136</v>
      </c>
      <c r="R22" s="258">
        <f t="shared" si="1"/>
        <v>4.994038945555701E-2</v>
      </c>
      <c r="S22" s="257">
        <f t="shared" si="2"/>
        <v>2262</v>
      </c>
      <c r="T22" s="258">
        <f t="shared" si="3"/>
        <v>5.3852300445790258E-2</v>
      </c>
      <c r="U22" s="257">
        <f t="shared" si="4"/>
        <v>2561</v>
      </c>
      <c r="V22" s="258">
        <f t="shared" si="5"/>
        <v>7.8596085160723916E-2</v>
      </c>
      <c r="W22" s="257">
        <f t="shared" si="6"/>
        <v>3939</v>
      </c>
      <c r="X22" s="258">
        <v>9.9359923042770415E-2</v>
      </c>
      <c r="Y22" s="257">
        <v>5371</v>
      </c>
      <c r="Z22" s="258">
        <v>0.10825124064884073</v>
      </c>
      <c r="AA22" s="257">
        <v>5846</v>
      </c>
      <c r="AC22" s="224"/>
    </row>
    <row r="23" spans="2:31" x14ac:dyDescent="0.25">
      <c r="B23" s="303" t="s">
        <v>44</v>
      </c>
      <c r="C23" s="219"/>
      <c r="D23" s="253">
        <v>19559</v>
      </c>
      <c r="E23" s="254">
        <v>18635</v>
      </c>
      <c r="F23" s="254">
        <v>19594</v>
      </c>
      <c r="G23" s="254">
        <v>20339</v>
      </c>
      <c r="H23" s="254">
        <v>21233</v>
      </c>
      <c r="I23" s="254">
        <v>22030</v>
      </c>
      <c r="J23" s="1357">
        <v>21443</v>
      </c>
      <c r="K23" s="257">
        <v>21230</v>
      </c>
      <c r="L23" s="304"/>
      <c r="M23" s="219"/>
      <c r="N23" s="256">
        <v>-4.7241679022444916E-2</v>
      </c>
      <c r="O23" s="257">
        <v>-924</v>
      </c>
      <c r="P23" s="258">
        <v>5.1462302119667402E-2</v>
      </c>
      <c r="Q23" s="257">
        <f t="shared" si="0"/>
        <v>959</v>
      </c>
      <c r="R23" s="258">
        <f t="shared" si="1"/>
        <v>3.8021843421455648E-2</v>
      </c>
      <c r="S23" s="257">
        <f t="shared" si="2"/>
        <v>745</v>
      </c>
      <c r="T23" s="258">
        <f t="shared" si="3"/>
        <v>4.3954963370863798E-2</v>
      </c>
      <c r="U23" s="257">
        <f t="shared" si="4"/>
        <v>894</v>
      </c>
      <c r="V23" s="258">
        <f t="shared" si="5"/>
        <v>3.7535911081806539E-2</v>
      </c>
      <c r="W23" s="257">
        <f t="shared" si="6"/>
        <v>797</v>
      </c>
      <c r="X23" s="258">
        <v>-2.6645483431684047E-2</v>
      </c>
      <c r="Y23" s="257">
        <v>-587</v>
      </c>
      <c r="Z23" s="258">
        <v>-3.6182866482044718E-2</v>
      </c>
      <c r="AA23" s="257">
        <v>-797</v>
      </c>
      <c r="AC23" s="224"/>
    </row>
    <row r="24" spans="2:31" x14ac:dyDescent="0.25">
      <c r="B24" s="303" t="s">
        <v>45</v>
      </c>
      <c r="C24" s="219"/>
      <c r="D24" s="253">
        <v>102231</v>
      </c>
      <c r="E24" s="254">
        <v>105837</v>
      </c>
      <c r="F24" s="254">
        <v>105419</v>
      </c>
      <c r="G24" s="254">
        <v>106624</v>
      </c>
      <c r="H24" s="254">
        <v>108415</v>
      </c>
      <c r="I24" s="254">
        <v>113823</v>
      </c>
      <c r="J24" s="1357">
        <v>117423</v>
      </c>
      <c r="K24" s="257">
        <v>117706</v>
      </c>
      <c r="M24" s="222"/>
      <c r="N24" s="256">
        <v>3.5273058074360986E-2</v>
      </c>
      <c r="O24" s="257">
        <v>3606</v>
      </c>
      <c r="P24" s="258">
        <v>-3.9494694671995401E-3</v>
      </c>
      <c r="Q24" s="257">
        <f t="shared" si="0"/>
        <v>-418</v>
      </c>
      <c r="R24" s="258">
        <f t="shared" si="1"/>
        <v>1.1430577030705935E-2</v>
      </c>
      <c r="S24" s="257">
        <f t="shared" si="2"/>
        <v>1205</v>
      </c>
      <c r="T24" s="258">
        <f t="shared" si="3"/>
        <v>1.6797343937575038E-2</v>
      </c>
      <c r="U24" s="257">
        <f t="shared" si="4"/>
        <v>1791</v>
      </c>
      <c r="V24" s="258">
        <f t="shared" si="5"/>
        <v>4.9882396347368907E-2</v>
      </c>
      <c r="W24" s="257">
        <f t="shared" si="6"/>
        <v>5408</v>
      </c>
      <c r="X24" s="258">
        <v>3.1628054083972401E-2</v>
      </c>
      <c r="Y24" s="257">
        <v>3600</v>
      </c>
      <c r="Z24" s="258">
        <v>3.7157786217166366E-2</v>
      </c>
      <c r="AA24" s="257">
        <v>4217</v>
      </c>
      <c r="AC24" s="224"/>
    </row>
    <row r="25" spans="2:31" x14ac:dyDescent="0.25">
      <c r="B25" s="303" t="s">
        <v>46</v>
      </c>
      <c r="C25" s="219"/>
      <c r="D25" s="253">
        <v>15250</v>
      </c>
      <c r="E25" s="254">
        <v>15370</v>
      </c>
      <c r="F25" s="254">
        <v>14678</v>
      </c>
      <c r="G25" s="254">
        <v>15446</v>
      </c>
      <c r="H25" s="254">
        <v>14352</v>
      </c>
      <c r="I25" s="254">
        <v>14615</v>
      </c>
      <c r="J25" s="1357">
        <v>14692</v>
      </c>
      <c r="K25" s="257">
        <v>14749</v>
      </c>
      <c r="M25" s="222"/>
      <c r="N25" s="256">
        <v>7.8688524590164732E-3</v>
      </c>
      <c r="O25" s="257">
        <v>120</v>
      </c>
      <c r="P25" s="258">
        <v>-4.5022771633051351E-2</v>
      </c>
      <c r="Q25" s="257">
        <f t="shared" si="0"/>
        <v>-692</v>
      </c>
      <c r="R25" s="258">
        <f t="shared" si="1"/>
        <v>5.2323204796293821E-2</v>
      </c>
      <c r="S25" s="257">
        <f t="shared" si="2"/>
        <v>768</v>
      </c>
      <c r="T25" s="258">
        <f t="shared" si="3"/>
        <v>-7.0827398679269682E-2</v>
      </c>
      <c r="U25" s="257">
        <f t="shared" si="4"/>
        <v>-1094</v>
      </c>
      <c r="V25" s="258">
        <f t="shared" si="5"/>
        <v>1.8324972129319939E-2</v>
      </c>
      <c r="W25" s="257">
        <f t="shared" si="6"/>
        <v>263</v>
      </c>
      <c r="X25" s="258">
        <v>5.2685596989394679E-3</v>
      </c>
      <c r="Y25" s="257">
        <v>77</v>
      </c>
      <c r="Z25" s="258">
        <v>7.3765453179428508E-3</v>
      </c>
      <c r="AA25" s="257">
        <v>108</v>
      </c>
      <c r="AC25" s="224"/>
    </row>
    <row r="26" spans="2:31" x14ac:dyDescent="0.25">
      <c r="B26" s="305" t="s">
        <v>1</v>
      </c>
      <c r="C26" s="219"/>
      <c r="D26" s="260">
        <v>4201</v>
      </c>
      <c r="E26" s="261">
        <v>4335</v>
      </c>
      <c r="F26" s="261">
        <v>4305</v>
      </c>
      <c r="G26" s="261">
        <v>4447</v>
      </c>
      <c r="H26" s="261">
        <v>4708</v>
      </c>
      <c r="I26" s="261">
        <v>5044</v>
      </c>
      <c r="J26" s="1358">
        <v>5404</v>
      </c>
      <c r="K26" s="265">
        <v>5416</v>
      </c>
      <c r="M26" s="222"/>
      <c r="N26" s="264">
        <v>3.1897167341109256E-2</v>
      </c>
      <c r="O26" s="265">
        <v>134</v>
      </c>
      <c r="P26" s="266">
        <v>-6.9204152249134898E-3</v>
      </c>
      <c r="Q26" s="265">
        <f t="shared" si="0"/>
        <v>-30</v>
      </c>
      <c r="R26" s="266">
        <f t="shared" si="1"/>
        <v>3.2984901277584244E-2</v>
      </c>
      <c r="S26" s="265">
        <f t="shared" si="2"/>
        <v>142</v>
      </c>
      <c r="T26" s="266">
        <f t="shared" si="3"/>
        <v>5.8691252529795346E-2</v>
      </c>
      <c r="U26" s="265">
        <f t="shared" si="4"/>
        <v>261</v>
      </c>
      <c r="V26" s="266">
        <f t="shared" si="5"/>
        <v>7.136788445199671E-2</v>
      </c>
      <c r="W26" s="265">
        <f t="shared" si="6"/>
        <v>336</v>
      </c>
      <c r="X26" s="266">
        <v>7.1371927042030103E-2</v>
      </c>
      <c r="Y26" s="265">
        <v>360</v>
      </c>
      <c r="Z26" s="266">
        <v>7.247524752475254E-2</v>
      </c>
      <c r="AA26" s="265">
        <v>366</v>
      </c>
      <c r="AC26" s="224"/>
      <c r="AD26" s="224"/>
      <c r="AE26" s="286"/>
    </row>
    <row r="27" spans="2:31" x14ac:dyDescent="0.25">
      <c r="B27" s="235" t="s">
        <v>0</v>
      </c>
      <c r="C27" s="219"/>
      <c r="D27" s="1222">
        <f>SUM(D9:D26)</f>
        <v>1638618</v>
      </c>
      <c r="E27" s="306">
        <f>SUM(E9:E26)</f>
        <v>1735551</v>
      </c>
      <c r="F27" s="307">
        <f>SUM(F9:F26)</f>
        <v>1709394</v>
      </c>
      <c r="G27" s="306">
        <f>SUM(G9:G26)</f>
        <v>1768008</v>
      </c>
      <c r="H27" s="307">
        <v>1850208</v>
      </c>
      <c r="I27" s="306">
        <f>SUM(I9:I26)</f>
        <v>1944185</v>
      </c>
      <c r="J27" s="306">
        <v>2037769</v>
      </c>
      <c r="K27" s="306">
        <f>SUM(K9:K26)</f>
        <v>2046495</v>
      </c>
      <c r="L27" s="308"/>
      <c r="M27" s="222"/>
      <c r="N27" s="240">
        <f>E27/D27-1</f>
        <v>5.9155336997396502E-2</v>
      </c>
      <c r="O27" s="241">
        <f>E27-D27</f>
        <v>96933</v>
      </c>
      <c r="P27" s="242">
        <f>F27/E27-1</f>
        <v>-1.507129436127197E-2</v>
      </c>
      <c r="Q27" s="243">
        <f>F27-E27</f>
        <v>-26157</v>
      </c>
      <c r="R27" s="242">
        <f t="shared" si="1"/>
        <v>3.4289344644944375E-2</v>
      </c>
      <c r="S27" s="237">
        <f t="shared" si="2"/>
        <v>58614</v>
      </c>
      <c r="T27" s="242">
        <f>H27/G27-1</f>
        <v>4.6493002294107244E-2</v>
      </c>
      <c r="U27" s="243">
        <f>H27-G27</f>
        <v>82200</v>
      </c>
      <c r="V27" s="309">
        <f>I27/H27-1</f>
        <v>5.0792667635206401E-2</v>
      </c>
      <c r="W27" s="237">
        <f>I27-H27</f>
        <v>93977</v>
      </c>
      <c r="X27" s="242">
        <v>4.8135336914953974E-2</v>
      </c>
      <c r="Y27" s="243">
        <v>93584</v>
      </c>
      <c r="Z27" s="242">
        <v>5.2190092884987438E-2</v>
      </c>
      <c r="AA27" s="243">
        <f>SUM(AA9:AA26)</f>
        <v>101509</v>
      </c>
    </row>
    <row r="28" spans="2:31" x14ac:dyDescent="0.2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L9</xm:sqref>
            </x14:sparkline>
            <x14:sparkline>
              <xm:f>EVO_resol!D10:J10</xm:f>
              <xm:sqref>L10</xm:sqref>
            </x14:sparkline>
            <x14:sparkline>
              <xm:f>EVO_resol!D11:J11</xm:f>
              <xm:sqref>L11</xm:sqref>
            </x14:sparkline>
            <x14:sparkline>
              <xm:f>EVO_resol!D12:J12</xm:f>
              <xm:sqref>L12</xm:sqref>
            </x14:sparkline>
            <x14:sparkline>
              <xm:f>EVO_resol!D13:J13</xm:f>
              <xm:sqref>L13</xm:sqref>
            </x14:sparkline>
            <x14:sparkline>
              <xm:f>EVO_resol!D14:J14</xm:f>
              <xm:sqref>L14</xm:sqref>
            </x14:sparkline>
            <x14:sparkline>
              <xm:f>EVO_resol!D15:J15</xm:f>
              <xm:sqref>L15</xm:sqref>
            </x14:sparkline>
            <x14:sparkline>
              <xm:f>EVO_resol!D16:J16</xm:f>
              <xm:sqref>L16</xm:sqref>
            </x14:sparkline>
            <x14:sparkline>
              <xm:f>EVO_resol!D17:J17</xm:f>
              <xm:sqref>L17</xm:sqref>
            </x14:sparkline>
            <x14:sparkline>
              <xm:f>EVO_resol!D18:J18</xm:f>
              <xm:sqref>L18</xm:sqref>
            </x14:sparkline>
            <x14:sparkline>
              <xm:f>EVO_resol!D19:J19</xm:f>
              <xm:sqref>L19</xm:sqref>
            </x14:sparkline>
            <x14:sparkline>
              <xm:f>EVO_resol!D20:J20</xm:f>
              <xm:sqref>L20</xm:sqref>
            </x14:sparkline>
            <x14:sparkline>
              <xm:f>EVO_resol!D21:J21</xm:f>
              <xm:sqref>L21</xm:sqref>
            </x14:sparkline>
            <x14:sparkline>
              <xm:f>EVO_resol!D22:J22</xm:f>
              <xm:sqref>L22</xm:sqref>
            </x14:sparkline>
            <x14:sparkline>
              <xm:f>EVO_resol!D23:J23</xm:f>
              <xm:sqref>L23</xm:sqref>
            </x14:sparkline>
            <x14:sparkline>
              <xm:f>EVO_resol!D24:J24</xm:f>
              <xm:sqref>L24</xm:sqref>
            </x14:sparkline>
            <x14:sparkline>
              <xm:f>EVO_resol!D25:J25</xm:f>
              <xm:sqref>L25</xm:sqref>
            </x14:sparkline>
            <x14:sparkline>
              <xm:f>EVO_resol!D26:J26</xm:f>
              <xm:sqref>L26</xm:sqref>
            </x14:sparkline>
            <x14:sparkline>
              <xm:f>EVO_resol!D27:J27</xm:f>
              <xm:sqref>L27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58</v>
      </c>
    </row>
    <row r="2" spans="1:22" s="343" customFormat="1" ht="49.5" customHeight="1" x14ac:dyDescent="0.25">
      <c r="B2" s="1400"/>
      <c r="C2" s="1400"/>
      <c r="D2" s="1400"/>
      <c r="E2" s="1400"/>
      <c r="F2" s="344"/>
      <c r="G2" s="1614"/>
      <c r="H2" s="1614"/>
      <c r="I2" s="1614"/>
      <c r="J2" s="1614"/>
      <c r="K2" s="1614"/>
      <c r="L2" s="1614"/>
      <c r="M2" s="1614"/>
      <c r="N2" s="1614"/>
      <c r="O2" s="1614"/>
      <c r="P2" s="1614"/>
      <c r="Q2" s="1614"/>
      <c r="R2" s="1614"/>
      <c r="T2" s="344"/>
    </row>
    <row r="3" spans="1:22" s="343" customFormat="1" ht="3" customHeight="1" x14ac:dyDescent="0.25">
      <c r="B3" s="344"/>
      <c r="C3" s="344"/>
      <c r="D3" s="344"/>
      <c r="E3" s="344"/>
      <c r="F3" s="344"/>
      <c r="L3" s="344"/>
      <c r="Q3" s="344"/>
      <c r="T3" s="344"/>
    </row>
    <row r="4" spans="1:22" s="345" customFormat="1" ht="15" customHeight="1" x14ac:dyDescent="0.2">
      <c r="B4" s="1438" t="s">
        <v>434</v>
      </c>
      <c r="C4" s="1438"/>
      <c r="D4" s="1438"/>
      <c r="E4" s="1438"/>
      <c r="F4" s="1438"/>
      <c r="G4" s="1438"/>
      <c r="H4" s="1438"/>
      <c r="I4" s="1438"/>
      <c r="J4" s="1438"/>
      <c r="K4" s="1438"/>
      <c r="L4" s="1438"/>
      <c r="M4" s="1438"/>
      <c r="N4" s="1438"/>
      <c r="O4" s="1438"/>
      <c r="P4" s="1438"/>
      <c r="Q4" s="1438"/>
      <c r="R4" s="1438"/>
      <c r="S4" s="1438"/>
      <c r="T4" s="1438"/>
      <c r="U4" s="924"/>
    </row>
    <row r="5" spans="1:22" s="345" customFormat="1" ht="1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925"/>
      <c r="V5" s="875"/>
    </row>
    <row r="6" spans="1:22" s="345" customFormat="1" ht="4.5" customHeight="1" x14ac:dyDescent="0.2"/>
    <row r="7" spans="1:22" s="322" customFormat="1" ht="15" customHeight="1" x14ac:dyDescent="0.2">
      <c r="A7" s="316"/>
      <c r="B7" s="1615" t="s">
        <v>12</v>
      </c>
      <c r="C7" s="920"/>
      <c r="D7" s="1625" t="s">
        <v>76</v>
      </c>
      <c r="E7" s="1620"/>
      <c r="F7" s="920"/>
      <c r="G7" s="1627" t="s">
        <v>31</v>
      </c>
      <c r="H7" s="1628"/>
      <c r="I7" s="1628"/>
      <c r="J7" s="1629"/>
      <c r="K7" s="921"/>
      <c r="L7" s="1627" t="s">
        <v>49</v>
      </c>
      <c r="M7" s="1628"/>
      <c r="N7" s="1628"/>
      <c r="O7" s="1629"/>
      <c r="P7" s="921"/>
      <c r="Q7" s="1627" t="s">
        <v>50</v>
      </c>
      <c r="R7" s="1628"/>
      <c r="S7" s="1628"/>
      <c r="T7" s="1629"/>
    </row>
    <row r="8" spans="1:22" s="322" customFormat="1" ht="35.25" customHeight="1" x14ac:dyDescent="0.2">
      <c r="A8" s="316"/>
      <c r="B8" s="1616"/>
      <c r="C8" s="920"/>
      <c r="D8" s="1626"/>
      <c r="E8" s="1623"/>
      <c r="F8" s="920"/>
      <c r="G8" s="1630" t="s">
        <v>69</v>
      </c>
      <c r="H8" s="1631"/>
      <c r="I8" s="1632" t="s">
        <v>287</v>
      </c>
      <c r="J8" s="1633"/>
      <c r="K8" s="957"/>
      <c r="L8" s="1634" t="s">
        <v>69</v>
      </c>
      <c r="M8" s="1635"/>
      <c r="N8" s="1632" t="s">
        <v>287</v>
      </c>
      <c r="O8" s="1633"/>
      <c r="P8" s="957"/>
      <c r="Q8" s="1634" t="s">
        <v>69</v>
      </c>
      <c r="R8" s="1635"/>
      <c r="S8" s="1632" t="s">
        <v>287</v>
      </c>
      <c r="T8" s="1633"/>
    </row>
    <row r="9" spans="1:22" s="322" customFormat="1" ht="29.25" customHeight="1" x14ac:dyDescent="0.2">
      <c r="A9" s="316"/>
      <c r="B9" s="1617"/>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27974</v>
      </c>
      <c r="E11" s="928">
        <f>D11/D$29*100</f>
        <v>15.175878306533864</v>
      </c>
      <c r="F11" s="930"/>
      <c r="G11" s="927">
        <v>12408</v>
      </c>
      <c r="H11" s="928">
        <v>44.355472939157792</v>
      </c>
      <c r="I11" s="927">
        <v>12357</v>
      </c>
      <c r="J11" s="928">
        <v>99.588974854932303</v>
      </c>
      <c r="K11" s="930"/>
      <c r="L11" s="927">
        <v>15470</v>
      </c>
      <c r="M11" s="928">
        <v>55.301351254736545</v>
      </c>
      <c r="N11" s="927">
        <v>15326</v>
      </c>
      <c r="O11" s="928">
        <v>99.069166127989661</v>
      </c>
      <c r="P11" s="930"/>
      <c r="Q11" s="927">
        <v>96</v>
      </c>
      <c r="R11" s="928">
        <v>0.34317580610566956</v>
      </c>
      <c r="S11" s="927">
        <v>94</v>
      </c>
      <c r="T11" s="928">
        <f>IFERROR(S11/Q11*100,"-")</f>
        <v>97.916666666666657</v>
      </c>
    </row>
    <row r="12" spans="1:22" s="331" customFormat="1" ht="18" customHeight="1" x14ac:dyDescent="0.2">
      <c r="A12" s="330"/>
      <c r="B12" s="931" t="s">
        <v>7</v>
      </c>
      <c r="C12" s="930"/>
      <c r="D12" s="932">
        <f t="shared" ref="D12:D28" si="0">G12+L12+Q12</f>
        <v>4093</v>
      </c>
      <c r="E12" s="933">
        <f t="shared" ref="E12:E29" si="1">D12/D$29*100</f>
        <v>2.2204500575049368</v>
      </c>
      <c r="F12" s="930"/>
      <c r="G12" s="932">
        <v>2810</v>
      </c>
      <c r="H12" s="933">
        <v>68.653799169313473</v>
      </c>
      <c r="I12" s="932">
        <v>1072</v>
      </c>
      <c r="J12" s="933">
        <v>38.14946619217082</v>
      </c>
      <c r="K12" s="930"/>
      <c r="L12" s="932">
        <v>1183</v>
      </c>
      <c r="M12" s="933">
        <v>28.903005130710969</v>
      </c>
      <c r="N12" s="932">
        <v>505</v>
      </c>
      <c r="O12" s="933">
        <v>42.688081149619613</v>
      </c>
      <c r="P12" s="930"/>
      <c r="Q12" s="932">
        <v>100</v>
      </c>
      <c r="R12" s="933">
        <v>2.443195699975568</v>
      </c>
      <c r="S12" s="932">
        <v>52</v>
      </c>
      <c r="T12" s="933">
        <f t="shared" ref="T12:T28" si="2">IFERROR(S12/Q12*100,"-")</f>
        <v>52</v>
      </c>
    </row>
    <row r="13" spans="1:22" s="331" customFormat="1" ht="18" customHeight="1" x14ac:dyDescent="0.2">
      <c r="A13" s="330"/>
      <c r="B13" s="931" t="s">
        <v>37</v>
      </c>
      <c r="C13" s="930"/>
      <c r="D13" s="932">
        <f t="shared" si="0"/>
        <v>3822</v>
      </c>
      <c r="E13" s="933">
        <f t="shared" si="1"/>
        <v>2.0734327192240087</v>
      </c>
      <c r="F13" s="930"/>
      <c r="G13" s="932">
        <v>1821</v>
      </c>
      <c r="H13" s="933">
        <v>47.645211930926216</v>
      </c>
      <c r="I13" s="932">
        <v>28</v>
      </c>
      <c r="J13" s="933">
        <v>1.5376166941241076</v>
      </c>
      <c r="K13" s="930"/>
      <c r="L13" s="932">
        <v>1929</v>
      </c>
      <c r="M13" s="933">
        <v>50.470957613814761</v>
      </c>
      <c r="N13" s="932">
        <v>36</v>
      </c>
      <c r="O13" s="933">
        <v>1.8662519440124419</v>
      </c>
      <c r="P13" s="930"/>
      <c r="Q13" s="932">
        <v>72</v>
      </c>
      <c r="R13" s="933">
        <v>1.8838304552590266</v>
      </c>
      <c r="S13" s="932">
        <v>24</v>
      </c>
      <c r="T13" s="933">
        <f t="shared" si="2"/>
        <v>33.333333333333329</v>
      </c>
    </row>
    <row r="14" spans="1:22" s="331" customFormat="1" ht="18" customHeight="1" x14ac:dyDescent="0.2">
      <c r="A14" s="330"/>
      <c r="B14" s="931" t="s">
        <v>38</v>
      </c>
      <c r="C14" s="930"/>
      <c r="D14" s="932">
        <f t="shared" si="0"/>
        <v>2975</v>
      </c>
      <c r="E14" s="933">
        <f t="shared" si="1"/>
        <v>1.6139357246707029</v>
      </c>
      <c r="F14" s="930"/>
      <c r="G14" s="932">
        <v>2122</v>
      </c>
      <c r="H14" s="933">
        <v>71.327731092436977</v>
      </c>
      <c r="I14" s="932">
        <v>2067</v>
      </c>
      <c r="J14" s="933">
        <v>97.408105560791697</v>
      </c>
      <c r="K14" s="930"/>
      <c r="L14" s="932">
        <v>848</v>
      </c>
      <c r="M14" s="933">
        <v>28.504201680672271</v>
      </c>
      <c r="N14" s="932">
        <v>747</v>
      </c>
      <c r="O14" s="933">
        <v>88.089622641509436</v>
      </c>
      <c r="P14" s="930"/>
      <c r="Q14" s="932">
        <v>5</v>
      </c>
      <c r="R14" s="933">
        <v>0.16806722689075632</v>
      </c>
      <c r="S14" s="932">
        <v>5</v>
      </c>
      <c r="T14" s="933">
        <f t="shared" si="2"/>
        <v>100</v>
      </c>
    </row>
    <row r="15" spans="1:22" s="331" customFormat="1" ht="18" customHeight="1" x14ac:dyDescent="0.2">
      <c r="A15" s="330"/>
      <c r="B15" s="931" t="s">
        <v>6</v>
      </c>
      <c r="C15" s="930"/>
      <c r="D15" s="932">
        <f t="shared" si="0"/>
        <v>6653</v>
      </c>
      <c r="E15" s="933">
        <f t="shared" si="1"/>
        <v>3.6092485298266168</v>
      </c>
      <c r="F15" s="930"/>
      <c r="G15" s="932">
        <v>3933</v>
      </c>
      <c r="H15" s="933">
        <v>59.11618818578085</v>
      </c>
      <c r="I15" s="932">
        <v>2749</v>
      </c>
      <c r="J15" s="933">
        <v>69.895753877447248</v>
      </c>
      <c r="K15" s="930"/>
      <c r="L15" s="932">
        <v>2636</v>
      </c>
      <c r="M15" s="933">
        <v>39.621223508191797</v>
      </c>
      <c r="N15" s="932">
        <v>1652</v>
      </c>
      <c r="O15" s="933">
        <v>62.670713201820938</v>
      </c>
      <c r="P15" s="930"/>
      <c r="Q15" s="932">
        <v>84</v>
      </c>
      <c r="R15" s="933">
        <v>1.2625883060273562</v>
      </c>
      <c r="S15" s="932">
        <v>72</v>
      </c>
      <c r="T15" s="933">
        <f t="shared" si="2"/>
        <v>85.714285714285708</v>
      </c>
    </row>
    <row r="16" spans="1:22" s="331" customFormat="1" ht="18" customHeight="1" x14ac:dyDescent="0.2">
      <c r="A16" s="330"/>
      <c r="B16" s="931" t="s">
        <v>5</v>
      </c>
      <c r="C16" s="930"/>
      <c r="D16" s="932">
        <f t="shared" si="0"/>
        <v>4549</v>
      </c>
      <c r="E16" s="933">
        <f t="shared" si="1"/>
        <v>2.4678297853872362</v>
      </c>
      <c r="F16" s="930"/>
      <c r="G16" s="932">
        <v>1884</v>
      </c>
      <c r="H16" s="933">
        <v>41.415695757309301</v>
      </c>
      <c r="I16" s="932">
        <v>13</v>
      </c>
      <c r="J16" s="933">
        <v>0.69002123142250538</v>
      </c>
      <c r="K16" s="930"/>
      <c r="L16" s="932">
        <v>2618</v>
      </c>
      <c r="M16" s="933">
        <v>57.55111013409541</v>
      </c>
      <c r="N16" s="932">
        <v>21</v>
      </c>
      <c r="O16" s="933">
        <v>0.80213903743315518</v>
      </c>
      <c r="P16" s="930"/>
      <c r="Q16" s="932">
        <v>47</v>
      </c>
      <c r="R16" s="933">
        <v>1.0331941085952958</v>
      </c>
      <c r="S16" s="932">
        <v>0</v>
      </c>
      <c r="T16" s="933">
        <f t="shared" si="2"/>
        <v>0</v>
      </c>
    </row>
    <row r="17" spans="1:20" s="331" customFormat="1" ht="18" customHeight="1" x14ac:dyDescent="0.2">
      <c r="A17" s="330"/>
      <c r="B17" s="931" t="s">
        <v>4</v>
      </c>
      <c r="C17" s="930"/>
      <c r="D17" s="932">
        <f t="shared" si="0"/>
        <v>9091</v>
      </c>
      <c r="E17" s="933">
        <f t="shared" si="1"/>
        <v>4.9318620749517175</v>
      </c>
      <c r="F17" s="930"/>
      <c r="G17" s="932">
        <v>5564</v>
      </c>
      <c r="H17" s="933">
        <v>61.203387966120339</v>
      </c>
      <c r="I17" s="932">
        <v>376</v>
      </c>
      <c r="J17" s="933">
        <v>6.7577282530553564</v>
      </c>
      <c r="K17" s="930"/>
      <c r="L17" s="932">
        <v>3524</v>
      </c>
      <c r="M17" s="933">
        <v>38.763612363876362</v>
      </c>
      <c r="N17" s="932">
        <v>90</v>
      </c>
      <c r="O17" s="933">
        <v>2.5539160045402949</v>
      </c>
      <c r="P17" s="930"/>
      <c r="Q17" s="932">
        <v>3</v>
      </c>
      <c r="R17" s="933">
        <v>3.2999670003299966E-2</v>
      </c>
      <c r="S17" s="932">
        <v>1</v>
      </c>
      <c r="T17" s="933">
        <f t="shared" si="2"/>
        <v>33.333333333333329</v>
      </c>
    </row>
    <row r="18" spans="1:20" s="331" customFormat="1" ht="18" customHeight="1" x14ac:dyDescent="0.2">
      <c r="A18" s="330"/>
      <c r="B18" s="931" t="s">
        <v>40</v>
      </c>
      <c r="C18" s="930"/>
      <c r="D18" s="932">
        <f t="shared" si="0"/>
        <v>12417</v>
      </c>
      <c r="E18" s="933">
        <f t="shared" si="1"/>
        <v>6.7362150901634017</v>
      </c>
      <c r="F18" s="930"/>
      <c r="G18" s="932">
        <v>6972</v>
      </c>
      <c r="H18" s="933">
        <v>56.148828219376654</v>
      </c>
      <c r="I18" s="932">
        <v>6730</v>
      </c>
      <c r="J18" s="933">
        <v>96.528973034997136</v>
      </c>
      <c r="K18" s="930"/>
      <c r="L18" s="932">
        <v>3904</v>
      </c>
      <c r="M18" s="933">
        <v>31.440766690827093</v>
      </c>
      <c r="N18" s="932">
        <v>3568</v>
      </c>
      <c r="O18" s="933">
        <v>91.393442622950815</v>
      </c>
      <c r="P18" s="930"/>
      <c r="Q18" s="932">
        <v>1541</v>
      </c>
      <c r="R18" s="933">
        <v>12.410405089796248</v>
      </c>
      <c r="S18" s="932">
        <v>1329</v>
      </c>
      <c r="T18" s="933">
        <f t="shared" si="2"/>
        <v>86.242699545749517</v>
      </c>
    </row>
    <row r="19" spans="1:20" s="331" customFormat="1" ht="18" customHeight="1" x14ac:dyDescent="0.2">
      <c r="A19" s="330"/>
      <c r="B19" s="931" t="s">
        <v>41</v>
      </c>
      <c r="C19" s="930"/>
      <c r="D19" s="932">
        <f t="shared" si="0"/>
        <v>38779</v>
      </c>
      <c r="E19" s="933">
        <f t="shared" si="1"/>
        <v>21.037584358657206</v>
      </c>
      <c r="F19" s="930"/>
      <c r="G19" s="932">
        <v>14969</v>
      </c>
      <c r="H19" s="933">
        <v>38.600789086876915</v>
      </c>
      <c r="I19" s="932">
        <v>14390</v>
      </c>
      <c r="J19" s="933">
        <v>96.132006146035138</v>
      </c>
      <c r="K19" s="930"/>
      <c r="L19" s="932">
        <v>20656</v>
      </c>
      <c r="M19" s="933">
        <v>53.265942907243613</v>
      </c>
      <c r="N19" s="932">
        <v>19205</v>
      </c>
      <c r="O19" s="933">
        <v>92.975406661502717</v>
      </c>
      <c r="P19" s="930"/>
      <c r="Q19" s="932">
        <v>3154</v>
      </c>
      <c r="R19" s="933">
        <v>8.1332680058794704</v>
      </c>
      <c r="S19" s="932">
        <v>3128</v>
      </c>
      <c r="T19" s="933">
        <f t="shared" si="2"/>
        <v>99.175649968294238</v>
      </c>
    </row>
    <row r="20" spans="1:20" s="331" customFormat="1" ht="18" customHeight="1" x14ac:dyDescent="0.2">
      <c r="A20" s="330"/>
      <c r="B20" s="931" t="s">
        <v>3</v>
      </c>
      <c r="C20" s="930"/>
      <c r="D20" s="932">
        <f t="shared" si="0"/>
        <v>13646</v>
      </c>
      <c r="E20" s="933">
        <f t="shared" si="1"/>
        <v>7.402946856758458</v>
      </c>
      <c r="F20" s="930"/>
      <c r="G20" s="932">
        <v>6331</v>
      </c>
      <c r="H20" s="933">
        <v>46.394547852850657</v>
      </c>
      <c r="I20" s="932">
        <v>6061</v>
      </c>
      <c r="J20" s="933">
        <v>95.735270889274986</v>
      </c>
      <c r="K20" s="930"/>
      <c r="L20" s="932">
        <v>6396</v>
      </c>
      <c r="M20" s="933">
        <v>46.870877912941523</v>
      </c>
      <c r="N20" s="932">
        <v>5953</v>
      </c>
      <c r="O20" s="933">
        <v>93.07379612257661</v>
      </c>
      <c r="P20" s="930"/>
      <c r="Q20" s="932">
        <v>919</v>
      </c>
      <c r="R20" s="933">
        <v>6.7345742342078267</v>
      </c>
      <c r="S20" s="932">
        <v>571</v>
      </c>
      <c r="T20" s="933">
        <f t="shared" si="2"/>
        <v>62.132752992383026</v>
      </c>
    </row>
    <row r="21" spans="1:20" s="331" customFormat="1" ht="18" customHeight="1" x14ac:dyDescent="0.2">
      <c r="A21" s="330"/>
      <c r="B21" s="931" t="s">
        <v>2</v>
      </c>
      <c r="C21" s="930"/>
      <c r="D21" s="932">
        <f t="shared" si="0"/>
        <v>5341</v>
      </c>
      <c r="E21" s="933">
        <f t="shared" si="1"/>
        <v>2.8974893127617563</v>
      </c>
      <c r="F21" s="930"/>
      <c r="G21" s="932">
        <v>3472</v>
      </c>
      <c r="H21" s="933">
        <v>65.006553079947565</v>
      </c>
      <c r="I21" s="932">
        <v>3448</v>
      </c>
      <c r="J21" s="933">
        <v>99.308755760368655</v>
      </c>
      <c r="K21" s="930"/>
      <c r="L21" s="932">
        <v>1833</v>
      </c>
      <c r="M21" s="933">
        <v>34.319415839730389</v>
      </c>
      <c r="N21" s="932">
        <v>1823</v>
      </c>
      <c r="O21" s="933">
        <v>99.454446262956893</v>
      </c>
      <c r="P21" s="930"/>
      <c r="Q21" s="932">
        <v>36</v>
      </c>
      <c r="R21" s="933">
        <v>0.67403108032203707</v>
      </c>
      <c r="S21" s="932">
        <v>36</v>
      </c>
      <c r="T21" s="933">
        <f t="shared" si="2"/>
        <v>100</v>
      </c>
    </row>
    <row r="22" spans="1:20" s="331" customFormat="1" ht="18" customHeight="1" x14ac:dyDescent="0.2">
      <c r="A22" s="330"/>
      <c r="B22" s="931" t="s">
        <v>35</v>
      </c>
      <c r="C22" s="930"/>
      <c r="D22" s="932">
        <f t="shared" si="0"/>
        <v>6793</v>
      </c>
      <c r="E22" s="933">
        <f t="shared" si="1"/>
        <v>3.6851984462817087</v>
      </c>
      <c r="F22" s="930"/>
      <c r="G22" s="932">
        <v>4029</v>
      </c>
      <c r="H22" s="933">
        <v>59.311055498307084</v>
      </c>
      <c r="I22" s="932">
        <v>3869</v>
      </c>
      <c r="J22" s="933">
        <v>96.028791263340779</v>
      </c>
      <c r="K22" s="930"/>
      <c r="L22" s="932">
        <v>2613</v>
      </c>
      <c r="M22" s="933">
        <v>38.466068011187986</v>
      </c>
      <c r="N22" s="932">
        <v>2574</v>
      </c>
      <c r="O22" s="933">
        <v>98.507462686567166</v>
      </c>
      <c r="P22" s="930"/>
      <c r="Q22" s="932">
        <v>151</v>
      </c>
      <c r="R22" s="933">
        <v>2.2228764905049316</v>
      </c>
      <c r="S22" s="932">
        <v>151</v>
      </c>
      <c r="T22" s="933">
        <f t="shared" si="2"/>
        <v>100</v>
      </c>
    </row>
    <row r="23" spans="1:20" s="331" customFormat="1" ht="18" customHeight="1" x14ac:dyDescent="0.2">
      <c r="A23" s="330"/>
      <c r="B23" s="931" t="s">
        <v>42</v>
      </c>
      <c r="C23" s="930"/>
      <c r="D23" s="932">
        <f t="shared" si="0"/>
        <v>24681</v>
      </c>
      <c r="E23" s="933">
        <f t="shared" si="1"/>
        <v>13.38942777162945</v>
      </c>
      <c r="F23" s="930"/>
      <c r="G23" s="932">
        <v>15284</v>
      </c>
      <c r="H23" s="933">
        <v>61.926178031684287</v>
      </c>
      <c r="I23" s="932">
        <v>13108</v>
      </c>
      <c r="J23" s="933">
        <v>85.762889295995819</v>
      </c>
      <c r="K23" s="930"/>
      <c r="L23" s="932">
        <v>8110</v>
      </c>
      <c r="M23" s="933">
        <v>32.859284469835096</v>
      </c>
      <c r="N23" s="932">
        <v>7242</v>
      </c>
      <c r="O23" s="933">
        <v>89.29716399506782</v>
      </c>
      <c r="P23" s="930"/>
      <c r="Q23" s="932">
        <v>1287</v>
      </c>
      <c r="R23" s="933">
        <v>5.2145374984806123</v>
      </c>
      <c r="S23" s="932">
        <v>1275</v>
      </c>
      <c r="T23" s="933">
        <f t="shared" si="2"/>
        <v>99.067599067599062</v>
      </c>
    </row>
    <row r="24" spans="1:20" s="331" customFormat="1" ht="18" customHeight="1" x14ac:dyDescent="0.2">
      <c r="A24" s="330">
        <v>47094</v>
      </c>
      <c r="B24" s="931" t="s">
        <v>43</v>
      </c>
      <c r="C24" s="930"/>
      <c r="D24" s="932">
        <f t="shared" si="0"/>
        <v>5263</v>
      </c>
      <c r="E24" s="933">
        <f t="shared" si="1"/>
        <v>2.8551743593082044</v>
      </c>
      <c r="F24" s="930"/>
      <c r="G24" s="932">
        <v>2747</v>
      </c>
      <c r="H24" s="933">
        <v>52.194565836975102</v>
      </c>
      <c r="I24" s="932">
        <v>2738</v>
      </c>
      <c r="J24" s="933">
        <v>99.67236985802694</v>
      </c>
      <c r="K24" s="930"/>
      <c r="L24" s="932">
        <v>2493</v>
      </c>
      <c r="M24" s="933">
        <v>47.368421052631575</v>
      </c>
      <c r="N24" s="932">
        <v>2485</v>
      </c>
      <c r="O24" s="933">
        <v>99.679101484155638</v>
      </c>
      <c r="P24" s="930"/>
      <c r="Q24" s="932">
        <v>23</v>
      </c>
      <c r="R24" s="933">
        <v>0.43701311039331181</v>
      </c>
      <c r="S24" s="932">
        <v>22</v>
      </c>
      <c r="T24" s="933">
        <f t="shared" si="2"/>
        <v>95.652173913043484</v>
      </c>
    </row>
    <row r="25" spans="1:20" s="331" customFormat="1" ht="18" customHeight="1" x14ac:dyDescent="0.2">
      <c r="B25" s="931" t="s">
        <v>44</v>
      </c>
      <c r="C25" s="930"/>
      <c r="D25" s="932">
        <f t="shared" si="0"/>
        <v>2613</v>
      </c>
      <c r="E25" s="933">
        <f t="shared" si="1"/>
        <v>1.4175509406939653</v>
      </c>
      <c r="F25" s="930"/>
      <c r="G25" s="932">
        <v>972</v>
      </c>
      <c r="H25" s="933">
        <v>37.198622273249136</v>
      </c>
      <c r="I25" s="932">
        <v>966</v>
      </c>
      <c r="J25" s="933">
        <v>99.382716049382708</v>
      </c>
      <c r="K25" s="930"/>
      <c r="L25" s="932">
        <v>1558</v>
      </c>
      <c r="M25" s="933">
        <v>59.6249521622656</v>
      </c>
      <c r="N25" s="932">
        <v>1549</v>
      </c>
      <c r="O25" s="933">
        <v>99.422336328626443</v>
      </c>
      <c r="P25" s="930"/>
      <c r="Q25" s="932">
        <v>83</v>
      </c>
      <c r="R25" s="933">
        <v>3.1764255644852661</v>
      </c>
      <c r="S25" s="932">
        <v>83</v>
      </c>
      <c r="T25" s="933">
        <f t="shared" si="2"/>
        <v>100</v>
      </c>
    </row>
    <row r="26" spans="1:20" s="331" customFormat="1" ht="18" customHeight="1" x14ac:dyDescent="0.2">
      <c r="B26" s="931" t="s">
        <v>45</v>
      </c>
      <c r="C26" s="930"/>
      <c r="D26" s="932">
        <f t="shared" si="0"/>
        <v>13398</v>
      </c>
      <c r="E26" s="933">
        <f t="shared" si="1"/>
        <v>7.2684070047522944</v>
      </c>
      <c r="F26" s="930"/>
      <c r="G26" s="932">
        <v>6077</v>
      </c>
      <c r="H26" s="933">
        <v>45.357516047171217</v>
      </c>
      <c r="I26" s="932">
        <v>5137</v>
      </c>
      <c r="J26" s="933">
        <v>84.531841369096597</v>
      </c>
      <c r="K26" s="930"/>
      <c r="L26" s="932">
        <v>4935</v>
      </c>
      <c r="M26" s="933">
        <v>36.83385579937304</v>
      </c>
      <c r="N26" s="932">
        <v>3982</v>
      </c>
      <c r="O26" s="933">
        <v>80.688956433637287</v>
      </c>
      <c r="P26" s="930"/>
      <c r="Q26" s="932">
        <v>2386</v>
      </c>
      <c r="R26" s="933">
        <v>17.808628153455739</v>
      </c>
      <c r="S26" s="932">
        <v>1689</v>
      </c>
      <c r="T26" s="933">
        <f t="shared" si="2"/>
        <v>70.787929589270746</v>
      </c>
    </row>
    <row r="27" spans="1:20" s="331" customFormat="1" ht="18" customHeight="1" x14ac:dyDescent="0.2">
      <c r="B27" s="931" t="s">
        <v>46</v>
      </c>
      <c r="C27" s="930"/>
      <c r="D27" s="932">
        <f t="shared" si="0"/>
        <v>2023</v>
      </c>
      <c r="E27" s="933">
        <f t="shared" si="1"/>
        <v>1.0974762927760779</v>
      </c>
      <c r="F27" s="930"/>
      <c r="G27" s="932">
        <v>710</v>
      </c>
      <c r="H27" s="933">
        <v>35.096391497775578</v>
      </c>
      <c r="I27" s="932">
        <v>513</v>
      </c>
      <c r="J27" s="933">
        <v>72.25352112676056</v>
      </c>
      <c r="K27" s="930"/>
      <c r="L27" s="932">
        <v>1195</v>
      </c>
      <c r="M27" s="933">
        <v>59.070687098368758</v>
      </c>
      <c r="N27" s="932">
        <v>911</v>
      </c>
      <c r="O27" s="933">
        <v>76.23430962343096</v>
      </c>
      <c r="P27" s="930"/>
      <c r="Q27" s="932">
        <v>118</v>
      </c>
      <c r="R27" s="933">
        <v>5.8329214038556598</v>
      </c>
      <c r="S27" s="932">
        <v>95</v>
      </c>
      <c r="T27" s="933">
        <f t="shared" si="2"/>
        <v>80.508474576271183</v>
      </c>
    </row>
    <row r="28" spans="1:20" s="331" customFormat="1" ht="18" customHeight="1" x14ac:dyDescent="0.2">
      <c r="B28" s="953" t="s">
        <v>1</v>
      </c>
      <c r="C28" s="930"/>
      <c r="D28" s="954">
        <f t="shared" si="0"/>
        <v>221</v>
      </c>
      <c r="E28" s="955">
        <f t="shared" si="1"/>
        <v>0.11989236811839508</v>
      </c>
      <c r="F28" s="930"/>
      <c r="G28" s="954">
        <v>102</v>
      </c>
      <c r="H28" s="955">
        <v>46.153846153846153</v>
      </c>
      <c r="I28" s="954">
        <v>94</v>
      </c>
      <c r="J28" s="955">
        <v>92.156862745098039</v>
      </c>
      <c r="K28" s="930"/>
      <c r="L28" s="954">
        <v>119</v>
      </c>
      <c r="M28" s="955">
        <v>53.846153846153847</v>
      </c>
      <c r="N28" s="954">
        <v>114</v>
      </c>
      <c r="O28" s="955">
        <v>95.798319327731093</v>
      </c>
      <c r="P28" s="930"/>
      <c r="Q28" s="954">
        <v>0</v>
      </c>
      <c r="R28" s="955">
        <v>0</v>
      </c>
      <c r="S28" s="954">
        <v>0</v>
      </c>
      <c r="T28" s="955" t="str">
        <f t="shared" si="2"/>
        <v>-</v>
      </c>
    </row>
    <row r="29" spans="1:20" s="319" customFormat="1" ht="18" customHeight="1" x14ac:dyDescent="0.2">
      <c r="B29" s="1284" t="s">
        <v>0</v>
      </c>
      <c r="C29" s="1277"/>
      <c r="D29" s="1285">
        <f>SUM(D11:D28)</f>
        <v>184332</v>
      </c>
      <c r="E29" s="1286">
        <f t="shared" si="1"/>
        <v>100</v>
      </c>
      <c r="F29" s="1277"/>
      <c r="G29" s="1285">
        <f>SUM(G11:G28)</f>
        <v>92207</v>
      </c>
      <c r="H29" s="1286">
        <f t="shared" ref="H29" si="3">G29/$D29*100</f>
        <v>50.022242475533275</v>
      </c>
      <c r="I29" s="1285">
        <f>SUM(I11:I28)</f>
        <v>75716</v>
      </c>
      <c r="J29" s="1286">
        <f>I29/G29*100</f>
        <v>82.115240708406091</v>
      </c>
      <c r="K29" s="1277"/>
      <c r="L29" s="1285">
        <f>SUM(L11:L28)</f>
        <v>82020</v>
      </c>
      <c r="M29" s="1286">
        <f t="shared" ref="M29" si="4">L29/$D29*100</f>
        <v>44.495801054618838</v>
      </c>
      <c r="N29" s="1285">
        <f>SUM(N11:N28)</f>
        <v>67783</v>
      </c>
      <c r="O29" s="1286">
        <f>N29/L29*100</f>
        <v>82.64203852718849</v>
      </c>
      <c r="P29" s="1277"/>
      <c r="Q29" s="1285">
        <f>SUM(Q11:Q28)</f>
        <v>10105</v>
      </c>
      <c r="R29" s="1286">
        <f t="shared" ref="R29" si="5">Q29/$D29*100</f>
        <v>5.4819564698478835</v>
      </c>
      <c r="S29" s="1285">
        <f>SUM(S11:S28)</f>
        <v>8627</v>
      </c>
      <c r="T29" s="1286">
        <f>S29/Q29*100</f>
        <v>85.373577436912413</v>
      </c>
    </row>
    <row r="30" spans="1:20" s="328" customFormat="1" ht="6.75" customHeight="1" x14ac:dyDescent="0.2">
      <c r="B30" s="1636"/>
      <c r="C30" s="1636"/>
      <c r="D30" s="1636"/>
      <c r="E30" s="1636"/>
      <c r="F30" s="779"/>
    </row>
    <row r="31" spans="1:20" x14ac:dyDescent="0.25">
      <c r="B31" s="1637"/>
      <c r="C31" s="1637"/>
      <c r="D31" s="1637"/>
      <c r="E31" s="1637"/>
      <c r="F31" s="1637"/>
      <c r="G31" s="1637"/>
      <c r="H31" s="1637"/>
      <c r="I31" s="1637"/>
      <c r="J31" s="1637"/>
      <c r="K31" s="1637"/>
      <c r="L31" s="1637"/>
      <c r="M31" s="1637"/>
      <c r="N31" s="1637"/>
      <c r="O31" s="1637"/>
      <c r="P31" s="1637"/>
      <c r="Q31" s="1637"/>
      <c r="R31" s="1637"/>
    </row>
    <row r="32" spans="1:20" x14ac:dyDescent="0.25">
      <c r="G32" s="935"/>
      <c r="L32" s="935"/>
    </row>
    <row r="33" spans="2:17" x14ac:dyDescent="0.25">
      <c r="B33" s="935"/>
      <c r="L33" s="935"/>
    </row>
    <row r="34" spans="2:17" s="567" customFormat="1" x14ac:dyDescent="0.2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row>
    <row r="35" spans="2:17" s="567" customFormat="1" x14ac:dyDescent="0.2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row>
    <row r="36" spans="2:17" s="567" customFormat="1" x14ac:dyDescent="0.25"/>
    <row r="37" spans="2:17" s="567" customFormat="1" x14ac:dyDescent="0.25"/>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67</v>
      </c>
    </row>
    <row r="2" spans="1:22" s="343" customFormat="1" ht="49.5" customHeight="1" x14ac:dyDescent="0.25">
      <c r="B2" s="1400"/>
      <c r="C2" s="1400"/>
      <c r="D2" s="1400"/>
      <c r="E2" s="1400"/>
      <c r="F2" s="344"/>
      <c r="G2" s="1614"/>
      <c r="H2" s="1614"/>
      <c r="I2" s="1614"/>
      <c r="J2" s="1614"/>
      <c r="K2" s="1614"/>
      <c r="L2" s="1614"/>
      <c r="M2" s="1614"/>
      <c r="N2" s="1614"/>
      <c r="O2" s="1614"/>
      <c r="P2" s="1614"/>
      <c r="Q2" s="1614"/>
      <c r="R2" s="1614"/>
      <c r="T2" s="344"/>
    </row>
    <row r="3" spans="1:22" s="343" customFormat="1" ht="3" customHeight="1" x14ac:dyDescent="0.25">
      <c r="B3" s="344"/>
      <c r="C3" s="344"/>
      <c r="D3" s="344"/>
      <c r="E3" s="344"/>
      <c r="F3" s="344"/>
      <c r="L3" s="344"/>
      <c r="Q3" s="344"/>
      <c r="T3" s="344"/>
    </row>
    <row r="4" spans="1:22" s="345" customFormat="1" ht="15" customHeight="1" x14ac:dyDescent="0.2">
      <c r="B4" s="1438" t="s">
        <v>433</v>
      </c>
      <c r="C4" s="1438"/>
      <c r="D4" s="1438"/>
      <c r="E4" s="1438"/>
      <c r="F4" s="1438"/>
      <c r="G4" s="1438"/>
      <c r="H4" s="1438"/>
      <c r="I4" s="1438"/>
      <c r="J4" s="1438"/>
      <c r="K4" s="1438"/>
      <c r="L4" s="1438"/>
      <c r="M4" s="1438"/>
      <c r="N4" s="1438"/>
      <c r="O4" s="1438"/>
      <c r="P4" s="1438"/>
      <c r="Q4" s="1438"/>
      <c r="R4" s="1438"/>
      <c r="S4" s="1438"/>
      <c r="T4" s="1438"/>
      <c r="U4" s="924"/>
    </row>
    <row r="5" spans="1:22" s="345" customFormat="1" ht="1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925"/>
      <c r="V5" s="875"/>
    </row>
    <row r="6" spans="1:22" s="345" customFormat="1" ht="4.5" customHeight="1" x14ac:dyDescent="0.2"/>
    <row r="7" spans="1:22" s="322" customFormat="1" ht="15" customHeight="1" x14ac:dyDescent="0.2">
      <c r="A7" s="316"/>
      <c r="B7" s="1615" t="s">
        <v>12</v>
      </c>
      <c r="C7" s="920"/>
      <c r="D7" s="1625" t="s">
        <v>77</v>
      </c>
      <c r="E7" s="1620"/>
      <c r="F7" s="920"/>
      <c r="G7" s="1627" t="s">
        <v>31</v>
      </c>
      <c r="H7" s="1628"/>
      <c r="I7" s="1628"/>
      <c r="J7" s="1629"/>
      <c r="K7" s="921"/>
      <c r="L7" s="1627" t="s">
        <v>49</v>
      </c>
      <c r="M7" s="1628"/>
      <c r="N7" s="1628"/>
      <c r="O7" s="1629"/>
      <c r="P7" s="921"/>
      <c r="Q7" s="1627" t="s">
        <v>50</v>
      </c>
      <c r="R7" s="1628"/>
      <c r="S7" s="1628"/>
      <c r="T7" s="1629"/>
    </row>
    <row r="8" spans="1:22" s="322" customFormat="1" ht="35.25" customHeight="1" x14ac:dyDescent="0.2">
      <c r="A8" s="316"/>
      <c r="B8" s="1616"/>
      <c r="C8" s="920"/>
      <c r="D8" s="1626"/>
      <c r="E8" s="1623"/>
      <c r="F8" s="920"/>
      <c r="G8" s="1630" t="s">
        <v>69</v>
      </c>
      <c r="H8" s="1631"/>
      <c r="I8" s="1632" t="s">
        <v>287</v>
      </c>
      <c r="J8" s="1633"/>
      <c r="K8" s="957"/>
      <c r="L8" s="1634" t="s">
        <v>69</v>
      </c>
      <c r="M8" s="1635"/>
      <c r="N8" s="1632" t="s">
        <v>287</v>
      </c>
      <c r="O8" s="1633"/>
      <c r="P8" s="957"/>
      <c r="Q8" s="1634" t="s">
        <v>69</v>
      </c>
      <c r="R8" s="1635"/>
      <c r="S8" s="1632" t="s">
        <v>287</v>
      </c>
      <c r="T8" s="1633"/>
    </row>
    <row r="9" spans="1:22" s="322" customFormat="1" ht="29.25" customHeight="1" x14ac:dyDescent="0.2">
      <c r="A9" s="316"/>
      <c r="B9" s="1617"/>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4887</v>
      </c>
      <c r="E11" s="928">
        <f>D11/D$29*100</f>
        <v>2.2371149594188169</v>
      </c>
      <c r="F11" s="930"/>
      <c r="G11" s="927">
        <v>2442</v>
      </c>
      <c r="H11" s="928">
        <v>49.969306322897481</v>
      </c>
      <c r="I11" s="927">
        <v>2371</v>
      </c>
      <c r="J11" s="928">
        <v>97.092547092547093</v>
      </c>
      <c r="K11" s="930"/>
      <c r="L11" s="927">
        <v>2325</v>
      </c>
      <c r="M11" s="928">
        <v>47.575199508901164</v>
      </c>
      <c r="N11" s="927">
        <v>2205</v>
      </c>
      <c r="O11" s="928">
        <v>94.838709677419359</v>
      </c>
      <c r="P11" s="930"/>
      <c r="Q11" s="927">
        <v>120</v>
      </c>
      <c r="R11" s="928">
        <v>2.4554941682013505</v>
      </c>
      <c r="S11" s="927">
        <v>48</v>
      </c>
      <c r="T11" s="928">
        <f>IFERROR(S11/Q11*100,"-")</f>
        <v>40</v>
      </c>
    </row>
    <row r="12" spans="1:22" s="331" customFormat="1" ht="18" customHeight="1" x14ac:dyDescent="0.2">
      <c r="A12" s="330"/>
      <c r="B12" s="931" t="s">
        <v>7</v>
      </c>
      <c r="C12" s="930"/>
      <c r="D12" s="932">
        <f t="shared" ref="D12:D28" si="0">G12+L12+Q12</f>
        <v>9919</v>
      </c>
      <c r="E12" s="933">
        <f t="shared" ref="E12:E29" si="1">D12/D$29*100</f>
        <v>4.5406063602363922</v>
      </c>
      <c r="F12" s="930"/>
      <c r="G12" s="932">
        <v>4136</v>
      </c>
      <c r="H12" s="933">
        <v>41.697751789494909</v>
      </c>
      <c r="I12" s="932">
        <v>4042</v>
      </c>
      <c r="J12" s="933">
        <v>97.727272727272734</v>
      </c>
      <c r="K12" s="930"/>
      <c r="L12" s="932">
        <v>4060</v>
      </c>
      <c r="M12" s="933">
        <v>40.931545518701483</v>
      </c>
      <c r="N12" s="932">
        <v>3926</v>
      </c>
      <c r="O12" s="933">
        <v>96.699507389162562</v>
      </c>
      <c r="P12" s="930"/>
      <c r="Q12" s="932">
        <v>1723</v>
      </c>
      <c r="R12" s="933">
        <v>17.370702691803611</v>
      </c>
      <c r="S12" s="932">
        <v>1633</v>
      </c>
      <c r="T12" s="933">
        <f t="shared" ref="T12:T28" si="2">IFERROR(S12/Q12*100,"-")</f>
        <v>94.776552524666286</v>
      </c>
    </row>
    <row r="13" spans="1:22" s="331" customFormat="1" ht="18" customHeight="1" x14ac:dyDescent="0.2">
      <c r="A13" s="330"/>
      <c r="B13" s="931" t="s">
        <v>37</v>
      </c>
      <c r="C13" s="930"/>
      <c r="D13" s="932">
        <f t="shared" si="0"/>
        <v>5126</v>
      </c>
      <c r="E13" s="933">
        <f t="shared" si="1"/>
        <v>2.3465216455864244</v>
      </c>
      <c r="F13" s="930"/>
      <c r="G13" s="932">
        <v>1734</v>
      </c>
      <c r="H13" s="933">
        <v>33.827545844713228</v>
      </c>
      <c r="I13" s="932">
        <v>1681</v>
      </c>
      <c r="J13" s="933">
        <v>96.943483275663212</v>
      </c>
      <c r="K13" s="930"/>
      <c r="L13" s="932">
        <v>1841</v>
      </c>
      <c r="M13" s="933">
        <v>35.914943425673037</v>
      </c>
      <c r="N13" s="932">
        <v>1682</v>
      </c>
      <c r="O13" s="933">
        <v>91.363389462248776</v>
      </c>
      <c r="P13" s="930"/>
      <c r="Q13" s="932">
        <v>1551</v>
      </c>
      <c r="R13" s="933">
        <v>30.257510729613735</v>
      </c>
      <c r="S13" s="932">
        <v>1266</v>
      </c>
      <c r="T13" s="933">
        <f t="shared" si="2"/>
        <v>81.624758220502898</v>
      </c>
    </row>
    <row r="14" spans="1:22" s="331" customFormat="1" ht="18" customHeight="1" x14ac:dyDescent="0.2">
      <c r="A14" s="330"/>
      <c r="B14" s="931" t="s">
        <v>38</v>
      </c>
      <c r="C14" s="930"/>
      <c r="D14" s="932">
        <f t="shared" si="0"/>
        <v>799</v>
      </c>
      <c r="E14" s="933">
        <f t="shared" si="1"/>
        <v>0.36575708053522299</v>
      </c>
      <c r="F14" s="930"/>
      <c r="G14" s="932">
        <v>374</v>
      </c>
      <c r="H14" s="933">
        <v>46.808510638297875</v>
      </c>
      <c r="I14" s="932">
        <v>327</v>
      </c>
      <c r="J14" s="933">
        <v>87.433155080213908</v>
      </c>
      <c r="K14" s="930"/>
      <c r="L14" s="932">
        <v>376</v>
      </c>
      <c r="M14" s="933">
        <v>47.058823529411761</v>
      </c>
      <c r="N14" s="932">
        <v>321</v>
      </c>
      <c r="O14" s="933">
        <v>85.372340425531917</v>
      </c>
      <c r="P14" s="930"/>
      <c r="Q14" s="932">
        <v>49</v>
      </c>
      <c r="R14" s="933">
        <v>6.1326658322903622</v>
      </c>
      <c r="S14" s="932">
        <v>13</v>
      </c>
      <c r="T14" s="933">
        <f t="shared" si="2"/>
        <v>26.530612244897959</v>
      </c>
    </row>
    <row r="15" spans="1:22" s="331" customFormat="1" ht="18" customHeight="1" x14ac:dyDescent="0.2">
      <c r="A15" s="330"/>
      <c r="B15" s="931" t="s">
        <v>6</v>
      </c>
      <c r="C15" s="930"/>
      <c r="D15" s="932">
        <f t="shared" si="0"/>
        <v>15554</v>
      </c>
      <c r="E15" s="933">
        <f t="shared" si="1"/>
        <v>7.1201322035605239</v>
      </c>
      <c r="F15" s="930"/>
      <c r="G15" s="932">
        <v>4439</v>
      </c>
      <c r="H15" s="933">
        <v>28.539282499678535</v>
      </c>
      <c r="I15" s="932">
        <v>2983</v>
      </c>
      <c r="J15" s="933">
        <v>67.199819779229557</v>
      </c>
      <c r="K15" s="930"/>
      <c r="L15" s="932">
        <v>5204</v>
      </c>
      <c r="M15" s="933">
        <v>33.457631477433459</v>
      </c>
      <c r="N15" s="932">
        <v>3410</v>
      </c>
      <c r="O15" s="933">
        <v>65.526518063028433</v>
      </c>
      <c r="P15" s="930"/>
      <c r="Q15" s="932">
        <v>5911</v>
      </c>
      <c r="R15" s="933">
        <v>38.003086022888006</v>
      </c>
      <c r="S15" s="932">
        <v>4025</v>
      </c>
      <c r="T15" s="933">
        <f t="shared" si="2"/>
        <v>68.093385214007782</v>
      </c>
    </row>
    <row r="16" spans="1:22" s="331" customFormat="1" ht="18" customHeight="1" x14ac:dyDescent="0.2">
      <c r="A16" s="330"/>
      <c r="B16" s="931" t="s">
        <v>5</v>
      </c>
      <c r="C16" s="930"/>
      <c r="D16" s="932">
        <f t="shared" si="0"/>
        <v>311</v>
      </c>
      <c r="E16" s="933">
        <f t="shared" si="1"/>
        <v>0.14236602258630082</v>
      </c>
      <c r="F16" s="930"/>
      <c r="G16" s="932">
        <v>158</v>
      </c>
      <c r="H16" s="933">
        <v>50.803858520900327</v>
      </c>
      <c r="I16" s="932">
        <v>158</v>
      </c>
      <c r="J16" s="933">
        <v>100</v>
      </c>
      <c r="K16" s="930"/>
      <c r="L16" s="932">
        <v>152</v>
      </c>
      <c r="M16" s="933">
        <v>48.874598070739552</v>
      </c>
      <c r="N16" s="932">
        <v>152</v>
      </c>
      <c r="O16" s="933">
        <v>100</v>
      </c>
      <c r="P16" s="930"/>
      <c r="Q16" s="932">
        <v>1</v>
      </c>
      <c r="R16" s="933">
        <v>0.32154340836012862</v>
      </c>
      <c r="S16" s="932">
        <v>0</v>
      </c>
      <c r="T16" s="933">
        <f t="shared" si="2"/>
        <v>0</v>
      </c>
    </row>
    <row r="17" spans="1:20" s="331" customFormat="1" ht="18" customHeight="1" x14ac:dyDescent="0.2">
      <c r="A17" s="330"/>
      <c r="B17" s="931" t="s">
        <v>4</v>
      </c>
      <c r="C17" s="930"/>
      <c r="D17" s="932">
        <f t="shared" si="0"/>
        <v>49099</v>
      </c>
      <c r="E17" s="933">
        <f t="shared" si="1"/>
        <v>22.47597859474207</v>
      </c>
      <c r="F17" s="930"/>
      <c r="G17" s="932">
        <v>16051</v>
      </c>
      <c r="H17" s="933">
        <v>32.691093504959369</v>
      </c>
      <c r="I17" s="932">
        <v>13747</v>
      </c>
      <c r="J17" s="933">
        <v>85.645754158619397</v>
      </c>
      <c r="K17" s="930"/>
      <c r="L17" s="932">
        <v>15807</v>
      </c>
      <c r="M17" s="933">
        <v>32.194138373490297</v>
      </c>
      <c r="N17" s="932">
        <v>12835</v>
      </c>
      <c r="O17" s="933">
        <v>81.198203327639646</v>
      </c>
      <c r="P17" s="930"/>
      <c r="Q17" s="932">
        <v>17241</v>
      </c>
      <c r="R17" s="933">
        <v>35.114768121550341</v>
      </c>
      <c r="S17" s="932">
        <v>11876</v>
      </c>
      <c r="T17" s="933">
        <f t="shared" si="2"/>
        <v>68.882315410939043</v>
      </c>
    </row>
    <row r="18" spans="1:20" s="331" customFormat="1" ht="18" customHeight="1" x14ac:dyDescent="0.2">
      <c r="A18" s="330"/>
      <c r="B18" s="931" t="s">
        <v>40</v>
      </c>
      <c r="C18" s="930"/>
      <c r="D18" s="932">
        <f t="shared" si="0"/>
        <v>11890</v>
      </c>
      <c r="E18" s="933">
        <f t="shared" si="1"/>
        <v>5.4428681946981241</v>
      </c>
      <c r="F18" s="930"/>
      <c r="G18" s="932">
        <v>4178</v>
      </c>
      <c r="H18" s="933">
        <v>35.138772077375947</v>
      </c>
      <c r="I18" s="932">
        <v>3498</v>
      </c>
      <c r="J18" s="933">
        <v>83.724269985639069</v>
      </c>
      <c r="K18" s="930"/>
      <c r="L18" s="932">
        <v>4432</v>
      </c>
      <c r="M18" s="933">
        <v>37.275021026072331</v>
      </c>
      <c r="N18" s="932">
        <v>3654</v>
      </c>
      <c r="O18" s="933">
        <v>82.445848375451263</v>
      </c>
      <c r="P18" s="930"/>
      <c r="Q18" s="932">
        <v>3280</v>
      </c>
      <c r="R18" s="933">
        <v>27.586206896551722</v>
      </c>
      <c r="S18" s="932">
        <v>2470</v>
      </c>
      <c r="T18" s="933">
        <f t="shared" si="2"/>
        <v>75.304878048780495</v>
      </c>
    </row>
    <row r="19" spans="1:20" s="331" customFormat="1" ht="18" customHeight="1" x14ac:dyDescent="0.2">
      <c r="A19" s="330"/>
      <c r="B19" s="931" t="s">
        <v>41</v>
      </c>
      <c r="C19" s="930"/>
      <c r="D19" s="932">
        <f t="shared" si="0"/>
        <v>23876</v>
      </c>
      <c r="E19" s="933">
        <f t="shared" si="1"/>
        <v>10.92968217128784</v>
      </c>
      <c r="F19" s="930"/>
      <c r="G19" s="932">
        <v>6560</v>
      </c>
      <c r="H19" s="933">
        <v>27.475288993131176</v>
      </c>
      <c r="I19" s="932">
        <v>6254</v>
      </c>
      <c r="J19" s="933">
        <v>95.335365853658544</v>
      </c>
      <c r="K19" s="930"/>
      <c r="L19" s="932">
        <v>11741</v>
      </c>
      <c r="M19" s="933">
        <v>49.174903668956276</v>
      </c>
      <c r="N19" s="932">
        <v>10810</v>
      </c>
      <c r="O19" s="933">
        <v>92.070522102035596</v>
      </c>
      <c r="P19" s="930"/>
      <c r="Q19" s="932">
        <v>5575</v>
      </c>
      <c r="R19" s="933">
        <v>23.349807337912548</v>
      </c>
      <c r="S19" s="932">
        <v>4412</v>
      </c>
      <c r="T19" s="933">
        <f t="shared" si="2"/>
        <v>79.139013452914796</v>
      </c>
    </row>
    <row r="20" spans="1:20" s="331" customFormat="1" ht="18" customHeight="1" x14ac:dyDescent="0.2">
      <c r="A20" s="330"/>
      <c r="B20" s="931" t="s">
        <v>3</v>
      </c>
      <c r="C20" s="930"/>
      <c r="D20" s="932">
        <f t="shared" si="0"/>
        <v>25186</v>
      </c>
      <c r="E20" s="933">
        <f t="shared" si="1"/>
        <v>11.529358986683512</v>
      </c>
      <c r="F20" s="930"/>
      <c r="G20" s="932">
        <v>7726</v>
      </c>
      <c r="H20" s="933">
        <v>30.675772254427063</v>
      </c>
      <c r="I20" s="932">
        <v>4568</v>
      </c>
      <c r="J20" s="933">
        <v>59.125032358270779</v>
      </c>
      <c r="K20" s="930"/>
      <c r="L20" s="932">
        <v>9528</v>
      </c>
      <c r="M20" s="933">
        <v>37.830540776621937</v>
      </c>
      <c r="N20" s="932">
        <v>5089</v>
      </c>
      <c r="O20" s="933">
        <v>53.410999160369435</v>
      </c>
      <c r="P20" s="930"/>
      <c r="Q20" s="932">
        <v>7932</v>
      </c>
      <c r="R20" s="933">
        <v>31.493686968951007</v>
      </c>
      <c r="S20" s="932">
        <v>3070</v>
      </c>
      <c r="T20" s="933">
        <f t="shared" si="2"/>
        <v>38.703983862834093</v>
      </c>
    </row>
    <row r="21" spans="1:20" s="331" customFormat="1" ht="18" customHeight="1" x14ac:dyDescent="0.2">
      <c r="A21" s="330"/>
      <c r="B21" s="931" t="s">
        <v>2</v>
      </c>
      <c r="C21" s="930"/>
      <c r="D21" s="932">
        <f t="shared" si="0"/>
        <v>19933</v>
      </c>
      <c r="E21" s="933">
        <f t="shared" si="1"/>
        <v>9.1247007338030031</v>
      </c>
      <c r="F21" s="930"/>
      <c r="G21" s="932">
        <v>6093</v>
      </c>
      <c r="H21" s="933">
        <v>30.567400792655398</v>
      </c>
      <c r="I21" s="932">
        <v>5072</v>
      </c>
      <c r="J21" s="933">
        <v>83.243065813228284</v>
      </c>
      <c r="K21" s="930"/>
      <c r="L21" s="932">
        <v>6584</v>
      </c>
      <c r="M21" s="933">
        <v>33.030652686499771</v>
      </c>
      <c r="N21" s="932">
        <v>4695</v>
      </c>
      <c r="O21" s="933">
        <v>71.309234507897941</v>
      </c>
      <c r="P21" s="930"/>
      <c r="Q21" s="932">
        <v>7256</v>
      </c>
      <c r="R21" s="933">
        <v>36.401946520844831</v>
      </c>
      <c r="S21" s="932">
        <v>4504</v>
      </c>
      <c r="T21" s="933">
        <f t="shared" si="2"/>
        <v>62.072767364939367</v>
      </c>
    </row>
    <row r="22" spans="1:20" s="331" customFormat="1" ht="18" customHeight="1" x14ac:dyDescent="0.2">
      <c r="A22" s="330"/>
      <c r="B22" s="931" t="s">
        <v>35</v>
      </c>
      <c r="C22" s="930"/>
      <c r="D22" s="932">
        <f t="shared" si="0"/>
        <v>16464</v>
      </c>
      <c r="E22" s="933">
        <f t="shared" si="1"/>
        <v>7.5367015944078988</v>
      </c>
      <c r="F22" s="930"/>
      <c r="G22" s="932">
        <v>6047</v>
      </c>
      <c r="H22" s="933">
        <v>36.728620019436349</v>
      </c>
      <c r="I22" s="932">
        <v>5259</v>
      </c>
      <c r="J22" s="933">
        <v>86.968744832148175</v>
      </c>
      <c r="K22" s="930"/>
      <c r="L22" s="932">
        <v>5308</v>
      </c>
      <c r="M22" s="933">
        <v>32.240038872691933</v>
      </c>
      <c r="N22" s="932">
        <v>4138</v>
      </c>
      <c r="O22" s="933">
        <v>77.957799547852304</v>
      </c>
      <c r="P22" s="930"/>
      <c r="Q22" s="932">
        <v>5109</v>
      </c>
      <c r="R22" s="933">
        <v>31.031341107871718</v>
      </c>
      <c r="S22" s="932">
        <v>3599</v>
      </c>
      <c r="T22" s="933">
        <f t="shared" si="2"/>
        <v>70.444313955764343</v>
      </c>
    </row>
    <row r="23" spans="1:20" s="331" customFormat="1" ht="18" customHeight="1" x14ac:dyDescent="0.2">
      <c r="A23" s="330"/>
      <c r="B23" s="931" t="s">
        <v>42</v>
      </c>
      <c r="C23" s="930"/>
      <c r="D23" s="932">
        <f t="shared" si="0"/>
        <v>28695</v>
      </c>
      <c r="E23" s="933">
        <f t="shared" si="1"/>
        <v>13.135668868533445</v>
      </c>
      <c r="F23" s="930"/>
      <c r="G23" s="932">
        <v>13416</v>
      </c>
      <c r="H23" s="933">
        <v>46.753789858860429</v>
      </c>
      <c r="I23" s="932">
        <v>11363</v>
      </c>
      <c r="J23" s="933">
        <v>84.69737626714371</v>
      </c>
      <c r="K23" s="930"/>
      <c r="L23" s="932">
        <v>10295</v>
      </c>
      <c r="M23" s="933">
        <v>35.877330545391182</v>
      </c>
      <c r="N23" s="932">
        <v>8299</v>
      </c>
      <c r="O23" s="933">
        <v>80.611947547353083</v>
      </c>
      <c r="P23" s="930"/>
      <c r="Q23" s="932">
        <v>4984</v>
      </c>
      <c r="R23" s="933">
        <v>17.368879595748389</v>
      </c>
      <c r="S23" s="932">
        <v>3552</v>
      </c>
      <c r="T23" s="933">
        <f t="shared" si="2"/>
        <v>71.268057784911718</v>
      </c>
    </row>
    <row r="24" spans="1:20" s="331" customFormat="1" ht="18" customHeight="1" x14ac:dyDescent="0.2">
      <c r="A24" s="330">
        <v>47094</v>
      </c>
      <c r="B24" s="931" t="s">
        <v>43</v>
      </c>
      <c r="C24" s="930"/>
      <c r="D24" s="932">
        <f t="shared" si="0"/>
        <v>1350</v>
      </c>
      <c r="E24" s="933">
        <f t="shared" si="1"/>
        <v>0.61798755785050197</v>
      </c>
      <c r="F24" s="930"/>
      <c r="G24" s="932">
        <v>745</v>
      </c>
      <c r="H24" s="933">
        <v>55.185185185185183</v>
      </c>
      <c r="I24" s="932">
        <v>710</v>
      </c>
      <c r="J24" s="933">
        <v>95.302013422818789</v>
      </c>
      <c r="K24" s="930"/>
      <c r="L24" s="932">
        <v>420</v>
      </c>
      <c r="M24" s="933">
        <v>31.111111111111111</v>
      </c>
      <c r="N24" s="932">
        <v>375</v>
      </c>
      <c r="O24" s="933">
        <v>89.285714285714292</v>
      </c>
      <c r="P24" s="930"/>
      <c r="Q24" s="932">
        <v>185</v>
      </c>
      <c r="R24" s="933">
        <v>13.703703703703704</v>
      </c>
      <c r="S24" s="932">
        <v>151</v>
      </c>
      <c r="T24" s="933">
        <f t="shared" si="2"/>
        <v>81.621621621621614</v>
      </c>
    </row>
    <row r="25" spans="1:20" s="331" customFormat="1" ht="18" customHeight="1" x14ac:dyDescent="0.2">
      <c r="B25" s="931" t="s">
        <v>44</v>
      </c>
      <c r="C25" s="930"/>
      <c r="D25" s="932">
        <f t="shared" si="0"/>
        <v>2923</v>
      </c>
      <c r="E25" s="933">
        <f t="shared" si="1"/>
        <v>1.3380575048866794</v>
      </c>
      <c r="F25" s="930"/>
      <c r="G25" s="932">
        <v>795</v>
      </c>
      <c r="H25" s="933">
        <v>27.198084160109477</v>
      </c>
      <c r="I25" s="932">
        <v>604</v>
      </c>
      <c r="J25" s="933">
        <v>75.974842767295598</v>
      </c>
      <c r="K25" s="930"/>
      <c r="L25" s="932">
        <v>1427</v>
      </c>
      <c r="M25" s="933">
        <v>48.819705781731102</v>
      </c>
      <c r="N25" s="932">
        <v>1055</v>
      </c>
      <c r="O25" s="933">
        <v>73.931324456902587</v>
      </c>
      <c r="P25" s="930"/>
      <c r="Q25" s="932">
        <v>701</v>
      </c>
      <c r="R25" s="933">
        <v>23.982210058159424</v>
      </c>
      <c r="S25" s="932">
        <v>421</v>
      </c>
      <c r="T25" s="933">
        <f t="shared" si="2"/>
        <v>60.057061340941509</v>
      </c>
    </row>
    <row r="26" spans="1:20" s="331" customFormat="1" ht="18" customHeight="1" x14ac:dyDescent="0.2">
      <c r="B26" s="931" t="s">
        <v>45</v>
      </c>
      <c r="C26" s="930"/>
      <c r="D26" s="932">
        <f t="shared" si="0"/>
        <v>1389</v>
      </c>
      <c r="E26" s="933">
        <f t="shared" si="1"/>
        <v>0.63584053174396082</v>
      </c>
      <c r="F26" s="930"/>
      <c r="G26" s="932">
        <v>688</v>
      </c>
      <c r="H26" s="933">
        <v>49.532037437005037</v>
      </c>
      <c r="I26" s="932">
        <v>591</v>
      </c>
      <c r="J26" s="933">
        <v>85.901162790697668</v>
      </c>
      <c r="K26" s="930"/>
      <c r="L26" s="932">
        <v>662</v>
      </c>
      <c r="M26" s="933">
        <v>47.660187185025201</v>
      </c>
      <c r="N26" s="932">
        <v>566</v>
      </c>
      <c r="O26" s="933">
        <v>85.498489425981873</v>
      </c>
      <c r="P26" s="930"/>
      <c r="Q26" s="932">
        <v>39</v>
      </c>
      <c r="R26" s="933">
        <v>2.8077753779697625</v>
      </c>
      <c r="S26" s="932">
        <v>27</v>
      </c>
      <c r="T26" s="933">
        <f t="shared" si="2"/>
        <v>69.230769230769226</v>
      </c>
    </row>
    <row r="27" spans="1:20" s="331" customFormat="1" ht="18" customHeight="1" x14ac:dyDescent="0.2">
      <c r="B27" s="931" t="s">
        <v>46</v>
      </c>
      <c r="C27" s="930"/>
      <c r="D27" s="932">
        <f t="shared" si="0"/>
        <v>1045</v>
      </c>
      <c r="E27" s="933">
        <f t="shared" si="1"/>
        <v>0.47836814663242561</v>
      </c>
      <c r="F27" s="930"/>
      <c r="G27" s="932">
        <v>468</v>
      </c>
      <c r="H27" s="933">
        <v>44.784688995215312</v>
      </c>
      <c r="I27" s="932">
        <v>401</v>
      </c>
      <c r="J27" s="933">
        <v>85.683760683760681</v>
      </c>
      <c r="K27" s="930"/>
      <c r="L27" s="932">
        <v>551</v>
      </c>
      <c r="M27" s="933">
        <v>52.72727272727272</v>
      </c>
      <c r="N27" s="932">
        <v>448</v>
      </c>
      <c r="O27" s="933">
        <v>81.306715063520869</v>
      </c>
      <c r="P27" s="930"/>
      <c r="Q27" s="932">
        <v>26</v>
      </c>
      <c r="R27" s="933">
        <v>2.4880382775119618</v>
      </c>
      <c r="S27" s="932">
        <v>17</v>
      </c>
      <c r="T27" s="933">
        <f t="shared" si="2"/>
        <v>65.384615384615387</v>
      </c>
    </row>
    <row r="28" spans="1:20" s="331" customFormat="1" ht="18" customHeight="1" x14ac:dyDescent="0.2">
      <c r="B28" s="953" t="s">
        <v>1</v>
      </c>
      <c r="C28" s="930"/>
      <c r="D28" s="954">
        <f t="shared" si="0"/>
        <v>5</v>
      </c>
      <c r="E28" s="955">
        <f t="shared" si="1"/>
        <v>2.2888428068537107E-3</v>
      </c>
      <c r="F28" s="930"/>
      <c r="G28" s="954">
        <v>0</v>
      </c>
      <c r="H28" s="955">
        <v>0</v>
      </c>
      <c r="I28" s="954">
        <v>0</v>
      </c>
      <c r="J28" s="955" t="s">
        <v>364</v>
      </c>
      <c r="K28" s="930"/>
      <c r="L28" s="954">
        <v>4</v>
      </c>
      <c r="M28" s="955">
        <v>80</v>
      </c>
      <c r="N28" s="954">
        <v>3</v>
      </c>
      <c r="O28" s="955">
        <v>75</v>
      </c>
      <c r="P28" s="930"/>
      <c r="Q28" s="954">
        <v>1</v>
      </c>
      <c r="R28" s="955">
        <v>20</v>
      </c>
      <c r="S28" s="954">
        <v>0</v>
      </c>
      <c r="T28" s="955">
        <f t="shared" si="2"/>
        <v>0</v>
      </c>
    </row>
    <row r="29" spans="1:20" s="319" customFormat="1" ht="18" customHeight="1" x14ac:dyDescent="0.2">
      <c r="B29" s="1284" t="s">
        <v>0</v>
      </c>
      <c r="C29" s="1277"/>
      <c r="D29" s="1285">
        <f>SUM(D11:D28)</f>
        <v>218451</v>
      </c>
      <c r="E29" s="1286">
        <f t="shared" si="1"/>
        <v>100</v>
      </c>
      <c r="F29" s="1277"/>
      <c r="G29" s="1285">
        <f>SUM(G11:G28)</f>
        <v>76050</v>
      </c>
      <c r="H29" s="1286">
        <f>G29/$D29*100</f>
        <v>34.813299092244939</v>
      </c>
      <c r="I29" s="1285">
        <f>SUM(I11:I28)</f>
        <v>63629</v>
      </c>
      <c r="J29" s="1286">
        <f>I29/G29*100</f>
        <v>83.667324128862589</v>
      </c>
      <c r="K29" s="1277"/>
      <c r="L29" s="1285">
        <f>SUM(L11:L28)</f>
        <v>80717</v>
      </c>
      <c r="M29" s="1286">
        <f>L29/$D29*100</f>
        <v>36.949704968162195</v>
      </c>
      <c r="N29" s="1285">
        <f>SUM(N11:N28)</f>
        <v>63663</v>
      </c>
      <c r="O29" s="1286">
        <f>N29/L29*100</f>
        <v>78.871860946269067</v>
      </c>
      <c r="P29" s="1277"/>
      <c r="Q29" s="1285">
        <f>SUM(Q11:Q28)</f>
        <v>61684</v>
      </c>
      <c r="R29" s="1286">
        <f>Q29/$D29*100</f>
        <v>28.236995939592862</v>
      </c>
      <c r="S29" s="1285">
        <f>SUM(S11:S28)</f>
        <v>41084</v>
      </c>
      <c r="T29" s="1286">
        <f>S29/Q29*100</f>
        <v>66.603981583554898</v>
      </c>
    </row>
    <row r="30" spans="1:20" s="328" customFormat="1" ht="6.75" customHeight="1" x14ac:dyDescent="0.2">
      <c r="B30" s="1636"/>
      <c r="C30" s="1636"/>
      <c r="D30" s="1636"/>
      <c r="E30" s="1636"/>
      <c r="F30" s="779"/>
    </row>
    <row r="31" spans="1:20" x14ac:dyDescent="0.25">
      <c r="B31" s="1637"/>
      <c r="C31" s="1637"/>
      <c r="D31" s="1637"/>
      <c r="E31" s="1637"/>
      <c r="F31" s="1637"/>
      <c r="G31" s="1637"/>
      <c r="H31" s="1637"/>
      <c r="I31" s="1637"/>
      <c r="J31" s="1637"/>
      <c r="K31" s="1637"/>
      <c r="L31" s="1637"/>
      <c r="M31" s="1637"/>
      <c r="N31" s="1637"/>
      <c r="O31" s="1637"/>
      <c r="P31" s="1637"/>
      <c r="Q31" s="1637"/>
      <c r="R31" s="1637"/>
    </row>
    <row r="32" spans="1:20" x14ac:dyDescent="0.25">
      <c r="G32" s="935"/>
      <c r="L32" s="935"/>
    </row>
    <row r="33" spans="2:12" x14ac:dyDescent="0.25">
      <c r="B33" s="935"/>
      <c r="L33" s="935"/>
    </row>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66</v>
      </c>
    </row>
    <row r="2" spans="1:22" s="343" customFormat="1" ht="49.5" customHeight="1" x14ac:dyDescent="0.25">
      <c r="B2" s="1400"/>
      <c r="C2" s="1400"/>
      <c r="D2" s="1400"/>
      <c r="E2" s="1400"/>
      <c r="F2" s="344"/>
      <c r="G2" s="1614"/>
      <c r="H2" s="1614"/>
      <c r="I2" s="1614"/>
      <c r="J2" s="1614"/>
      <c r="K2" s="1614"/>
      <c r="L2" s="1614"/>
      <c r="M2" s="1614"/>
      <c r="N2" s="1614"/>
      <c r="O2" s="1614"/>
      <c r="P2" s="1614"/>
      <c r="Q2" s="1614"/>
      <c r="R2" s="1614"/>
      <c r="T2" s="344"/>
    </row>
    <row r="3" spans="1:22" s="343" customFormat="1" ht="3" customHeight="1" x14ac:dyDescent="0.25">
      <c r="B3" s="344"/>
      <c r="C3" s="344"/>
      <c r="D3" s="344"/>
      <c r="E3" s="344"/>
      <c r="F3" s="344"/>
      <c r="L3" s="344"/>
      <c r="Q3" s="344"/>
      <c r="T3" s="344"/>
    </row>
    <row r="4" spans="1:22" s="345" customFormat="1" ht="15" customHeight="1" x14ac:dyDescent="0.2">
      <c r="B4" s="1438" t="s">
        <v>432</v>
      </c>
      <c r="C4" s="1438"/>
      <c r="D4" s="1438"/>
      <c r="E4" s="1438"/>
      <c r="F4" s="1438"/>
      <c r="G4" s="1438"/>
      <c r="H4" s="1438"/>
      <c r="I4" s="1438"/>
      <c r="J4" s="1438"/>
      <c r="K4" s="1438"/>
      <c r="L4" s="1438"/>
      <c r="M4" s="1438"/>
      <c r="N4" s="1438"/>
      <c r="O4" s="1438"/>
      <c r="P4" s="1438"/>
      <c r="Q4" s="1438"/>
      <c r="R4" s="1438"/>
      <c r="S4" s="1438"/>
      <c r="T4" s="1438"/>
      <c r="U4" s="924"/>
    </row>
    <row r="5" spans="1:22" s="345" customFormat="1" ht="1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925"/>
      <c r="V5" s="875"/>
    </row>
    <row r="6" spans="1:22" s="345" customFormat="1" ht="4.5" customHeight="1" x14ac:dyDescent="0.2"/>
    <row r="7" spans="1:22" s="322" customFormat="1" ht="15" customHeight="1" x14ac:dyDescent="0.2">
      <c r="A7" s="316"/>
      <c r="B7" s="1615" t="s">
        <v>12</v>
      </c>
      <c r="C7" s="920"/>
      <c r="D7" s="1625" t="s">
        <v>66</v>
      </c>
      <c r="E7" s="1620"/>
      <c r="F7" s="920"/>
      <c r="G7" s="1627" t="s">
        <v>31</v>
      </c>
      <c r="H7" s="1628"/>
      <c r="I7" s="1628"/>
      <c r="J7" s="1629"/>
      <c r="K7" s="921"/>
      <c r="L7" s="1627" t="s">
        <v>49</v>
      </c>
      <c r="M7" s="1628"/>
      <c r="N7" s="1628"/>
      <c r="O7" s="1629"/>
      <c r="P7" s="921"/>
      <c r="Q7" s="1627" t="s">
        <v>50</v>
      </c>
      <c r="R7" s="1628"/>
      <c r="S7" s="1628"/>
      <c r="T7" s="1629"/>
    </row>
    <row r="8" spans="1:22" s="322" customFormat="1" ht="35.25" customHeight="1" x14ac:dyDescent="0.2">
      <c r="A8" s="316"/>
      <c r="B8" s="1616"/>
      <c r="C8" s="920"/>
      <c r="D8" s="1626"/>
      <c r="E8" s="1623"/>
      <c r="F8" s="920"/>
      <c r="G8" s="1630" t="s">
        <v>69</v>
      </c>
      <c r="H8" s="1631"/>
      <c r="I8" s="1632" t="s">
        <v>287</v>
      </c>
      <c r="J8" s="1633"/>
      <c r="K8" s="957"/>
      <c r="L8" s="1634" t="s">
        <v>69</v>
      </c>
      <c r="M8" s="1635"/>
      <c r="N8" s="1632" t="s">
        <v>287</v>
      </c>
      <c r="O8" s="1633"/>
      <c r="P8" s="957"/>
      <c r="Q8" s="1634" t="s">
        <v>69</v>
      </c>
      <c r="R8" s="1635"/>
      <c r="S8" s="1632" t="s">
        <v>287</v>
      </c>
      <c r="T8" s="1633"/>
    </row>
    <row r="9" spans="1:22" s="322" customFormat="1" ht="29.25" customHeight="1" x14ac:dyDescent="0.2">
      <c r="A9" s="316"/>
      <c r="B9" s="1617"/>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86657</v>
      </c>
      <c r="E11" s="928">
        <f>D11/D$29*100</f>
        <v>13.515026747142034</v>
      </c>
      <c r="F11" s="930"/>
      <c r="G11" s="927">
        <v>26613</v>
      </c>
      <c r="H11" s="928">
        <v>30.710733120232643</v>
      </c>
      <c r="I11" s="927">
        <v>21563</v>
      </c>
      <c r="J11" s="928">
        <v>81.024311426746337</v>
      </c>
      <c r="K11" s="930"/>
      <c r="L11" s="927">
        <v>39898</v>
      </c>
      <c r="M11" s="928">
        <v>46.04128922072077</v>
      </c>
      <c r="N11" s="927">
        <v>31647</v>
      </c>
      <c r="O11" s="928">
        <v>79.319765401774518</v>
      </c>
      <c r="P11" s="930"/>
      <c r="Q11" s="927">
        <v>20146</v>
      </c>
      <c r="R11" s="928">
        <v>23.247977659046587</v>
      </c>
      <c r="S11" s="927">
        <v>15907</v>
      </c>
      <c r="T11" s="928">
        <f>IFERROR(S11/Q11*100,"-")</f>
        <v>78.95860220391144</v>
      </c>
    </row>
    <row r="12" spans="1:22" s="331" customFormat="1" ht="18" customHeight="1" x14ac:dyDescent="0.2">
      <c r="A12" s="330"/>
      <c r="B12" s="931" t="s">
        <v>7</v>
      </c>
      <c r="C12" s="930"/>
      <c r="D12" s="932">
        <f t="shared" ref="D12:D28" si="0">G12+L12+Q12</f>
        <v>23661</v>
      </c>
      <c r="E12" s="933">
        <f t="shared" ref="E12:E29" si="1">D12/D$29*100</f>
        <v>3.6901698404529082</v>
      </c>
      <c r="F12" s="930"/>
      <c r="G12" s="932">
        <v>5200</v>
      </c>
      <c r="H12" s="933">
        <v>21.977093106800218</v>
      </c>
      <c r="I12" s="932">
        <v>3796</v>
      </c>
      <c r="J12" s="933">
        <v>73</v>
      </c>
      <c r="K12" s="930"/>
      <c r="L12" s="932">
        <v>8635</v>
      </c>
      <c r="M12" s="933">
        <v>36.494653649465363</v>
      </c>
      <c r="N12" s="932">
        <v>6097</v>
      </c>
      <c r="O12" s="933">
        <v>70.607990735379261</v>
      </c>
      <c r="P12" s="930"/>
      <c r="Q12" s="932">
        <v>9826</v>
      </c>
      <c r="R12" s="933">
        <v>41.528253243734412</v>
      </c>
      <c r="S12" s="932">
        <v>6680</v>
      </c>
      <c r="T12" s="933">
        <f t="shared" ref="T12:T28" si="2">IFERROR(S12/Q12*100,"-")</f>
        <v>67.982902503561988</v>
      </c>
    </row>
    <row r="13" spans="1:22" s="331" customFormat="1" ht="18" customHeight="1" x14ac:dyDescent="0.2">
      <c r="A13" s="330"/>
      <c r="B13" s="931" t="s">
        <v>37</v>
      </c>
      <c r="C13" s="930"/>
      <c r="D13" s="932">
        <f t="shared" si="0"/>
        <v>12663</v>
      </c>
      <c r="E13" s="933">
        <f t="shared" si="1"/>
        <v>1.974921630094044</v>
      </c>
      <c r="F13" s="930"/>
      <c r="G13" s="932">
        <v>2808</v>
      </c>
      <c r="H13" s="933">
        <v>22.174840085287848</v>
      </c>
      <c r="I13" s="932">
        <v>2447</v>
      </c>
      <c r="J13" s="933">
        <v>87.143874643874639</v>
      </c>
      <c r="K13" s="930"/>
      <c r="L13" s="932">
        <v>4453</v>
      </c>
      <c r="M13" s="933">
        <v>35.165442628129199</v>
      </c>
      <c r="N13" s="932">
        <v>3677</v>
      </c>
      <c r="O13" s="933">
        <v>82.573545924096109</v>
      </c>
      <c r="P13" s="930"/>
      <c r="Q13" s="932">
        <v>5402</v>
      </c>
      <c r="R13" s="933">
        <v>42.659717286582961</v>
      </c>
      <c r="S13" s="932">
        <v>3946</v>
      </c>
      <c r="T13" s="933">
        <f t="shared" si="2"/>
        <v>73.047019622362086</v>
      </c>
    </row>
    <row r="14" spans="1:22" s="331" customFormat="1" ht="18" customHeight="1" x14ac:dyDescent="0.2">
      <c r="A14" s="330"/>
      <c r="B14" s="931" t="s">
        <v>38</v>
      </c>
      <c r="C14" s="930"/>
      <c r="D14" s="932">
        <f t="shared" si="0"/>
        <v>24325</v>
      </c>
      <c r="E14" s="933">
        <f t="shared" si="1"/>
        <v>3.7937272883232738</v>
      </c>
      <c r="F14" s="930"/>
      <c r="G14" s="932">
        <v>4617</v>
      </c>
      <c r="H14" s="933">
        <v>18.980472764645427</v>
      </c>
      <c r="I14" s="932">
        <v>2019</v>
      </c>
      <c r="J14" s="933">
        <v>43.729694606887584</v>
      </c>
      <c r="K14" s="930"/>
      <c r="L14" s="932">
        <v>8064</v>
      </c>
      <c r="M14" s="933">
        <v>33.151079136690647</v>
      </c>
      <c r="N14" s="932">
        <v>2727</v>
      </c>
      <c r="O14" s="933">
        <v>33.816964285714285</v>
      </c>
      <c r="P14" s="930"/>
      <c r="Q14" s="932">
        <v>11644</v>
      </c>
      <c r="R14" s="933">
        <v>47.868448098663926</v>
      </c>
      <c r="S14" s="932">
        <v>3294</v>
      </c>
      <c r="T14" s="933">
        <f t="shared" si="2"/>
        <v>28.289247681209208</v>
      </c>
    </row>
    <row r="15" spans="1:22" s="331" customFormat="1" ht="18" customHeight="1" x14ac:dyDescent="0.2">
      <c r="A15" s="330"/>
      <c r="B15" s="931" t="s">
        <v>6</v>
      </c>
      <c r="C15" s="930"/>
      <c r="D15" s="932">
        <f t="shared" si="0"/>
        <v>20867</v>
      </c>
      <c r="E15" s="933">
        <f t="shared" si="1"/>
        <v>3.254417567335735</v>
      </c>
      <c r="F15" s="930"/>
      <c r="G15" s="932">
        <v>7141</v>
      </c>
      <c r="H15" s="933">
        <v>34.221498059136437</v>
      </c>
      <c r="I15" s="932">
        <v>5064</v>
      </c>
      <c r="J15" s="933">
        <v>70.914437753815989</v>
      </c>
      <c r="K15" s="930"/>
      <c r="L15" s="932">
        <v>7781</v>
      </c>
      <c r="M15" s="933">
        <v>37.288541716585996</v>
      </c>
      <c r="N15" s="932">
        <v>5696</v>
      </c>
      <c r="O15" s="933">
        <v>73.203958360107961</v>
      </c>
      <c r="P15" s="930"/>
      <c r="Q15" s="932">
        <v>5945</v>
      </c>
      <c r="R15" s="933">
        <v>28.489960224277567</v>
      </c>
      <c r="S15" s="932">
        <v>4340</v>
      </c>
      <c r="T15" s="933">
        <f t="shared" si="2"/>
        <v>73.00252312867957</v>
      </c>
    </row>
    <row r="16" spans="1:22" s="331" customFormat="1" ht="18" customHeight="1" x14ac:dyDescent="0.2">
      <c r="A16" s="330"/>
      <c r="B16" s="931" t="s">
        <v>5</v>
      </c>
      <c r="C16" s="930"/>
      <c r="D16" s="932">
        <f t="shared" si="0"/>
        <v>9457</v>
      </c>
      <c r="E16" s="933">
        <f t="shared" si="1"/>
        <v>1.4749138320934512</v>
      </c>
      <c r="F16" s="930"/>
      <c r="G16" s="932">
        <v>2261</v>
      </c>
      <c r="H16" s="933">
        <v>23.908216136195414</v>
      </c>
      <c r="I16" s="932">
        <v>1917</v>
      </c>
      <c r="J16" s="933">
        <v>84.785493144626273</v>
      </c>
      <c r="K16" s="930"/>
      <c r="L16" s="932">
        <v>3631</v>
      </c>
      <c r="M16" s="933">
        <v>38.394839801205457</v>
      </c>
      <c r="N16" s="932">
        <v>2681</v>
      </c>
      <c r="O16" s="933">
        <v>73.836408702836692</v>
      </c>
      <c r="P16" s="930"/>
      <c r="Q16" s="932">
        <v>3565</v>
      </c>
      <c r="R16" s="933">
        <v>37.69694406259913</v>
      </c>
      <c r="S16" s="932">
        <v>2500</v>
      </c>
      <c r="T16" s="933">
        <f t="shared" si="2"/>
        <v>70.126227208976161</v>
      </c>
    </row>
    <row r="17" spans="1:20" s="331" customFormat="1" ht="18" customHeight="1" x14ac:dyDescent="0.2">
      <c r="A17" s="330"/>
      <c r="B17" s="931" t="s">
        <v>4</v>
      </c>
      <c r="C17" s="930"/>
      <c r="D17" s="932">
        <f t="shared" si="0"/>
        <v>37049</v>
      </c>
      <c r="E17" s="933">
        <f t="shared" si="1"/>
        <v>5.7781624791403479</v>
      </c>
      <c r="F17" s="930"/>
      <c r="G17" s="932">
        <v>9644</v>
      </c>
      <c r="H17" s="933">
        <v>26.030392183324786</v>
      </c>
      <c r="I17" s="932">
        <v>6756</v>
      </c>
      <c r="J17" s="933">
        <v>70.053919535462455</v>
      </c>
      <c r="K17" s="930"/>
      <c r="L17" s="932">
        <v>13539</v>
      </c>
      <c r="M17" s="933">
        <v>36.543496450646437</v>
      </c>
      <c r="N17" s="932">
        <v>9018</v>
      </c>
      <c r="O17" s="933">
        <v>66.607578107688909</v>
      </c>
      <c r="P17" s="930"/>
      <c r="Q17" s="932">
        <v>13866</v>
      </c>
      <c r="R17" s="933">
        <v>37.426111366028778</v>
      </c>
      <c r="S17" s="932">
        <v>9258</v>
      </c>
      <c r="T17" s="933">
        <f t="shared" si="2"/>
        <v>66.767633059281692</v>
      </c>
    </row>
    <row r="18" spans="1:20" s="331" customFormat="1" ht="18" customHeight="1" x14ac:dyDescent="0.2">
      <c r="A18" s="330"/>
      <c r="B18" s="931" t="s">
        <v>40</v>
      </c>
      <c r="C18" s="930"/>
      <c r="D18" s="932">
        <f t="shared" si="0"/>
        <v>19738</v>
      </c>
      <c r="E18" s="933">
        <f t="shared" si="1"/>
        <v>3.0783387139537424</v>
      </c>
      <c r="F18" s="930"/>
      <c r="G18" s="932">
        <v>8123</v>
      </c>
      <c r="H18" s="933">
        <v>41.154118958354438</v>
      </c>
      <c r="I18" s="932">
        <v>4048</v>
      </c>
      <c r="J18" s="933">
        <v>49.833805244367845</v>
      </c>
      <c r="K18" s="930"/>
      <c r="L18" s="932">
        <v>8022</v>
      </c>
      <c r="M18" s="933">
        <v>40.642415644948834</v>
      </c>
      <c r="N18" s="932">
        <v>4730</v>
      </c>
      <c r="O18" s="933">
        <v>58.962852156569433</v>
      </c>
      <c r="P18" s="930"/>
      <c r="Q18" s="932">
        <v>3593</v>
      </c>
      <c r="R18" s="933">
        <v>18.203465396696728</v>
      </c>
      <c r="S18" s="932">
        <v>2361</v>
      </c>
      <c r="T18" s="933">
        <f t="shared" si="2"/>
        <v>65.711104926245483</v>
      </c>
    </row>
    <row r="19" spans="1:20" s="331" customFormat="1" ht="18" customHeight="1" x14ac:dyDescent="0.2">
      <c r="A19" s="330"/>
      <c r="B19" s="931" t="s">
        <v>41</v>
      </c>
      <c r="C19" s="930"/>
      <c r="D19" s="932">
        <f t="shared" si="0"/>
        <v>137934</v>
      </c>
      <c r="E19" s="933">
        <f t="shared" si="1"/>
        <v>21.512188274926309</v>
      </c>
      <c r="F19" s="930"/>
      <c r="G19" s="932">
        <v>21435</v>
      </c>
      <c r="H19" s="933">
        <v>15.540040889120885</v>
      </c>
      <c r="I19" s="932">
        <v>14172</v>
      </c>
      <c r="J19" s="933">
        <v>66.116165150454862</v>
      </c>
      <c r="K19" s="930"/>
      <c r="L19" s="932">
        <v>48861</v>
      </c>
      <c r="M19" s="933">
        <v>35.423463395536999</v>
      </c>
      <c r="N19" s="932">
        <v>35193</v>
      </c>
      <c r="O19" s="933">
        <v>72.026769816417996</v>
      </c>
      <c r="P19" s="930"/>
      <c r="Q19" s="932">
        <v>67638</v>
      </c>
      <c r="R19" s="933">
        <v>49.03649571534212</v>
      </c>
      <c r="S19" s="932">
        <v>55755</v>
      </c>
      <c r="T19" s="933">
        <f t="shared" si="2"/>
        <v>82.431473432094378</v>
      </c>
    </row>
    <row r="20" spans="1:20" s="331" customFormat="1" ht="18" customHeight="1" x14ac:dyDescent="0.2">
      <c r="A20" s="330"/>
      <c r="B20" s="931" t="s">
        <v>3</v>
      </c>
      <c r="C20" s="930"/>
      <c r="D20" s="932">
        <f t="shared" si="0"/>
        <v>111206</v>
      </c>
      <c r="E20" s="933">
        <f t="shared" si="1"/>
        <v>17.34368907812037</v>
      </c>
      <c r="F20" s="930"/>
      <c r="G20" s="932">
        <v>30394</v>
      </c>
      <c r="H20" s="933">
        <v>27.331259104724566</v>
      </c>
      <c r="I20" s="932">
        <v>13089</v>
      </c>
      <c r="J20" s="933">
        <v>43.064420609330789</v>
      </c>
      <c r="K20" s="930"/>
      <c r="L20" s="932">
        <v>40880</v>
      </c>
      <c r="M20" s="933">
        <v>36.76060644209845</v>
      </c>
      <c r="N20" s="932">
        <v>16659</v>
      </c>
      <c r="O20" s="933">
        <v>40.750978473581213</v>
      </c>
      <c r="P20" s="930"/>
      <c r="Q20" s="932">
        <v>39932</v>
      </c>
      <c r="R20" s="933">
        <v>35.908134453176984</v>
      </c>
      <c r="S20" s="932">
        <v>17222</v>
      </c>
      <c r="T20" s="933">
        <f t="shared" si="2"/>
        <v>43.128318140839426</v>
      </c>
    </row>
    <row r="21" spans="1:20" s="331" customFormat="1" ht="18" customHeight="1" x14ac:dyDescent="0.2">
      <c r="A21" s="330"/>
      <c r="B21" s="931" t="s">
        <v>2</v>
      </c>
      <c r="C21" s="930"/>
      <c r="D21" s="932">
        <f t="shared" si="0"/>
        <v>6857</v>
      </c>
      <c r="E21" s="933">
        <f t="shared" si="1"/>
        <v>1.0694178012757529</v>
      </c>
      <c r="F21" s="930"/>
      <c r="G21" s="932">
        <v>2007</v>
      </c>
      <c r="H21" s="933">
        <v>29.269359778328713</v>
      </c>
      <c r="I21" s="932">
        <v>1616</v>
      </c>
      <c r="J21" s="933">
        <v>80.518186347782759</v>
      </c>
      <c r="K21" s="930"/>
      <c r="L21" s="932">
        <v>2604</v>
      </c>
      <c r="M21" s="933">
        <v>37.975791162315879</v>
      </c>
      <c r="N21" s="932">
        <v>2179</v>
      </c>
      <c r="O21" s="933">
        <v>83.678955453149001</v>
      </c>
      <c r="P21" s="930"/>
      <c r="Q21" s="932">
        <v>2246</v>
      </c>
      <c r="R21" s="933">
        <v>32.754849059355401</v>
      </c>
      <c r="S21" s="932">
        <v>1956</v>
      </c>
      <c r="T21" s="933">
        <f t="shared" si="2"/>
        <v>87.088156723063221</v>
      </c>
    </row>
    <row r="22" spans="1:20" s="331" customFormat="1" ht="18" customHeight="1" x14ac:dyDescent="0.2">
      <c r="A22" s="330"/>
      <c r="B22" s="931" t="s">
        <v>35</v>
      </c>
      <c r="C22" s="930"/>
      <c r="D22" s="932">
        <f t="shared" si="0"/>
        <v>21567</v>
      </c>
      <c r="E22" s="933">
        <f t="shared" si="1"/>
        <v>3.3635895756328074</v>
      </c>
      <c r="F22" s="930"/>
      <c r="G22" s="932">
        <v>5804</v>
      </c>
      <c r="H22" s="933">
        <v>26.911485139333241</v>
      </c>
      <c r="I22" s="932">
        <v>4100</v>
      </c>
      <c r="J22" s="933">
        <v>70.640937284631292</v>
      </c>
      <c r="K22" s="930"/>
      <c r="L22" s="932">
        <v>7446</v>
      </c>
      <c r="M22" s="933">
        <v>34.524968702183898</v>
      </c>
      <c r="N22" s="932">
        <v>5326</v>
      </c>
      <c r="O22" s="933">
        <v>71.528337362342199</v>
      </c>
      <c r="P22" s="930"/>
      <c r="Q22" s="932">
        <v>8317</v>
      </c>
      <c r="R22" s="933">
        <v>38.563546158482872</v>
      </c>
      <c r="S22" s="932">
        <v>5498</v>
      </c>
      <c r="T22" s="933">
        <f t="shared" si="2"/>
        <v>66.105566911145843</v>
      </c>
    </row>
    <row r="23" spans="1:20" s="331" customFormat="1" ht="18" customHeight="1" x14ac:dyDescent="0.2">
      <c r="A23" s="330"/>
      <c r="B23" s="931" t="s">
        <v>42</v>
      </c>
      <c r="C23" s="930"/>
      <c r="D23" s="932">
        <f t="shared" si="0"/>
        <v>51394</v>
      </c>
      <c r="E23" s="933">
        <f t="shared" si="1"/>
        <v>8.015408849171072</v>
      </c>
      <c r="F23" s="930"/>
      <c r="G23" s="932">
        <v>16158</v>
      </c>
      <c r="H23" s="933">
        <v>31.439467642137213</v>
      </c>
      <c r="I23" s="932">
        <v>10722</v>
      </c>
      <c r="J23" s="933">
        <v>66.357222428518384</v>
      </c>
      <c r="K23" s="930"/>
      <c r="L23" s="932">
        <v>20591</v>
      </c>
      <c r="M23" s="933">
        <v>40.064988130910223</v>
      </c>
      <c r="N23" s="932">
        <v>13980</v>
      </c>
      <c r="O23" s="933">
        <v>67.893739983487933</v>
      </c>
      <c r="P23" s="930"/>
      <c r="Q23" s="932">
        <v>14645</v>
      </c>
      <c r="R23" s="933">
        <v>28.495544226952564</v>
      </c>
      <c r="S23" s="932">
        <v>10644</v>
      </c>
      <c r="T23" s="933">
        <f t="shared" si="2"/>
        <v>72.680095595766474</v>
      </c>
    </row>
    <row r="24" spans="1:20" s="331" customFormat="1" ht="18" customHeight="1" x14ac:dyDescent="0.2">
      <c r="A24" s="330">
        <v>47094</v>
      </c>
      <c r="B24" s="931" t="s">
        <v>43</v>
      </c>
      <c r="C24" s="930"/>
      <c r="D24" s="932">
        <f t="shared" si="0"/>
        <v>26994</v>
      </c>
      <c r="E24" s="933">
        <f t="shared" si="1"/>
        <v>4.2099845599588264</v>
      </c>
      <c r="F24" s="930"/>
      <c r="G24" s="932">
        <v>7725</v>
      </c>
      <c r="H24" s="933">
        <v>28.617470549010893</v>
      </c>
      <c r="I24" s="932">
        <v>6022</v>
      </c>
      <c r="J24" s="933">
        <v>77.954692556634313</v>
      </c>
      <c r="K24" s="930"/>
      <c r="L24" s="932">
        <v>10148</v>
      </c>
      <c r="M24" s="933">
        <v>37.593539305030745</v>
      </c>
      <c r="N24" s="932">
        <v>7575</v>
      </c>
      <c r="O24" s="933">
        <v>74.645250295624749</v>
      </c>
      <c r="P24" s="930"/>
      <c r="Q24" s="932">
        <v>9121</v>
      </c>
      <c r="R24" s="933">
        <v>33.788990145958358</v>
      </c>
      <c r="S24" s="932">
        <v>6089</v>
      </c>
      <c r="T24" s="933">
        <f t="shared" si="2"/>
        <v>66.758030917662538</v>
      </c>
    </row>
    <row r="25" spans="1:20" s="331" customFormat="1" ht="18" customHeight="1" x14ac:dyDescent="0.2">
      <c r="B25" s="931" t="s">
        <v>44</v>
      </c>
      <c r="C25" s="930"/>
      <c r="D25" s="932">
        <f t="shared" si="0"/>
        <v>9656</v>
      </c>
      <c r="E25" s="933">
        <f t="shared" si="1"/>
        <v>1.5059498744521904</v>
      </c>
      <c r="F25" s="930"/>
      <c r="G25" s="932">
        <v>1418</v>
      </c>
      <c r="H25" s="933">
        <v>14.685169842584923</v>
      </c>
      <c r="I25" s="932">
        <v>949</v>
      </c>
      <c r="J25" s="933">
        <v>66.925246826516215</v>
      </c>
      <c r="K25" s="930"/>
      <c r="L25" s="932">
        <v>3271</v>
      </c>
      <c r="M25" s="933">
        <v>33.875310687655343</v>
      </c>
      <c r="N25" s="932">
        <v>2022</v>
      </c>
      <c r="O25" s="933">
        <v>61.815958422500763</v>
      </c>
      <c r="P25" s="930"/>
      <c r="Q25" s="932">
        <v>4967</v>
      </c>
      <c r="R25" s="933">
        <v>51.43951946975973</v>
      </c>
      <c r="S25" s="932">
        <v>2764</v>
      </c>
      <c r="T25" s="933">
        <f t="shared" si="2"/>
        <v>55.647271995168111</v>
      </c>
    </row>
    <row r="26" spans="1:20" s="331" customFormat="1" ht="18" customHeight="1" x14ac:dyDescent="0.2">
      <c r="B26" s="931" t="s">
        <v>45</v>
      </c>
      <c r="C26" s="930"/>
      <c r="D26" s="932">
        <f t="shared" si="0"/>
        <v>38076</v>
      </c>
      <c r="E26" s="933">
        <f t="shared" si="1"/>
        <v>5.938333411313339</v>
      </c>
      <c r="F26" s="930"/>
      <c r="G26" s="932">
        <v>7400</v>
      </c>
      <c r="H26" s="933">
        <v>19.43481458136359</v>
      </c>
      <c r="I26" s="932">
        <v>3699</v>
      </c>
      <c r="J26" s="933">
        <v>49.986486486486484</v>
      </c>
      <c r="K26" s="930"/>
      <c r="L26" s="932">
        <v>12548</v>
      </c>
      <c r="M26" s="933">
        <v>32.955142346885175</v>
      </c>
      <c r="N26" s="932">
        <v>6408</v>
      </c>
      <c r="O26" s="933">
        <v>51.067899266815431</v>
      </c>
      <c r="P26" s="930"/>
      <c r="Q26" s="932">
        <v>18128</v>
      </c>
      <c r="R26" s="933">
        <v>47.610043071751235</v>
      </c>
      <c r="S26" s="932">
        <v>10106</v>
      </c>
      <c r="T26" s="933">
        <f t="shared" si="2"/>
        <v>55.748014121800523</v>
      </c>
    </row>
    <row r="27" spans="1:20" s="331" customFormat="1" ht="18" customHeight="1" x14ac:dyDescent="0.2">
      <c r="B27" s="931" t="s">
        <v>46</v>
      </c>
      <c r="C27" s="930"/>
      <c r="D27" s="932">
        <f t="shared" si="0"/>
        <v>1209</v>
      </c>
      <c r="E27" s="933">
        <f t="shared" si="1"/>
        <v>0.18855565433022972</v>
      </c>
      <c r="F27" s="930"/>
      <c r="G27" s="932">
        <v>483</v>
      </c>
      <c r="H27" s="933">
        <v>39.950372208436725</v>
      </c>
      <c r="I27" s="932">
        <v>175</v>
      </c>
      <c r="J27" s="933">
        <v>36.231884057971016</v>
      </c>
      <c r="K27" s="930"/>
      <c r="L27" s="932">
        <v>722</v>
      </c>
      <c r="M27" s="933">
        <v>59.718775847808104</v>
      </c>
      <c r="N27" s="932">
        <v>258</v>
      </c>
      <c r="O27" s="933">
        <v>35.73407202216066</v>
      </c>
      <c r="P27" s="930"/>
      <c r="Q27" s="932">
        <v>4</v>
      </c>
      <c r="R27" s="933">
        <v>0.33085194375516958</v>
      </c>
      <c r="S27" s="932">
        <v>2</v>
      </c>
      <c r="T27" s="933">
        <f t="shared" si="2"/>
        <v>50</v>
      </c>
    </row>
    <row r="28" spans="1:20" s="331" customFormat="1" ht="18" customHeight="1" x14ac:dyDescent="0.2">
      <c r="B28" s="953" t="s">
        <v>1</v>
      </c>
      <c r="C28" s="930"/>
      <c r="D28" s="954">
        <f t="shared" si="0"/>
        <v>1880</v>
      </c>
      <c r="E28" s="955">
        <f t="shared" si="1"/>
        <v>0.29320482228356648</v>
      </c>
      <c r="F28" s="930"/>
      <c r="G28" s="954">
        <v>665</v>
      </c>
      <c r="H28" s="955">
        <v>35.372340425531917</v>
      </c>
      <c r="I28" s="954">
        <v>646</v>
      </c>
      <c r="J28" s="955">
        <v>97.142857142857139</v>
      </c>
      <c r="K28" s="930"/>
      <c r="L28" s="954">
        <v>715</v>
      </c>
      <c r="M28" s="955">
        <v>38.031914893617021</v>
      </c>
      <c r="N28" s="954">
        <v>694</v>
      </c>
      <c r="O28" s="955">
        <v>97.062937062937067</v>
      </c>
      <c r="P28" s="930"/>
      <c r="Q28" s="954">
        <v>500</v>
      </c>
      <c r="R28" s="955">
        <v>26.595744680851062</v>
      </c>
      <c r="S28" s="954">
        <v>481</v>
      </c>
      <c r="T28" s="955">
        <f t="shared" si="2"/>
        <v>96.2</v>
      </c>
    </row>
    <row r="29" spans="1:20" s="319" customFormat="1" ht="18" customHeight="1" x14ac:dyDescent="0.2">
      <c r="B29" s="1284" t="s">
        <v>0</v>
      </c>
      <c r="C29" s="1277"/>
      <c r="D29" s="1285">
        <f>SUM(D11:D28)</f>
        <v>641190</v>
      </c>
      <c r="E29" s="1286">
        <f t="shared" si="1"/>
        <v>100</v>
      </c>
      <c r="F29" s="1277"/>
      <c r="G29" s="1285">
        <f>SUM(G11:G28)</f>
        <v>159896</v>
      </c>
      <c r="H29" s="1286">
        <f>G29/$D29*100</f>
        <v>24.937382055241038</v>
      </c>
      <c r="I29" s="1285">
        <f>SUM(I11:I28)</f>
        <v>102800</v>
      </c>
      <c r="J29" s="1286">
        <f>I29/G29*100</f>
        <v>64.291789663281122</v>
      </c>
      <c r="K29" s="1277"/>
      <c r="L29" s="1285">
        <f>SUM(L11:L28)</f>
        <v>241809</v>
      </c>
      <c r="M29" s="1286">
        <f>L29/$D29*100</f>
        <v>37.712534506152622</v>
      </c>
      <c r="N29" s="1285">
        <f>SUM(N11:N28)</f>
        <v>156567</v>
      </c>
      <c r="O29" s="1286">
        <f>N29/L29*100</f>
        <v>64.748210364378494</v>
      </c>
      <c r="P29" s="1277"/>
      <c r="Q29" s="1285">
        <f>SUM(Q11:Q28)</f>
        <v>239485</v>
      </c>
      <c r="R29" s="1286">
        <f>Q29/$D29*100</f>
        <v>37.35008343860634</v>
      </c>
      <c r="S29" s="1285">
        <f>SUM(S11:S28)</f>
        <v>158803</v>
      </c>
      <c r="T29" s="1286">
        <f>S29/Q29*100</f>
        <v>66.310207319873896</v>
      </c>
    </row>
    <row r="30" spans="1:20" s="328" customFormat="1" ht="6.75" customHeight="1" x14ac:dyDescent="0.2">
      <c r="B30" s="1636"/>
      <c r="C30" s="1636"/>
      <c r="D30" s="1636"/>
      <c r="E30" s="1636"/>
      <c r="F30" s="779"/>
    </row>
    <row r="31" spans="1:20" x14ac:dyDescent="0.25">
      <c r="B31" s="1637"/>
      <c r="C31" s="1637"/>
      <c r="D31" s="1637"/>
      <c r="E31" s="1637"/>
      <c r="F31" s="1637"/>
      <c r="G31" s="1637"/>
      <c r="H31" s="1637"/>
      <c r="I31" s="1637"/>
      <c r="J31" s="1637"/>
      <c r="K31" s="1637"/>
      <c r="L31" s="1637"/>
      <c r="M31" s="1637"/>
      <c r="N31" s="1637"/>
      <c r="O31" s="1637"/>
      <c r="P31" s="1637"/>
      <c r="Q31" s="1637"/>
      <c r="R31" s="1637"/>
    </row>
    <row r="32" spans="1:20" x14ac:dyDescent="0.25">
      <c r="G32" s="935"/>
      <c r="L32" s="935"/>
    </row>
    <row r="33" spans="2:12" x14ac:dyDescent="0.25">
      <c r="B33" s="935"/>
      <c r="L33" s="935"/>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65</v>
      </c>
    </row>
    <row r="2" spans="1:22" s="343" customFormat="1" ht="49.5" customHeight="1" x14ac:dyDescent="0.25">
      <c r="B2" s="1400"/>
      <c r="C2" s="1400"/>
      <c r="D2" s="1400"/>
      <c r="E2" s="1400"/>
      <c r="F2" s="344"/>
      <c r="G2" s="1614"/>
      <c r="H2" s="1614"/>
      <c r="I2" s="1614"/>
      <c r="J2" s="1614"/>
      <c r="K2" s="1614"/>
      <c r="L2" s="1614"/>
      <c r="M2" s="1614"/>
      <c r="N2" s="1614"/>
      <c r="O2" s="1614"/>
      <c r="P2" s="1614"/>
      <c r="Q2" s="1614"/>
      <c r="R2" s="1614"/>
      <c r="T2" s="344"/>
    </row>
    <row r="3" spans="1:22" s="343" customFormat="1" ht="3" customHeight="1" x14ac:dyDescent="0.25">
      <c r="B3" s="344"/>
      <c r="C3" s="344"/>
      <c r="D3" s="344"/>
      <c r="E3" s="344"/>
      <c r="F3" s="344"/>
      <c r="L3" s="344"/>
      <c r="Q3" s="344"/>
      <c r="T3" s="344"/>
    </row>
    <row r="4" spans="1:22" s="345" customFormat="1" ht="15" customHeight="1" x14ac:dyDescent="0.2">
      <c r="B4" s="1438" t="s">
        <v>431</v>
      </c>
      <c r="C4" s="1438"/>
      <c r="D4" s="1438"/>
      <c r="E4" s="1438"/>
      <c r="F4" s="1438"/>
      <c r="G4" s="1438"/>
      <c r="H4" s="1438"/>
      <c r="I4" s="1438"/>
      <c r="J4" s="1438"/>
      <c r="K4" s="1438"/>
      <c r="L4" s="1438"/>
      <c r="M4" s="1438"/>
      <c r="N4" s="1438"/>
      <c r="O4" s="1438"/>
      <c r="P4" s="1438"/>
      <c r="Q4" s="1438"/>
      <c r="R4" s="1438"/>
      <c r="S4" s="1438"/>
      <c r="T4" s="1438"/>
      <c r="U4" s="924"/>
    </row>
    <row r="5" spans="1:22" s="345" customFormat="1" ht="1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925"/>
      <c r="V5" s="875"/>
    </row>
    <row r="6" spans="1:22" s="345" customFormat="1" ht="4.5" customHeight="1" x14ac:dyDescent="0.2"/>
    <row r="7" spans="1:22" s="322" customFormat="1" ht="15" customHeight="1" x14ac:dyDescent="0.2">
      <c r="A7" s="316"/>
      <c r="B7" s="1615" t="s">
        <v>12</v>
      </c>
      <c r="C7" s="920"/>
      <c r="D7" s="1625" t="s">
        <v>65</v>
      </c>
      <c r="E7" s="1620"/>
      <c r="F7" s="920"/>
      <c r="G7" s="1627" t="s">
        <v>31</v>
      </c>
      <c r="H7" s="1628"/>
      <c r="I7" s="1628"/>
      <c r="J7" s="1629"/>
      <c r="K7" s="921"/>
      <c r="L7" s="1627" t="s">
        <v>49</v>
      </c>
      <c r="M7" s="1628"/>
      <c r="N7" s="1628"/>
      <c r="O7" s="1629"/>
      <c r="P7" s="921"/>
      <c r="Q7" s="1627" t="s">
        <v>50</v>
      </c>
      <c r="R7" s="1628"/>
      <c r="S7" s="1628"/>
      <c r="T7" s="1629"/>
    </row>
    <row r="8" spans="1:22" s="322" customFormat="1" ht="35.25" customHeight="1" x14ac:dyDescent="0.2">
      <c r="A8" s="316"/>
      <c r="B8" s="1616"/>
      <c r="C8" s="920"/>
      <c r="D8" s="1626"/>
      <c r="E8" s="1623"/>
      <c r="F8" s="920"/>
      <c r="G8" s="1630" t="s">
        <v>69</v>
      </c>
      <c r="H8" s="1631"/>
      <c r="I8" s="1632" t="s">
        <v>287</v>
      </c>
      <c r="J8" s="1633"/>
      <c r="K8" s="957"/>
      <c r="L8" s="1634" t="s">
        <v>69</v>
      </c>
      <c r="M8" s="1635"/>
      <c r="N8" s="1632" t="s">
        <v>287</v>
      </c>
      <c r="O8" s="1633"/>
      <c r="P8" s="957"/>
      <c r="Q8" s="1634" t="s">
        <v>69</v>
      </c>
      <c r="R8" s="1635"/>
      <c r="S8" s="1632" t="s">
        <v>287</v>
      </c>
      <c r="T8" s="1633"/>
    </row>
    <row r="9" spans="1:22" s="322" customFormat="1" ht="29.25" customHeight="1" x14ac:dyDescent="0.2">
      <c r="A9" s="316"/>
      <c r="B9" s="1617"/>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12</v>
      </c>
      <c r="E11" s="928">
        <f>D11/D$29*100</f>
        <v>0.10788456351703676</v>
      </c>
      <c r="F11" s="930"/>
      <c r="G11" s="927">
        <v>8</v>
      </c>
      <c r="H11" s="928">
        <v>66.666666666666657</v>
      </c>
      <c r="I11" s="927">
        <v>7</v>
      </c>
      <c r="J11" s="928">
        <v>87.5</v>
      </c>
      <c r="K11" s="930"/>
      <c r="L11" s="927">
        <v>4</v>
      </c>
      <c r="M11" s="928">
        <v>33.333333333333329</v>
      </c>
      <c r="N11" s="927">
        <v>4</v>
      </c>
      <c r="O11" s="928">
        <v>100</v>
      </c>
      <c r="P11" s="930"/>
      <c r="Q11" s="927">
        <v>0</v>
      </c>
      <c r="R11" s="928">
        <v>0</v>
      </c>
      <c r="S11" s="927">
        <v>0</v>
      </c>
      <c r="T11" s="928" t="str">
        <f>IFERROR(S11/Q11*100,"-")</f>
        <v>-</v>
      </c>
    </row>
    <row r="12" spans="1:22" s="331" customFormat="1" ht="18" customHeight="1" x14ac:dyDescent="0.2">
      <c r="A12" s="330"/>
      <c r="B12" s="931" t="s">
        <v>7</v>
      </c>
      <c r="C12" s="930"/>
      <c r="D12" s="932">
        <f t="shared" ref="D12:D28" si="0">G12+L12+Q12</f>
        <v>0</v>
      </c>
      <c r="E12" s="933">
        <f t="shared" ref="E12:E29" si="1">D12/D$29*100</f>
        <v>0</v>
      </c>
      <c r="F12" s="930"/>
      <c r="G12" s="932">
        <v>0</v>
      </c>
      <c r="H12" s="933" t="s">
        <v>364</v>
      </c>
      <c r="I12" s="932">
        <v>0</v>
      </c>
      <c r="J12" s="933" t="s">
        <v>364</v>
      </c>
      <c r="K12" s="930"/>
      <c r="L12" s="932">
        <v>0</v>
      </c>
      <c r="M12" s="933" t="s">
        <v>364</v>
      </c>
      <c r="N12" s="932">
        <v>0</v>
      </c>
      <c r="O12" s="933" t="s">
        <v>364</v>
      </c>
      <c r="P12" s="930"/>
      <c r="Q12" s="932">
        <v>0</v>
      </c>
      <c r="R12" s="933" t="s">
        <v>364</v>
      </c>
      <c r="S12" s="932">
        <v>0</v>
      </c>
      <c r="T12" s="933" t="str">
        <f t="shared" ref="T12:T28" si="2">IFERROR(S12/Q12*100,"-")</f>
        <v>-</v>
      </c>
    </row>
    <row r="13" spans="1:22" s="331" customFormat="1" ht="18" customHeight="1" x14ac:dyDescent="0.2">
      <c r="A13" s="330"/>
      <c r="B13" s="931" t="s">
        <v>37</v>
      </c>
      <c r="C13" s="930"/>
      <c r="D13" s="932">
        <f t="shared" si="0"/>
        <v>26</v>
      </c>
      <c r="E13" s="933">
        <f t="shared" si="1"/>
        <v>0.23374988762024634</v>
      </c>
      <c r="F13" s="930"/>
      <c r="G13" s="932">
        <v>11</v>
      </c>
      <c r="H13" s="933">
        <v>42.307692307692307</v>
      </c>
      <c r="I13" s="932">
        <v>9</v>
      </c>
      <c r="J13" s="933">
        <v>81.818181818181827</v>
      </c>
      <c r="K13" s="930"/>
      <c r="L13" s="932">
        <v>5</v>
      </c>
      <c r="M13" s="933">
        <v>19.230769230769234</v>
      </c>
      <c r="N13" s="932">
        <v>4</v>
      </c>
      <c r="O13" s="933">
        <v>80</v>
      </c>
      <c r="P13" s="930"/>
      <c r="Q13" s="932">
        <v>10</v>
      </c>
      <c r="R13" s="933">
        <v>38.461538461538467</v>
      </c>
      <c r="S13" s="932">
        <v>8</v>
      </c>
      <c r="T13" s="933">
        <f t="shared" si="2"/>
        <v>80</v>
      </c>
    </row>
    <row r="14" spans="1:22" s="331" customFormat="1" ht="18" customHeight="1" x14ac:dyDescent="0.2">
      <c r="A14" s="330"/>
      <c r="B14" s="931" t="s">
        <v>38</v>
      </c>
      <c r="C14" s="930"/>
      <c r="D14" s="932">
        <f t="shared" si="0"/>
        <v>0</v>
      </c>
      <c r="E14" s="933">
        <f t="shared" si="1"/>
        <v>0</v>
      </c>
      <c r="F14" s="930"/>
      <c r="G14" s="932">
        <v>0</v>
      </c>
      <c r="H14" s="933" t="s">
        <v>364</v>
      </c>
      <c r="I14" s="932">
        <v>0</v>
      </c>
      <c r="J14" s="933" t="s">
        <v>364</v>
      </c>
      <c r="K14" s="930"/>
      <c r="L14" s="932">
        <v>0</v>
      </c>
      <c r="M14" s="933" t="s">
        <v>364</v>
      </c>
      <c r="N14" s="932">
        <v>0</v>
      </c>
      <c r="O14" s="933" t="s">
        <v>364</v>
      </c>
      <c r="P14" s="930"/>
      <c r="Q14" s="932">
        <v>0</v>
      </c>
      <c r="R14" s="933" t="s">
        <v>364</v>
      </c>
      <c r="S14" s="932">
        <v>0</v>
      </c>
      <c r="T14" s="933" t="str">
        <f t="shared" si="2"/>
        <v>-</v>
      </c>
    </row>
    <row r="15" spans="1:22" s="331" customFormat="1" ht="18" customHeight="1" x14ac:dyDescent="0.2">
      <c r="A15" s="330"/>
      <c r="B15" s="931" t="s">
        <v>6</v>
      </c>
      <c r="C15" s="930"/>
      <c r="D15" s="932">
        <f t="shared" si="0"/>
        <v>0</v>
      </c>
      <c r="E15" s="933">
        <f t="shared" si="1"/>
        <v>0</v>
      </c>
      <c r="F15" s="930"/>
      <c r="G15" s="932">
        <v>0</v>
      </c>
      <c r="H15" s="933" t="s">
        <v>364</v>
      </c>
      <c r="I15" s="932">
        <v>0</v>
      </c>
      <c r="J15" s="933" t="s">
        <v>364</v>
      </c>
      <c r="K15" s="930"/>
      <c r="L15" s="932">
        <v>0</v>
      </c>
      <c r="M15" s="933" t="s">
        <v>364</v>
      </c>
      <c r="N15" s="932">
        <v>0</v>
      </c>
      <c r="O15" s="933" t="s">
        <v>364</v>
      </c>
      <c r="P15" s="930"/>
      <c r="Q15" s="932">
        <v>0</v>
      </c>
      <c r="R15" s="933" t="s">
        <v>364</v>
      </c>
      <c r="S15" s="932">
        <v>0</v>
      </c>
      <c r="T15" s="933" t="str">
        <f t="shared" si="2"/>
        <v>-</v>
      </c>
    </row>
    <row r="16" spans="1:22" s="331" customFormat="1" ht="18" customHeight="1" x14ac:dyDescent="0.2">
      <c r="A16" s="330"/>
      <c r="B16" s="931" t="s">
        <v>5</v>
      </c>
      <c r="C16" s="930"/>
      <c r="D16" s="932">
        <f t="shared" si="0"/>
        <v>0</v>
      </c>
      <c r="E16" s="933">
        <f t="shared" si="1"/>
        <v>0</v>
      </c>
      <c r="F16" s="930"/>
      <c r="G16" s="932">
        <v>0</v>
      </c>
      <c r="H16" s="933" t="s">
        <v>364</v>
      </c>
      <c r="I16" s="932">
        <v>0</v>
      </c>
      <c r="J16" s="933" t="s">
        <v>364</v>
      </c>
      <c r="K16" s="930"/>
      <c r="L16" s="932">
        <v>0</v>
      </c>
      <c r="M16" s="933" t="s">
        <v>364</v>
      </c>
      <c r="N16" s="932">
        <v>0</v>
      </c>
      <c r="O16" s="933" t="s">
        <v>364</v>
      </c>
      <c r="P16" s="930"/>
      <c r="Q16" s="932">
        <v>0</v>
      </c>
      <c r="R16" s="933" t="s">
        <v>364</v>
      </c>
      <c r="S16" s="932">
        <v>0</v>
      </c>
      <c r="T16" s="933" t="str">
        <f t="shared" si="2"/>
        <v>-</v>
      </c>
    </row>
    <row r="17" spans="1:20" s="331" customFormat="1" ht="18" customHeight="1" x14ac:dyDescent="0.2">
      <c r="A17" s="330"/>
      <c r="B17" s="931" t="s">
        <v>4</v>
      </c>
      <c r="C17" s="930"/>
      <c r="D17" s="932">
        <f t="shared" si="0"/>
        <v>2740</v>
      </c>
      <c r="E17" s="933">
        <f t="shared" si="1"/>
        <v>24.633642003056728</v>
      </c>
      <c r="F17" s="930"/>
      <c r="G17" s="932">
        <v>594</v>
      </c>
      <c r="H17" s="933">
        <v>21.678832116788321</v>
      </c>
      <c r="I17" s="932">
        <v>470</v>
      </c>
      <c r="J17" s="933">
        <v>79.124579124579114</v>
      </c>
      <c r="K17" s="930"/>
      <c r="L17" s="932">
        <v>904</v>
      </c>
      <c r="M17" s="933">
        <v>32.992700729927002</v>
      </c>
      <c r="N17" s="932">
        <v>633</v>
      </c>
      <c r="O17" s="933">
        <v>70.022123893805315</v>
      </c>
      <c r="P17" s="930"/>
      <c r="Q17" s="932">
        <v>1242</v>
      </c>
      <c r="R17" s="933">
        <v>45.328467153284677</v>
      </c>
      <c r="S17" s="932">
        <v>831</v>
      </c>
      <c r="T17" s="933">
        <f t="shared" si="2"/>
        <v>66.908212560386474</v>
      </c>
    </row>
    <row r="18" spans="1:20" s="331" customFormat="1" ht="18" customHeight="1" x14ac:dyDescent="0.2">
      <c r="A18" s="330"/>
      <c r="B18" s="931" t="s">
        <v>40</v>
      </c>
      <c r="C18" s="930"/>
      <c r="D18" s="932">
        <f t="shared" si="0"/>
        <v>20</v>
      </c>
      <c r="E18" s="933">
        <f t="shared" si="1"/>
        <v>0.17980760586172795</v>
      </c>
      <c r="F18" s="930"/>
      <c r="G18" s="932">
        <v>15</v>
      </c>
      <c r="H18" s="933">
        <v>75</v>
      </c>
      <c r="I18" s="932">
        <v>12</v>
      </c>
      <c r="J18" s="933">
        <v>80</v>
      </c>
      <c r="K18" s="930"/>
      <c r="L18" s="932">
        <v>3</v>
      </c>
      <c r="M18" s="933">
        <v>15</v>
      </c>
      <c r="N18" s="932">
        <v>2</v>
      </c>
      <c r="O18" s="933">
        <v>66.666666666666657</v>
      </c>
      <c r="P18" s="930"/>
      <c r="Q18" s="932">
        <v>2</v>
      </c>
      <c r="R18" s="933">
        <v>10</v>
      </c>
      <c r="S18" s="932">
        <v>1</v>
      </c>
      <c r="T18" s="933">
        <f t="shared" si="2"/>
        <v>50</v>
      </c>
    </row>
    <row r="19" spans="1:20" s="331" customFormat="1" ht="18" customHeight="1" x14ac:dyDescent="0.2">
      <c r="A19" s="330"/>
      <c r="B19" s="931" t="s">
        <v>41</v>
      </c>
      <c r="C19" s="930"/>
      <c r="D19" s="932">
        <f t="shared" si="0"/>
        <v>86</v>
      </c>
      <c r="E19" s="933">
        <f t="shared" si="1"/>
        <v>0.77317270520543013</v>
      </c>
      <c r="F19" s="930"/>
      <c r="G19" s="932">
        <v>63</v>
      </c>
      <c r="H19" s="933">
        <v>73.255813953488371</v>
      </c>
      <c r="I19" s="932">
        <v>54</v>
      </c>
      <c r="J19" s="933">
        <v>85.714285714285708</v>
      </c>
      <c r="K19" s="930"/>
      <c r="L19" s="932">
        <v>16</v>
      </c>
      <c r="M19" s="933">
        <v>18.604651162790699</v>
      </c>
      <c r="N19" s="932">
        <v>14</v>
      </c>
      <c r="O19" s="933">
        <v>87.5</v>
      </c>
      <c r="P19" s="930"/>
      <c r="Q19" s="932">
        <v>7</v>
      </c>
      <c r="R19" s="933">
        <v>8.1395348837209305</v>
      </c>
      <c r="S19" s="932">
        <v>7</v>
      </c>
      <c r="T19" s="933">
        <f t="shared" si="2"/>
        <v>100</v>
      </c>
    </row>
    <row r="20" spans="1:20" s="331" customFormat="1" ht="18" customHeight="1" x14ac:dyDescent="0.2">
      <c r="A20" s="330"/>
      <c r="B20" s="931" t="s">
        <v>3</v>
      </c>
      <c r="C20" s="930"/>
      <c r="D20" s="932">
        <f t="shared" si="0"/>
        <v>778</v>
      </c>
      <c r="E20" s="933">
        <f t="shared" si="1"/>
        <v>6.9945158680212174</v>
      </c>
      <c r="F20" s="930"/>
      <c r="G20" s="932">
        <v>291</v>
      </c>
      <c r="H20" s="933">
        <v>37.40359897172236</v>
      </c>
      <c r="I20" s="932">
        <v>194</v>
      </c>
      <c r="J20" s="933">
        <v>66.666666666666657</v>
      </c>
      <c r="K20" s="930"/>
      <c r="L20" s="932">
        <v>345</v>
      </c>
      <c r="M20" s="933">
        <v>44.344473007712082</v>
      </c>
      <c r="N20" s="932">
        <v>263</v>
      </c>
      <c r="O20" s="933">
        <v>76.231884057971016</v>
      </c>
      <c r="P20" s="930"/>
      <c r="Q20" s="932">
        <v>142</v>
      </c>
      <c r="R20" s="933">
        <v>18.251928020565554</v>
      </c>
      <c r="S20" s="932">
        <v>108</v>
      </c>
      <c r="T20" s="933">
        <f t="shared" si="2"/>
        <v>76.056338028169009</v>
      </c>
    </row>
    <row r="21" spans="1:20" s="331" customFormat="1" ht="18" customHeight="1" x14ac:dyDescent="0.2">
      <c r="A21" s="330"/>
      <c r="B21" s="931" t="s">
        <v>2</v>
      </c>
      <c r="C21" s="930"/>
      <c r="D21" s="932">
        <f t="shared" si="0"/>
        <v>0</v>
      </c>
      <c r="E21" s="933">
        <f t="shared" si="1"/>
        <v>0</v>
      </c>
      <c r="F21" s="930"/>
      <c r="G21" s="932">
        <v>0</v>
      </c>
      <c r="H21" s="933" t="s">
        <v>364</v>
      </c>
      <c r="I21" s="932">
        <v>0</v>
      </c>
      <c r="J21" s="933" t="s">
        <v>364</v>
      </c>
      <c r="K21" s="930"/>
      <c r="L21" s="932">
        <v>0</v>
      </c>
      <c r="M21" s="933" t="s">
        <v>364</v>
      </c>
      <c r="N21" s="932">
        <v>0</v>
      </c>
      <c r="O21" s="933" t="s">
        <v>364</v>
      </c>
      <c r="P21" s="930"/>
      <c r="Q21" s="932">
        <v>0</v>
      </c>
      <c r="R21" s="933" t="s">
        <v>364</v>
      </c>
      <c r="S21" s="932">
        <v>0</v>
      </c>
      <c r="T21" s="933" t="str">
        <f t="shared" si="2"/>
        <v>-</v>
      </c>
    </row>
    <row r="22" spans="1:20" s="331" customFormat="1" ht="18" customHeight="1" x14ac:dyDescent="0.2">
      <c r="A22" s="330"/>
      <c r="B22" s="931" t="s">
        <v>35</v>
      </c>
      <c r="C22" s="930"/>
      <c r="D22" s="932">
        <f t="shared" si="0"/>
        <v>136</v>
      </c>
      <c r="E22" s="933">
        <f t="shared" si="1"/>
        <v>1.22269171985975</v>
      </c>
      <c r="F22" s="930"/>
      <c r="G22" s="932">
        <v>85</v>
      </c>
      <c r="H22" s="933">
        <v>62.5</v>
      </c>
      <c r="I22" s="932">
        <v>75</v>
      </c>
      <c r="J22" s="933">
        <v>88.235294117647058</v>
      </c>
      <c r="K22" s="930"/>
      <c r="L22" s="932">
        <v>48</v>
      </c>
      <c r="M22" s="933">
        <v>35.294117647058826</v>
      </c>
      <c r="N22" s="932">
        <v>43</v>
      </c>
      <c r="O22" s="933">
        <v>89.583333333333343</v>
      </c>
      <c r="P22" s="930"/>
      <c r="Q22" s="932">
        <v>3</v>
      </c>
      <c r="R22" s="933">
        <v>2.2058823529411766</v>
      </c>
      <c r="S22" s="932">
        <v>3</v>
      </c>
      <c r="T22" s="933">
        <f t="shared" si="2"/>
        <v>100</v>
      </c>
    </row>
    <row r="23" spans="1:20" s="331" customFormat="1" ht="18" customHeight="1" x14ac:dyDescent="0.2">
      <c r="A23" s="330"/>
      <c r="B23" s="931" t="s">
        <v>42</v>
      </c>
      <c r="C23" s="930"/>
      <c r="D23" s="932">
        <f t="shared" si="0"/>
        <v>82</v>
      </c>
      <c r="E23" s="933">
        <f t="shared" si="1"/>
        <v>0.73721118403308461</v>
      </c>
      <c r="F23" s="930"/>
      <c r="G23" s="932">
        <v>65</v>
      </c>
      <c r="H23" s="933">
        <v>79.268292682926827</v>
      </c>
      <c r="I23" s="932">
        <v>56</v>
      </c>
      <c r="J23" s="933">
        <v>86.15384615384616</v>
      </c>
      <c r="K23" s="930"/>
      <c r="L23" s="932">
        <v>16</v>
      </c>
      <c r="M23" s="933">
        <v>19.512195121951219</v>
      </c>
      <c r="N23" s="932">
        <v>15</v>
      </c>
      <c r="O23" s="933">
        <v>93.75</v>
      </c>
      <c r="P23" s="930"/>
      <c r="Q23" s="932">
        <v>1</v>
      </c>
      <c r="R23" s="933">
        <v>1.2195121951219512</v>
      </c>
      <c r="S23" s="932">
        <v>1</v>
      </c>
      <c r="T23" s="933">
        <f t="shared" si="2"/>
        <v>100</v>
      </c>
    </row>
    <row r="24" spans="1:20" s="331" customFormat="1" ht="18" customHeight="1" x14ac:dyDescent="0.2">
      <c r="A24" s="330">
        <v>47094</v>
      </c>
      <c r="B24" s="931" t="s">
        <v>43</v>
      </c>
      <c r="C24" s="930"/>
      <c r="D24" s="932">
        <f t="shared" si="0"/>
        <v>3</v>
      </c>
      <c r="E24" s="933">
        <f t="shared" si="1"/>
        <v>2.6971140879259191E-2</v>
      </c>
      <c r="F24" s="930"/>
      <c r="G24" s="932">
        <v>2</v>
      </c>
      <c r="H24" s="933">
        <v>66.666666666666657</v>
      </c>
      <c r="I24" s="932">
        <v>1</v>
      </c>
      <c r="J24" s="933">
        <v>50</v>
      </c>
      <c r="K24" s="930"/>
      <c r="L24" s="932">
        <v>0</v>
      </c>
      <c r="M24" s="933">
        <v>0</v>
      </c>
      <c r="N24" s="932">
        <v>0</v>
      </c>
      <c r="O24" s="933" t="s">
        <v>364</v>
      </c>
      <c r="P24" s="930"/>
      <c r="Q24" s="932">
        <v>1</v>
      </c>
      <c r="R24" s="933">
        <v>33.333333333333329</v>
      </c>
      <c r="S24" s="932">
        <v>1</v>
      </c>
      <c r="T24" s="933">
        <f t="shared" si="2"/>
        <v>100</v>
      </c>
    </row>
    <row r="25" spans="1:20" s="331" customFormat="1" ht="18" customHeight="1" x14ac:dyDescent="0.2">
      <c r="B25" s="931" t="s">
        <v>44</v>
      </c>
      <c r="C25" s="930"/>
      <c r="D25" s="932">
        <f t="shared" si="0"/>
        <v>40</v>
      </c>
      <c r="E25" s="933">
        <f t="shared" si="1"/>
        <v>0.3596152117234559</v>
      </c>
      <c r="F25" s="930"/>
      <c r="G25" s="932">
        <v>11</v>
      </c>
      <c r="H25" s="933">
        <v>27.500000000000004</v>
      </c>
      <c r="I25" s="932">
        <v>8</v>
      </c>
      <c r="J25" s="933">
        <v>72.727272727272734</v>
      </c>
      <c r="K25" s="930"/>
      <c r="L25" s="932">
        <v>17</v>
      </c>
      <c r="M25" s="933">
        <v>42.5</v>
      </c>
      <c r="N25" s="932">
        <v>10</v>
      </c>
      <c r="O25" s="933">
        <v>58.82352941176471</v>
      </c>
      <c r="P25" s="930"/>
      <c r="Q25" s="932">
        <v>12</v>
      </c>
      <c r="R25" s="933">
        <v>30</v>
      </c>
      <c r="S25" s="932">
        <v>7</v>
      </c>
      <c r="T25" s="933">
        <f t="shared" si="2"/>
        <v>58.333333333333336</v>
      </c>
    </row>
    <row r="26" spans="1:20" s="331" customFormat="1" ht="18" customHeight="1" x14ac:dyDescent="0.2">
      <c r="B26" s="931" t="s">
        <v>45</v>
      </c>
      <c r="C26" s="930"/>
      <c r="D26" s="932">
        <f t="shared" si="0"/>
        <v>7200</v>
      </c>
      <c r="E26" s="933">
        <f t="shared" si="1"/>
        <v>64.730738110222063</v>
      </c>
      <c r="F26" s="930"/>
      <c r="G26" s="932">
        <v>1995</v>
      </c>
      <c r="H26" s="933">
        <v>27.708333333333336</v>
      </c>
      <c r="I26" s="932">
        <v>819</v>
      </c>
      <c r="J26" s="933">
        <v>41.05263157894737</v>
      </c>
      <c r="K26" s="930"/>
      <c r="L26" s="932">
        <v>2603</v>
      </c>
      <c r="M26" s="933">
        <v>36.152777777777779</v>
      </c>
      <c r="N26" s="932">
        <v>866</v>
      </c>
      <c r="O26" s="933">
        <v>33.269304648482525</v>
      </c>
      <c r="P26" s="930"/>
      <c r="Q26" s="932">
        <v>2602</v>
      </c>
      <c r="R26" s="933">
        <v>36.138888888888886</v>
      </c>
      <c r="S26" s="932">
        <v>1039</v>
      </c>
      <c r="T26" s="933">
        <f t="shared" si="2"/>
        <v>39.93082244427363</v>
      </c>
    </row>
    <row r="27" spans="1:20" s="331" customFormat="1" ht="18" customHeight="1" x14ac:dyDescent="0.2">
      <c r="B27" s="931" t="s">
        <v>46</v>
      </c>
      <c r="C27" s="930"/>
      <c r="D27" s="932">
        <f t="shared" si="0"/>
        <v>0</v>
      </c>
      <c r="E27" s="933">
        <f t="shared" si="1"/>
        <v>0</v>
      </c>
      <c r="F27" s="930"/>
      <c r="G27" s="932">
        <v>0</v>
      </c>
      <c r="H27" s="933" t="s">
        <v>364</v>
      </c>
      <c r="I27" s="932">
        <v>0</v>
      </c>
      <c r="J27" s="933" t="s">
        <v>364</v>
      </c>
      <c r="K27" s="930"/>
      <c r="L27" s="932">
        <v>0</v>
      </c>
      <c r="M27" s="933" t="s">
        <v>364</v>
      </c>
      <c r="N27" s="932">
        <v>0</v>
      </c>
      <c r="O27" s="933" t="s">
        <v>364</v>
      </c>
      <c r="P27" s="930"/>
      <c r="Q27" s="932">
        <v>0</v>
      </c>
      <c r="R27" s="933" t="s">
        <v>364</v>
      </c>
      <c r="S27" s="932">
        <v>0</v>
      </c>
      <c r="T27" s="933" t="str">
        <f t="shared" si="2"/>
        <v>-</v>
      </c>
    </row>
    <row r="28" spans="1:20" s="331" customFormat="1" ht="18" customHeight="1" x14ac:dyDescent="0.2">
      <c r="B28" s="953" t="s">
        <v>1</v>
      </c>
      <c r="C28" s="930"/>
      <c r="D28" s="954">
        <f t="shared" si="0"/>
        <v>0</v>
      </c>
      <c r="E28" s="955">
        <f t="shared" si="1"/>
        <v>0</v>
      </c>
      <c r="F28" s="930"/>
      <c r="G28" s="954">
        <v>0</v>
      </c>
      <c r="H28" s="955" t="s">
        <v>364</v>
      </c>
      <c r="I28" s="954">
        <v>0</v>
      </c>
      <c r="J28" s="955" t="s">
        <v>364</v>
      </c>
      <c r="K28" s="930"/>
      <c r="L28" s="954">
        <v>0</v>
      </c>
      <c r="M28" s="955" t="s">
        <v>364</v>
      </c>
      <c r="N28" s="954">
        <v>0</v>
      </c>
      <c r="O28" s="955" t="s">
        <v>364</v>
      </c>
      <c r="P28" s="930"/>
      <c r="Q28" s="954">
        <v>0</v>
      </c>
      <c r="R28" s="955" t="s">
        <v>364</v>
      </c>
      <c r="S28" s="954">
        <v>0</v>
      </c>
      <c r="T28" s="955" t="str">
        <f t="shared" si="2"/>
        <v>-</v>
      </c>
    </row>
    <row r="29" spans="1:20" s="319" customFormat="1" ht="18" customHeight="1" x14ac:dyDescent="0.2">
      <c r="B29" s="1284" t="s">
        <v>0</v>
      </c>
      <c r="C29" s="1277"/>
      <c r="D29" s="1285">
        <f>SUM(D11:D28)</f>
        <v>11123</v>
      </c>
      <c r="E29" s="1286">
        <f t="shared" si="1"/>
        <v>100</v>
      </c>
      <c r="F29" s="1277"/>
      <c r="G29" s="1285">
        <f>SUM(G11:G28)</f>
        <v>3140</v>
      </c>
      <c r="H29" s="1286">
        <f>G29/$D29*100</f>
        <v>28.229794120291292</v>
      </c>
      <c r="I29" s="1285">
        <f>SUM(I11:I28)</f>
        <v>1705</v>
      </c>
      <c r="J29" s="1286">
        <f>I29/G29*100</f>
        <v>54.299363057324847</v>
      </c>
      <c r="K29" s="1277"/>
      <c r="L29" s="1285">
        <f>SUM(L11:L28)</f>
        <v>3961</v>
      </c>
      <c r="M29" s="1286">
        <f>L29/$D29*100</f>
        <v>35.610896340915218</v>
      </c>
      <c r="N29" s="1285">
        <f>SUM(N11:N28)</f>
        <v>1854</v>
      </c>
      <c r="O29" s="1286">
        <f>N29/L29*100</f>
        <v>46.806362029790456</v>
      </c>
      <c r="P29" s="1277"/>
      <c r="Q29" s="1285">
        <f>SUM(Q11:Q28)</f>
        <v>4022</v>
      </c>
      <c r="R29" s="1286">
        <f>Q29/$D29*100</f>
        <v>36.159309538793487</v>
      </c>
      <c r="S29" s="1285">
        <f>SUM(S11:S28)</f>
        <v>2006</v>
      </c>
      <c r="T29" s="1286">
        <f>S29/Q29*100</f>
        <v>49.875683739433121</v>
      </c>
    </row>
    <row r="30" spans="1:20" s="328" customFormat="1" ht="6.75" customHeight="1" x14ac:dyDescent="0.2">
      <c r="B30" s="1636"/>
      <c r="C30" s="1636"/>
      <c r="D30" s="1636"/>
      <c r="E30" s="1636"/>
      <c r="F30" s="779"/>
    </row>
    <row r="31" spans="1:20" x14ac:dyDescent="0.25">
      <c r="B31" s="1637"/>
      <c r="C31" s="1637"/>
      <c r="D31" s="1637"/>
      <c r="E31" s="1637"/>
      <c r="F31" s="1637"/>
      <c r="G31" s="1637"/>
      <c r="H31" s="1637"/>
      <c r="I31" s="1637"/>
      <c r="J31" s="1637"/>
      <c r="K31" s="1637"/>
      <c r="L31" s="1637"/>
      <c r="M31" s="1637"/>
      <c r="N31" s="1637"/>
      <c r="O31" s="1637"/>
      <c r="P31" s="1637"/>
      <c r="Q31" s="1637"/>
      <c r="R31" s="1637"/>
    </row>
    <row r="32" spans="1:20" x14ac:dyDescent="0.25">
      <c r="G32" s="935"/>
      <c r="L32" s="935"/>
    </row>
    <row r="33" spans="2:12" x14ac:dyDescent="0.25">
      <c r="B33" s="935"/>
      <c r="L33" s="935"/>
    </row>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988" customWidth="1"/>
    <col min="2" max="2" width="26.5703125" style="988" bestFit="1" customWidth="1"/>
    <col min="3" max="3" width="7.85546875" style="988" customWidth="1"/>
    <col min="4" max="4" width="7" style="988" bestFit="1" customWidth="1"/>
    <col min="5" max="5" width="8.5703125" style="988" customWidth="1"/>
    <col min="6" max="6" width="6.42578125" style="988" customWidth="1"/>
    <col min="7" max="7" width="8.28515625" style="988" customWidth="1"/>
    <col min="8" max="8" width="7" style="988" bestFit="1" customWidth="1"/>
    <col min="9" max="9" width="9.7109375" style="988" customWidth="1"/>
    <col min="10" max="10" width="6" style="988" customWidth="1"/>
    <col min="11" max="11" width="7" style="988" customWidth="1"/>
    <col min="12" max="12" width="6" style="988" customWidth="1"/>
    <col min="13" max="13" width="7.140625" style="988" customWidth="1"/>
    <col min="14" max="14" width="6" style="988" customWidth="1"/>
    <col min="15" max="15" width="7.140625" style="988" customWidth="1"/>
    <col min="16" max="16" width="7.28515625" style="988" customWidth="1"/>
    <col min="17" max="16384" width="11.42578125" style="988"/>
  </cols>
  <sheetData>
    <row r="1" spans="1:21" s="960" customFormat="1" ht="12.75" customHeight="1" x14ac:dyDescent="0.2">
      <c r="E1" s="964" t="s">
        <v>194</v>
      </c>
      <c r="F1" s="964"/>
      <c r="G1" s="964" t="s">
        <v>195</v>
      </c>
      <c r="H1" s="964"/>
      <c r="I1" s="964" t="s">
        <v>196</v>
      </c>
      <c r="J1" s="964"/>
      <c r="K1" s="964" t="s">
        <v>197</v>
      </c>
      <c r="L1" s="964"/>
      <c r="M1" s="964" t="s">
        <v>198</v>
      </c>
      <c r="N1" s="964"/>
      <c r="O1" s="964" t="s">
        <v>199</v>
      </c>
    </row>
    <row r="2" spans="1:21" s="965" customFormat="1" ht="48" customHeight="1" x14ac:dyDescent="0.25">
      <c r="B2" s="966"/>
      <c r="C2" s="966"/>
      <c r="D2" s="966"/>
      <c r="E2" s="966"/>
      <c r="F2" s="966"/>
      <c r="G2" s="966"/>
      <c r="H2" s="966"/>
    </row>
    <row r="3" spans="1:21" s="967" customFormat="1" ht="21" x14ac:dyDescent="0.2">
      <c r="B3" s="1518" t="s">
        <v>440</v>
      </c>
      <c r="C3" s="1518"/>
      <c r="D3" s="1518"/>
      <c r="E3" s="1518"/>
      <c r="F3" s="1518"/>
      <c r="G3" s="1518"/>
      <c r="H3" s="1518"/>
      <c r="I3" s="1518"/>
      <c r="J3" s="1518"/>
      <c r="K3" s="1518"/>
      <c r="L3" s="1518"/>
      <c r="M3" s="1518"/>
      <c r="N3" s="1518"/>
      <c r="O3" s="1518"/>
      <c r="P3" s="1518"/>
    </row>
    <row r="4" spans="1:21" s="967" customFormat="1" ht="15.75" x14ac:dyDescent="0.2">
      <c r="B4" s="1439" t="str">
        <f>porsaad!$B$6</f>
        <v>Situación a 31 de enero de 2025</v>
      </c>
      <c r="C4" s="1439"/>
      <c r="D4" s="1439"/>
      <c r="E4" s="1439"/>
      <c r="F4" s="1439"/>
      <c r="G4" s="1439"/>
      <c r="H4" s="1439"/>
      <c r="I4" s="1439"/>
      <c r="J4" s="1439"/>
      <c r="K4" s="1439"/>
      <c r="L4" s="1439"/>
      <c r="M4" s="1439"/>
      <c r="N4" s="1439"/>
      <c r="O4" s="1439"/>
      <c r="P4" s="1439"/>
      <c r="Q4" s="968"/>
      <c r="R4" s="968"/>
      <c r="S4" s="968"/>
      <c r="T4" s="968"/>
      <c r="U4" s="968"/>
    </row>
    <row r="5" spans="1:21" s="969" customFormat="1" ht="7.5" customHeight="1" x14ac:dyDescent="0.2">
      <c r="B5" s="970"/>
      <c r="C5" s="969" t="s">
        <v>194</v>
      </c>
      <c r="E5" s="969" t="s">
        <v>195</v>
      </c>
      <c r="G5" s="969" t="s">
        <v>196</v>
      </c>
      <c r="I5" s="969" t="s">
        <v>197</v>
      </c>
      <c r="K5" s="964" t="s">
        <v>198</v>
      </c>
      <c r="M5" s="964" t="s">
        <v>199</v>
      </c>
      <c r="O5" s="964" t="s">
        <v>199</v>
      </c>
    </row>
    <row r="6" spans="1:21" s="967" customFormat="1" ht="15" customHeight="1" x14ac:dyDescent="0.2">
      <c r="B6" s="971"/>
      <c r="C6" s="1640" t="s">
        <v>200</v>
      </c>
      <c r="D6" s="1641"/>
      <c r="E6" s="1641"/>
      <c r="F6" s="1641"/>
      <c r="G6" s="1641"/>
      <c r="H6" s="1641"/>
      <c r="I6" s="1641"/>
      <c r="J6" s="1641"/>
      <c r="K6" s="1641"/>
      <c r="L6" s="1641"/>
      <c r="M6" s="1641"/>
      <c r="N6" s="1641"/>
      <c r="O6" s="1641"/>
      <c r="P6" s="1642"/>
    </row>
    <row r="7" spans="1:21" s="967" customFormat="1" ht="57" customHeight="1" x14ac:dyDescent="0.2">
      <c r="B7" s="1643" t="s">
        <v>12</v>
      </c>
      <c r="C7" s="1645" t="s">
        <v>0</v>
      </c>
      <c r="D7" s="1646"/>
      <c r="E7" s="1638" t="s">
        <v>201</v>
      </c>
      <c r="F7" s="1647"/>
      <c r="G7" s="1648" t="s">
        <v>202</v>
      </c>
      <c r="H7" s="1649"/>
      <c r="I7" s="1648" t="s">
        <v>203</v>
      </c>
      <c r="J7" s="1649"/>
      <c r="K7" s="1648" t="s">
        <v>204</v>
      </c>
      <c r="L7" s="1649"/>
      <c r="M7" s="1648" t="s">
        <v>205</v>
      </c>
      <c r="N7" s="1649"/>
      <c r="O7" s="1638" t="s">
        <v>206</v>
      </c>
      <c r="P7" s="1639"/>
    </row>
    <row r="8" spans="1:21" s="972" customFormat="1" ht="12" customHeight="1" x14ac:dyDescent="0.2">
      <c r="B8" s="1644"/>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
      <c r="A9" s="961">
        <v>1</v>
      </c>
      <c r="B9" s="974" t="s">
        <v>8</v>
      </c>
      <c r="C9" s="975">
        <f>E9+G9+I9+K9+M9+O9</f>
        <v>4887</v>
      </c>
      <c r="D9" s="976">
        <f>IFERROR(C9/$C9*100,"-")</f>
        <v>100</v>
      </c>
      <c r="E9" s="975">
        <v>0</v>
      </c>
      <c r="F9" s="976">
        <v>0</v>
      </c>
      <c r="G9" s="975">
        <v>4548</v>
      </c>
      <c r="H9" s="976">
        <v>93.063228974831176</v>
      </c>
      <c r="I9" s="975">
        <v>339</v>
      </c>
      <c r="J9" s="976">
        <v>6.9367710251688157</v>
      </c>
      <c r="K9" s="975">
        <v>0</v>
      </c>
      <c r="L9" s="976">
        <v>0</v>
      </c>
      <c r="M9" s="975">
        <v>0</v>
      </c>
      <c r="N9" s="976">
        <v>0</v>
      </c>
      <c r="O9" s="975">
        <v>0</v>
      </c>
      <c r="P9" s="976">
        <f t="shared" ref="P9:P26" si="0">IFERROR(O9/$C9*100,"-")</f>
        <v>0</v>
      </c>
      <c r="R9" s="977"/>
    </row>
    <row r="10" spans="1:21" s="962" customFormat="1" ht="16.5" customHeight="1" x14ac:dyDescent="0.2">
      <c r="A10" s="962">
        <v>2</v>
      </c>
      <c r="B10" s="978" t="s">
        <v>7</v>
      </c>
      <c r="C10" s="979">
        <f t="shared" ref="C10:C26" si="1">E10+G10+I10+K10+M10+O10</f>
        <v>9919</v>
      </c>
      <c r="D10" s="980">
        <f t="shared" ref="D10:D26" si="2">IFERROR(C10/$C10*100,"-")</f>
        <v>100</v>
      </c>
      <c r="E10" s="979">
        <v>2</v>
      </c>
      <c r="F10" s="980">
        <v>2.0163322915616493E-2</v>
      </c>
      <c r="G10" s="979">
        <v>7563</v>
      </c>
      <c r="H10" s="980">
        <v>76.247605605403763</v>
      </c>
      <c r="I10" s="979">
        <v>2354</v>
      </c>
      <c r="J10" s="980">
        <v>23.732231071680612</v>
      </c>
      <c r="K10" s="979">
        <v>0</v>
      </c>
      <c r="L10" s="980">
        <v>0</v>
      </c>
      <c r="M10" s="979">
        <v>0</v>
      </c>
      <c r="N10" s="980">
        <v>0</v>
      </c>
      <c r="O10" s="979">
        <v>0</v>
      </c>
      <c r="P10" s="980">
        <f t="shared" si="0"/>
        <v>0</v>
      </c>
      <c r="R10" s="977"/>
    </row>
    <row r="11" spans="1:21" s="962" customFormat="1" ht="16.5" customHeight="1" x14ac:dyDescent="0.2">
      <c r="A11" s="962">
        <v>3</v>
      </c>
      <c r="B11" s="978" t="s">
        <v>37</v>
      </c>
      <c r="C11" s="979">
        <f t="shared" si="1"/>
        <v>5126</v>
      </c>
      <c r="D11" s="980">
        <f t="shared" si="2"/>
        <v>100</v>
      </c>
      <c r="E11" s="979">
        <v>296</v>
      </c>
      <c r="F11" s="980">
        <v>5.7744830277019119</v>
      </c>
      <c r="G11" s="979">
        <v>3028</v>
      </c>
      <c r="H11" s="980">
        <v>59.071400702301993</v>
      </c>
      <c r="I11" s="979">
        <v>474</v>
      </c>
      <c r="J11" s="980">
        <v>9.2469761997658999</v>
      </c>
      <c r="K11" s="979">
        <v>1069</v>
      </c>
      <c r="L11" s="980">
        <v>20.854467420991028</v>
      </c>
      <c r="M11" s="979">
        <v>259</v>
      </c>
      <c r="N11" s="980">
        <v>5.0526726492391729</v>
      </c>
      <c r="O11" s="979">
        <v>0</v>
      </c>
      <c r="P11" s="980">
        <f t="shared" si="0"/>
        <v>0</v>
      </c>
      <c r="R11" s="977"/>
    </row>
    <row r="12" spans="1:21" s="962" customFormat="1" ht="16.5" customHeight="1" x14ac:dyDescent="0.2">
      <c r="A12" s="962">
        <v>4</v>
      </c>
      <c r="B12" s="978" t="s">
        <v>38</v>
      </c>
      <c r="C12" s="979">
        <f t="shared" si="1"/>
        <v>799</v>
      </c>
      <c r="D12" s="980">
        <f t="shared" si="2"/>
        <v>100</v>
      </c>
      <c r="E12" s="979">
        <v>0</v>
      </c>
      <c r="F12" s="980">
        <v>0</v>
      </c>
      <c r="G12" s="979">
        <v>649</v>
      </c>
      <c r="H12" s="980">
        <v>81.226533166458069</v>
      </c>
      <c r="I12" s="979">
        <v>150</v>
      </c>
      <c r="J12" s="980">
        <v>18.773466833541928</v>
      </c>
      <c r="K12" s="979">
        <v>0</v>
      </c>
      <c r="L12" s="980">
        <v>0</v>
      </c>
      <c r="M12" s="979">
        <v>0</v>
      </c>
      <c r="N12" s="980">
        <v>0</v>
      </c>
      <c r="O12" s="979">
        <v>0</v>
      </c>
      <c r="P12" s="980">
        <f t="shared" si="0"/>
        <v>0</v>
      </c>
      <c r="R12" s="977"/>
    </row>
    <row r="13" spans="1:21" s="962" customFormat="1" ht="16.5" customHeight="1" x14ac:dyDescent="0.2">
      <c r="A13" s="962">
        <v>5</v>
      </c>
      <c r="B13" s="978" t="s">
        <v>6</v>
      </c>
      <c r="C13" s="979">
        <f t="shared" si="1"/>
        <v>15554</v>
      </c>
      <c r="D13" s="980">
        <f t="shared" si="2"/>
        <v>100</v>
      </c>
      <c r="E13" s="979">
        <v>9945</v>
      </c>
      <c r="F13" s="980">
        <v>63.938536710813942</v>
      </c>
      <c r="G13" s="979">
        <v>1969</v>
      </c>
      <c r="H13" s="980">
        <v>12.659123055162661</v>
      </c>
      <c r="I13" s="979">
        <v>1268</v>
      </c>
      <c r="J13" s="980">
        <v>8.1522437958081522</v>
      </c>
      <c r="K13" s="979">
        <v>2367</v>
      </c>
      <c r="L13" s="980">
        <v>15.217950366465219</v>
      </c>
      <c r="M13" s="979">
        <v>5</v>
      </c>
      <c r="N13" s="980">
        <v>3.2146071750032146E-2</v>
      </c>
      <c r="O13" s="979">
        <v>0</v>
      </c>
      <c r="P13" s="980">
        <f t="shared" si="0"/>
        <v>0</v>
      </c>
      <c r="R13" s="977"/>
    </row>
    <row r="14" spans="1:21" s="962" customFormat="1" ht="16.5" customHeight="1" x14ac:dyDescent="0.2">
      <c r="A14" s="962">
        <v>6</v>
      </c>
      <c r="B14" s="978" t="s">
        <v>5</v>
      </c>
      <c r="C14" s="979">
        <f t="shared" si="1"/>
        <v>311</v>
      </c>
      <c r="D14" s="980">
        <f t="shared" si="2"/>
        <v>100</v>
      </c>
      <c r="E14" s="979">
        <v>0</v>
      </c>
      <c r="F14" s="980">
        <v>0</v>
      </c>
      <c r="G14" s="979">
        <v>310</v>
      </c>
      <c r="H14" s="980">
        <v>99.678456591639872</v>
      </c>
      <c r="I14" s="979">
        <v>1</v>
      </c>
      <c r="J14" s="980">
        <v>0.32154340836012862</v>
      </c>
      <c r="K14" s="979">
        <v>0</v>
      </c>
      <c r="L14" s="980">
        <v>0</v>
      </c>
      <c r="M14" s="979">
        <v>0</v>
      </c>
      <c r="N14" s="980">
        <v>0</v>
      </c>
      <c r="O14" s="979">
        <v>0</v>
      </c>
      <c r="P14" s="980">
        <f t="shared" si="0"/>
        <v>0</v>
      </c>
      <c r="R14" s="977"/>
    </row>
    <row r="15" spans="1:21" s="963" customFormat="1" ht="16.5" customHeight="1" x14ac:dyDescent="0.2">
      <c r="A15" s="963">
        <v>7</v>
      </c>
      <c r="B15" s="978" t="s">
        <v>4</v>
      </c>
      <c r="C15" s="979">
        <f t="shared" si="1"/>
        <v>49099</v>
      </c>
      <c r="D15" s="980">
        <f t="shared" si="2"/>
        <v>100</v>
      </c>
      <c r="E15" s="979">
        <v>8778</v>
      </c>
      <c r="F15" s="980">
        <v>17.878164524735737</v>
      </c>
      <c r="G15" s="979">
        <v>20919</v>
      </c>
      <c r="H15" s="980">
        <v>42.605755718039063</v>
      </c>
      <c r="I15" s="979">
        <v>14074</v>
      </c>
      <c r="J15" s="980">
        <v>28.664534919244787</v>
      </c>
      <c r="K15" s="979">
        <v>5328</v>
      </c>
      <c r="L15" s="980">
        <v>10.851544837980406</v>
      </c>
      <c r="M15" s="979">
        <v>0</v>
      </c>
      <c r="N15" s="980">
        <v>0</v>
      </c>
      <c r="O15" s="979">
        <v>0</v>
      </c>
      <c r="P15" s="980">
        <f t="shared" si="0"/>
        <v>0</v>
      </c>
      <c r="R15" s="977"/>
    </row>
    <row r="16" spans="1:21" s="963" customFormat="1" ht="16.5" customHeight="1" x14ac:dyDescent="0.2">
      <c r="A16" s="963">
        <v>8</v>
      </c>
      <c r="B16" s="978" t="s">
        <v>40</v>
      </c>
      <c r="C16" s="979">
        <f t="shared" si="1"/>
        <v>11890</v>
      </c>
      <c r="D16" s="980">
        <f t="shared" si="2"/>
        <v>100</v>
      </c>
      <c r="E16" s="979">
        <v>1195</v>
      </c>
      <c r="F16" s="980">
        <v>10.050462573591252</v>
      </c>
      <c r="G16" s="979">
        <v>8204</v>
      </c>
      <c r="H16" s="980">
        <v>68.999158957106815</v>
      </c>
      <c r="I16" s="979">
        <v>538</v>
      </c>
      <c r="J16" s="980">
        <v>4.5248107653490326</v>
      </c>
      <c r="K16" s="979">
        <v>1953</v>
      </c>
      <c r="L16" s="980">
        <v>16.4255677039529</v>
      </c>
      <c r="M16" s="979">
        <v>0</v>
      </c>
      <c r="N16" s="980">
        <v>0</v>
      </c>
      <c r="O16" s="979">
        <v>0</v>
      </c>
      <c r="P16" s="980">
        <f t="shared" si="0"/>
        <v>0</v>
      </c>
      <c r="R16" s="977"/>
    </row>
    <row r="17" spans="1:18" s="963" customFormat="1" ht="16.5" customHeight="1" x14ac:dyDescent="0.2">
      <c r="A17" s="963">
        <v>9</v>
      </c>
      <c r="B17" s="978" t="s">
        <v>41</v>
      </c>
      <c r="C17" s="979">
        <f t="shared" si="1"/>
        <v>23876</v>
      </c>
      <c r="D17" s="980">
        <f t="shared" si="2"/>
        <v>100</v>
      </c>
      <c r="E17" s="979">
        <v>7785</v>
      </c>
      <c r="F17" s="980">
        <v>32.605964148098508</v>
      </c>
      <c r="G17" s="979">
        <v>13787</v>
      </c>
      <c r="H17" s="980">
        <v>57.744178254313958</v>
      </c>
      <c r="I17" s="979">
        <v>2304</v>
      </c>
      <c r="J17" s="980">
        <v>9.6498575975875358</v>
      </c>
      <c r="K17" s="979">
        <v>0</v>
      </c>
      <c r="L17" s="980">
        <v>0</v>
      </c>
      <c r="M17" s="979">
        <v>0</v>
      </c>
      <c r="N17" s="980">
        <v>0</v>
      </c>
      <c r="O17" s="979">
        <v>0</v>
      </c>
      <c r="P17" s="980">
        <f t="shared" si="0"/>
        <v>0</v>
      </c>
      <c r="R17" s="977"/>
    </row>
    <row r="18" spans="1:18" s="963" customFormat="1" ht="16.5" customHeight="1" x14ac:dyDescent="0.2">
      <c r="A18" s="963">
        <v>10</v>
      </c>
      <c r="B18" s="978" t="s">
        <v>3</v>
      </c>
      <c r="C18" s="979">
        <f t="shared" si="1"/>
        <v>25186</v>
      </c>
      <c r="D18" s="980">
        <f t="shared" si="2"/>
        <v>100</v>
      </c>
      <c r="E18" s="979">
        <v>13398</v>
      </c>
      <c r="F18" s="980">
        <v>53.196220122290164</v>
      </c>
      <c r="G18" s="979">
        <v>8495</v>
      </c>
      <c r="H18" s="980">
        <v>33.729055824664492</v>
      </c>
      <c r="I18" s="979">
        <v>1009</v>
      </c>
      <c r="J18" s="980">
        <v>4.0061939172556187</v>
      </c>
      <c r="K18" s="979">
        <v>2284</v>
      </c>
      <c r="L18" s="980">
        <v>9.0685301357897252</v>
      </c>
      <c r="M18" s="979">
        <v>0</v>
      </c>
      <c r="N18" s="980">
        <v>0</v>
      </c>
      <c r="O18" s="979">
        <v>0</v>
      </c>
      <c r="P18" s="980">
        <f t="shared" si="0"/>
        <v>0</v>
      </c>
      <c r="R18" s="977"/>
    </row>
    <row r="19" spans="1:18" s="962" customFormat="1" ht="16.5" customHeight="1" x14ac:dyDescent="0.2">
      <c r="A19" s="962">
        <v>11</v>
      </c>
      <c r="B19" s="978" t="s">
        <v>2</v>
      </c>
      <c r="C19" s="979">
        <f t="shared" si="1"/>
        <v>19933</v>
      </c>
      <c r="D19" s="980">
        <f t="shared" si="2"/>
        <v>100</v>
      </c>
      <c r="E19" s="979">
        <v>14624</v>
      </c>
      <c r="F19" s="980">
        <v>73.365775347413845</v>
      </c>
      <c r="G19" s="979">
        <v>3007</v>
      </c>
      <c r="H19" s="980">
        <v>15.085536547433904</v>
      </c>
      <c r="I19" s="979">
        <v>912</v>
      </c>
      <c r="J19" s="980">
        <v>4.5753273466111475</v>
      </c>
      <c r="K19" s="979">
        <v>1390</v>
      </c>
      <c r="L19" s="980">
        <v>6.9733607585411121</v>
      </c>
      <c r="M19" s="979">
        <v>0</v>
      </c>
      <c r="N19" s="980">
        <v>0</v>
      </c>
      <c r="O19" s="979">
        <v>0</v>
      </c>
      <c r="P19" s="980">
        <f t="shared" si="0"/>
        <v>0</v>
      </c>
      <c r="R19" s="977"/>
    </row>
    <row r="20" spans="1:18" s="962" customFormat="1" ht="16.5" customHeight="1" x14ac:dyDescent="0.2">
      <c r="A20" s="962">
        <v>12</v>
      </c>
      <c r="B20" s="978" t="s">
        <v>35</v>
      </c>
      <c r="C20" s="979">
        <f t="shared" si="1"/>
        <v>16464</v>
      </c>
      <c r="D20" s="980">
        <f t="shared" si="2"/>
        <v>100</v>
      </c>
      <c r="E20" s="979">
        <v>2988</v>
      </c>
      <c r="F20" s="980">
        <v>18.14868804664723</v>
      </c>
      <c r="G20" s="979">
        <v>6754</v>
      </c>
      <c r="H20" s="980">
        <v>41.022837706511176</v>
      </c>
      <c r="I20" s="979">
        <v>4024</v>
      </c>
      <c r="J20" s="980">
        <v>24.441205053449952</v>
      </c>
      <c r="K20" s="979">
        <v>2698</v>
      </c>
      <c r="L20" s="980">
        <v>16.387269193391642</v>
      </c>
      <c r="M20" s="979">
        <v>0</v>
      </c>
      <c r="N20" s="980">
        <v>0</v>
      </c>
      <c r="O20" s="979">
        <v>0</v>
      </c>
      <c r="P20" s="980">
        <f t="shared" si="0"/>
        <v>0</v>
      </c>
      <c r="R20" s="977"/>
    </row>
    <row r="21" spans="1:18" s="962" customFormat="1" ht="16.5" customHeight="1" x14ac:dyDescent="0.2">
      <c r="A21" s="962">
        <v>13</v>
      </c>
      <c r="B21" s="978" t="s">
        <v>42</v>
      </c>
      <c r="C21" s="979">
        <f t="shared" si="1"/>
        <v>28695</v>
      </c>
      <c r="D21" s="980">
        <f t="shared" si="2"/>
        <v>100</v>
      </c>
      <c r="E21" s="979">
        <v>3486</v>
      </c>
      <c r="F21" s="980">
        <v>12.148457919498171</v>
      </c>
      <c r="G21" s="979">
        <v>15976</v>
      </c>
      <c r="H21" s="980">
        <v>55.675204739501659</v>
      </c>
      <c r="I21" s="979">
        <v>2298</v>
      </c>
      <c r="J21" s="980">
        <v>8.0083638264506014</v>
      </c>
      <c r="K21" s="979">
        <v>6935</v>
      </c>
      <c r="L21" s="980">
        <v>24.167973514549573</v>
      </c>
      <c r="M21" s="979">
        <v>0</v>
      </c>
      <c r="N21" s="980">
        <v>0</v>
      </c>
      <c r="O21" s="979">
        <v>0</v>
      </c>
      <c r="P21" s="980">
        <f t="shared" si="0"/>
        <v>0</v>
      </c>
      <c r="R21" s="977"/>
    </row>
    <row r="22" spans="1:18" s="962" customFormat="1" ht="16.5" customHeight="1" x14ac:dyDescent="0.2">
      <c r="A22" s="962">
        <v>14</v>
      </c>
      <c r="B22" s="978" t="s">
        <v>43</v>
      </c>
      <c r="C22" s="979">
        <f t="shared" si="1"/>
        <v>1350</v>
      </c>
      <c r="D22" s="980">
        <f t="shared" si="2"/>
        <v>100</v>
      </c>
      <c r="E22" s="979">
        <v>3</v>
      </c>
      <c r="F22" s="980">
        <v>0.22222222222222221</v>
      </c>
      <c r="G22" s="979">
        <v>703</v>
      </c>
      <c r="H22" s="980">
        <v>52.074074074074076</v>
      </c>
      <c r="I22" s="979">
        <v>215</v>
      </c>
      <c r="J22" s="980">
        <v>15.925925925925927</v>
      </c>
      <c r="K22" s="979">
        <v>429</v>
      </c>
      <c r="L22" s="980">
        <v>31.777777777777779</v>
      </c>
      <c r="M22" s="979">
        <v>0</v>
      </c>
      <c r="N22" s="980">
        <v>0</v>
      </c>
      <c r="O22" s="979">
        <v>0</v>
      </c>
      <c r="P22" s="980">
        <f t="shared" si="0"/>
        <v>0</v>
      </c>
      <c r="R22" s="977"/>
    </row>
    <row r="23" spans="1:18" s="962" customFormat="1" ht="16.5" customHeight="1" x14ac:dyDescent="0.2">
      <c r="A23" s="962">
        <v>15</v>
      </c>
      <c r="B23" s="978" t="s">
        <v>44</v>
      </c>
      <c r="C23" s="979">
        <f t="shared" si="1"/>
        <v>2923</v>
      </c>
      <c r="D23" s="980">
        <f t="shared" si="2"/>
        <v>100</v>
      </c>
      <c r="E23" s="979">
        <v>1631</v>
      </c>
      <c r="F23" s="980">
        <v>55.798836811495036</v>
      </c>
      <c r="G23" s="979">
        <v>891</v>
      </c>
      <c r="H23" s="980">
        <v>30.482381115292505</v>
      </c>
      <c r="I23" s="979">
        <v>271</v>
      </c>
      <c r="J23" s="980">
        <v>9.2712966130687651</v>
      </c>
      <c r="K23" s="979">
        <v>130</v>
      </c>
      <c r="L23" s="980">
        <v>4.447485460143688</v>
      </c>
      <c r="M23" s="979">
        <v>0</v>
      </c>
      <c r="N23" s="980">
        <v>0</v>
      </c>
      <c r="O23" s="979">
        <v>0</v>
      </c>
      <c r="P23" s="980">
        <f t="shared" si="0"/>
        <v>0</v>
      </c>
      <c r="R23" s="977"/>
    </row>
    <row r="24" spans="1:18" s="962" customFormat="1" ht="16.5" customHeight="1" x14ac:dyDescent="0.2">
      <c r="A24" s="962">
        <v>16</v>
      </c>
      <c r="B24" s="978" t="s">
        <v>45</v>
      </c>
      <c r="C24" s="979">
        <f t="shared" si="1"/>
        <v>1389</v>
      </c>
      <c r="D24" s="980">
        <f t="shared" si="2"/>
        <v>100</v>
      </c>
      <c r="E24" s="979">
        <v>0</v>
      </c>
      <c r="F24" s="980">
        <v>0</v>
      </c>
      <c r="G24" s="979">
        <v>1386</v>
      </c>
      <c r="H24" s="980">
        <v>99.784017278617711</v>
      </c>
      <c r="I24" s="979">
        <v>3</v>
      </c>
      <c r="J24" s="980">
        <v>0.21598272138228944</v>
      </c>
      <c r="K24" s="979">
        <v>0</v>
      </c>
      <c r="L24" s="980">
        <v>0</v>
      </c>
      <c r="M24" s="979">
        <v>0</v>
      </c>
      <c r="N24" s="980">
        <v>0</v>
      </c>
      <c r="O24" s="979">
        <v>0</v>
      </c>
      <c r="P24" s="980">
        <f t="shared" si="0"/>
        <v>0</v>
      </c>
      <c r="R24" s="977"/>
    </row>
    <row r="25" spans="1:18" s="962" customFormat="1" ht="16.5" customHeight="1" x14ac:dyDescent="0.2">
      <c r="A25" s="962">
        <v>17</v>
      </c>
      <c r="B25" s="978" t="s">
        <v>46</v>
      </c>
      <c r="C25" s="979">
        <f>E25+G25+I25+K25+M25+O25</f>
        <v>1045</v>
      </c>
      <c r="D25" s="980">
        <f t="shared" si="2"/>
        <v>100</v>
      </c>
      <c r="E25" s="979">
        <v>0</v>
      </c>
      <c r="F25" s="980">
        <v>0</v>
      </c>
      <c r="G25" s="979">
        <v>965</v>
      </c>
      <c r="H25" s="980">
        <v>92.344497607655512</v>
      </c>
      <c r="I25" s="979">
        <v>80</v>
      </c>
      <c r="J25" s="980">
        <v>7.6555023923444976</v>
      </c>
      <c r="K25" s="979">
        <v>0</v>
      </c>
      <c r="L25" s="980">
        <v>0</v>
      </c>
      <c r="M25" s="979">
        <v>0</v>
      </c>
      <c r="N25" s="980">
        <v>0</v>
      </c>
      <c r="O25" s="979">
        <v>0</v>
      </c>
      <c r="P25" s="980">
        <f t="shared" si="0"/>
        <v>0</v>
      </c>
      <c r="R25" s="977"/>
    </row>
    <row r="26" spans="1:18" s="962" customFormat="1" ht="16.5" customHeight="1" x14ac:dyDescent="0.2">
      <c r="B26" s="981" t="s">
        <v>1</v>
      </c>
      <c r="C26" s="982">
        <f t="shared" si="1"/>
        <v>5</v>
      </c>
      <c r="D26" s="983">
        <f t="shared" si="2"/>
        <v>100</v>
      </c>
      <c r="E26" s="982">
        <v>4</v>
      </c>
      <c r="F26" s="983">
        <v>80</v>
      </c>
      <c r="G26" s="982">
        <v>1</v>
      </c>
      <c r="H26" s="983">
        <v>20</v>
      </c>
      <c r="I26" s="982">
        <v>0</v>
      </c>
      <c r="J26" s="983">
        <v>0</v>
      </c>
      <c r="K26" s="982">
        <v>0</v>
      </c>
      <c r="L26" s="983">
        <v>0</v>
      </c>
      <c r="M26" s="982">
        <v>0</v>
      </c>
      <c r="N26" s="983">
        <v>0</v>
      </c>
      <c r="O26" s="982">
        <v>0</v>
      </c>
      <c r="P26" s="983">
        <f t="shared" si="0"/>
        <v>0</v>
      </c>
      <c r="R26" s="977"/>
    </row>
    <row r="27" spans="1:18" s="1287" customFormat="1" x14ac:dyDescent="0.2">
      <c r="B27" s="1288" t="s">
        <v>0</v>
      </c>
      <c r="C27" s="1289">
        <f>SUM(C9:C26)</f>
        <v>218451</v>
      </c>
      <c r="D27" s="1290">
        <f>C27/$C27*100</f>
        <v>100</v>
      </c>
      <c r="E27" s="1291">
        <f>SUM(E9:E26)</f>
        <v>64135</v>
      </c>
      <c r="F27" s="1292">
        <f>E27/$C27*100</f>
        <v>29.358986683512551</v>
      </c>
      <c r="G27" s="1291">
        <f>SUM(G9:G26)</f>
        <v>99155</v>
      </c>
      <c r="H27" s="1292">
        <f>G27/$C27*100</f>
        <v>45.390041702715941</v>
      </c>
      <c r="I27" s="1291">
        <f>SUM(I9:I26)</f>
        <v>30314</v>
      </c>
      <c r="J27" s="1292">
        <f>I27/$C27*100</f>
        <v>13.876796169392676</v>
      </c>
      <c r="K27" s="1291">
        <f>SUM(K9:K26)</f>
        <v>24583</v>
      </c>
      <c r="L27" s="1292">
        <f>K27/$C27*100</f>
        <v>11.253324544176955</v>
      </c>
      <c r="M27" s="1291">
        <f>SUM(M9:M26)</f>
        <v>264</v>
      </c>
      <c r="N27" s="1292">
        <f>M27/$C27*100</f>
        <v>0.12085090020187593</v>
      </c>
      <c r="O27" s="1291">
        <f>SUM(O9:O26)</f>
        <v>0</v>
      </c>
      <c r="P27" s="1292">
        <f>O27/$C27*100</f>
        <v>0</v>
      </c>
    </row>
    <row r="28" spans="1:18" s="961" customFormat="1" hidden="1" x14ac:dyDescent="0.2">
      <c r="A28" s="964">
        <v>18</v>
      </c>
      <c r="B28" s="964" t="s">
        <v>39</v>
      </c>
      <c r="C28" s="984"/>
      <c r="D28" s="985"/>
      <c r="E28" s="984"/>
      <c r="F28" s="985"/>
      <c r="G28" s="984"/>
      <c r="H28" s="985"/>
      <c r="I28" s="984"/>
      <c r="J28" s="985"/>
      <c r="K28" s="984"/>
      <c r="L28" s="985"/>
      <c r="M28" s="984"/>
      <c r="N28" s="985"/>
      <c r="O28" s="984"/>
      <c r="P28" s="985"/>
    </row>
    <row r="29" spans="1:18" s="987" customFormat="1" hidden="1" x14ac:dyDescent="0.2">
      <c r="A29" s="964">
        <v>19</v>
      </c>
      <c r="B29" s="964" t="s">
        <v>47</v>
      </c>
      <c r="C29" s="986"/>
      <c r="D29" s="986"/>
      <c r="E29" s="986"/>
      <c r="F29" s="986"/>
      <c r="G29" s="986"/>
      <c r="H29" s="986"/>
      <c r="I29" s="986"/>
      <c r="K29" s="986"/>
      <c r="L29" s="986"/>
      <c r="M29" s="986"/>
      <c r="N29" s="986"/>
      <c r="O29" s="986"/>
      <c r="P29" s="986"/>
    </row>
    <row r="30" spans="1:18" hidden="1" x14ac:dyDescent="0.2"/>
    <row r="31" spans="1:18" hidden="1" x14ac:dyDescent="0.2">
      <c r="B31" s="960"/>
      <c r="M31" s="960"/>
      <c r="N31" s="960"/>
    </row>
    <row r="32" spans="1:18" hidden="1" x14ac:dyDescent="0.2">
      <c r="B32" s="960"/>
      <c r="D32" s="960"/>
      <c r="M32" s="960"/>
      <c r="N32" s="960"/>
    </row>
    <row r="33" spans="2:14" hidden="1" x14ac:dyDescent="0.2">
      <c r="B33" s="960"/>
      <c r="D33" s="960"/>
      <c r="M33" s="960"/>
      <c r="N33" s="960"/>
    </row>
    <row r="34" spans="2:14" hidden="1" x14ac:dyDescent="0.2">
      <c r="B34" s="960"/>
      <c r="D34" s="960"/>
      <c r="M34" s="960"/>
      <c r="N34" s="960"/>
    </row>
    <row r="35" spans="2:14" hidden="1" x14ac:dyDescent="0.2">
      <c r="B35" s="960"/>
      <c r="D35" s="960"/>
      <c r="M35" s="960"/>
      <c r="N35" s="960"/>
    </row>
    <row r="36" spans="2:14" hidden="1" x14ac:dyDescent="0.2">
      <c r="B36" s="960"/>
      <c r="D36" s="960"/>
      <c r="M36" s="960"/>
      <c r="N36" s="960"/>
    </row>
    <row r="37" spans="2:14" hidden="1" x14ac:dyDescent="0.2">
      <c r="B37" s="960"/>
      <c r="D37" s="960"/>
      <c r="M37" s="960"/>
      <c r="N37" s="960"/>
    </row>
    <row r="38" spans="2:14" hidden="1" x14ac:dyDescent="0.2">
      <c r="B38" s="960"/>
      <c r="D38" s="960"/>
      <c r="M38" s="960"/>
      <c r="N38" s="960"/>
    </row>
    <row r="39" spans="2:14" hidden="1" x14ac:dyDescent="0.2">
      <c r="B39" s="960"/>
      <c r="D39" s="960"/>
      <c r="M39" s="960"/>
      <c r="N39" s="960"/>
    </row>
    <row r="40" spans="2:14" hidden="1" x14ac:dyDescent="0.2">
      <c r="B40" s="960"/>
      <c r="D40" s="960"/>
      <c r="M40" s="960"/>
      <c r="N40" s="960"/>
    </row>
    <row r="41" spans="2:14" x14ac:dyDescent="0.2">
      <c r="B41" s="960"/>
      <c r="D41" s="960"/>
      <c r="M41" s="960"/>
      <c r="N41" s="960"/>
    </row>
    <row r="42" spans="2:14" s="1327" customFormat="1" x14ac:dyDescent="0.2">
      <c r="B42" s="960"/>
      <c r="D42" s="960"/>
      <c r="M42" s="960"/>
      <c r="N42" s="960"/>
    </row>
    <row r="43" spans="2:14" s="1327" customFormat="1" x14ac:dyDescent="0.2">
      <c r="B43" s="960"/>
      <c r="D43" s="960"/>
      <c r="M43" s="960"/>
      <c r="N43" s="960"/>
    </row>
    <row r="44" spans="2:14" s="1327" customFormat="1" x14ac:dyDescent="0.2">
      <c r="D44" s="960"/>
      <c r="M44" s="960"/>
      <c r="N44" s="960"/>
    </row>
    <row r="45" spans="2:14" s="1327" customFormat="1" x14ac:dyDescent="0.2">
      <c r="D45" s="960"/>
      <c r="M45" s="960"/>
      <c r="N45" s="960"/>
    </row>
    <row r="46" spans="2:14" s="1327" customFormat="1" x14ac:dyDescent="0.2">
      <c r="D46" s="960"/>
      <c r="M46" s="960"/>
      <c r="N46" s="960"/>
    </row>
    <row r="47" spans="2:14" s="1327" customFormat="1" x14ac:dyDescent="0.2">
      <c r="D47" s="960"/>
      <c r="M47" s="960"/>
      <c r="N47" s="960"/>
    </row>
    <row r="48" spans="2:14" s="1327" customFormat="1" x14ac:dyDescent="0.2">
      <c r="D48" s="960"/>
    </row>
    <row r="49" spans="4:4" s="1327" customFormat="1" x14ac:dyDescent="0.2">
      <c r="D49" s="960"/>
    </row>
    <row r="50" spans="4:4" s="1327" customFormat="1" x14ac:dyDescent="0.2">
      <c r="D50" s="960"/>
    </row>
    <row r="51" spans="4:4" s="1327" customFormat="1" x14ac:dyDescent="0.2">
      <c r="D51" s="960"/>
    </row>
    <row r="52" spans="4:4" s="1327" customFormat="1" x14ac:dyDescent="0.2">
      <c r="D52" s="960"/>
    </row>
    <row r="53" spans="4:4" s="1327" customFormat="1" x14ac:dyDescent="0.2">
      <c r="D53" s="960"/>
    </row>
    <row r="54" spans="4:4" s="1327" customFormat="1" x14ac:dyDescent="0.2">
      <c r="D54" s="960"/>
    </row>
    <row r="55" spans="4:4" s="1327" customFormat="1" x14ac:dyDescent="0.2">
      <c r="D55" s="960"/>
    </row>
    <row r="56" spans="4:4" x14ac:dyDescent="0.2">
      <c r="D56" s="960"/>
    </row>
    <row r="57" spans="4:4" x14ac:dyDescent="0.2">
      <c r="D57" s="960"/>
    </row>
    <row r="58" spans="4:4" x14ac:dyDescent="0.2">
      <c r="D58" s="960"/>
    </row>
    <row r="59" spans="4:4" x14ac:dyDescent="0.2">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988" customWidth="1"/>
    <col min="2" max="2" width="26.5703125" style="988" bestFit="1" customWidth="1"/>
    <col min="3" max="3" width="7.85546875" style="988" customWidth="1"/>
    <col min="4" max="4" width="7" style="988" bestFit="1" customWidth="1"/>
    <col min="5" max="5" width="8.5703125" style="988" customWidth="1"/>
    <col min="6" max="6" width="6" style="988" customWidth="1"/>
    <col min="7" max="7" width="8.28515625" style="988" customWidth="1"/>
    <col min="8" max="8" width="7" style="988" bestFit="1" customWidth="1"/>
    <col min="9" max="9" width="9.7109375" style="988" customWidth="1"/>
    <col min="10" max="10" width="6" style="988" customWidth="1"/>
    <col min="11" max="11" width="7" style="988" customWidth="1"/>
    <col min="12" max="12" width="6" style="988" customWidth="1"/>
    <col min="13" max="13" width="7.140625" style="988" customWidth="1"/>
    <col min="14" max="14" width="6" style="988" customWidth="1"/>
    <col min="15" max="15" width="7.140625" style="988" customWidth="1"/>
    <col min="16" max="16" width="7.28515625" style="988" customWidth="1"/>
    <col min="17" max="16384" width="11.42578125" style="988"/>
  </cols>
  <sheetData>
    <row r="1" spans="1:21" s="960" customFormat="1" ht="12.75" customHeight="1" x14ac:dyDescent="0.2">
      <c r="B1" s="960" t="s">
        <v>32</v>
      </c>
      <c r="E1" s="964" t="s">
        <v>194</v>
      </c>
      <c r="F1" s="964"/>
      <c r="G1" s="964" t="s">
        <v>195</v>
      </c>
      <c r="H1" s="964"/>
      <c r="I1" s="964" t="s">
        <v>196</v>
      </c>
      <c r="J1" s="964"/>
      <c r="K1" s="964" t="s">
        <v>197</v>
      </c>
      <c r="L1" s="964"/>
      <c r="M1" s="964" t="s">
        <v>198</v>
      </c>
      <c r="N1" s="964"/>
      <c r="O1" s="964" t="s">
        <v>199</v>
      </c>
    </row>
    <row r="2" spans="1:21" s="965" customFormat="1" ht="48" customHeight="1" x14ac:dyDescent="0.25">
      <c r="B2" s="966"/>
      <c r="C2" s="966"/>
      <c r="D2" s="966"/>
      <c r="E2" s="966"/>
      <c r="F2" s="966"/>
      <c r="G2" s="966"/>
      <c r="H2" s="966"/>
    </row>
    <row r="3" spans="1:21" s="967" customFormat="1" ht="21" x14ac:dyDescent="0.2">
      <c r="B3" s="1518" t="s">
        <v>443</v>
      </c>
      <c r="C3" s="1518"/>
      <c r="D3" s="1518"/>
      <c r="E3" s="1518"/>
      <c r="F3" s="1518"/>
      <c r="G3" s="1518"/>
      <c r="H3" s="1518"/>
      <c r="I3" s="1518"/>
      <c r="J3" s="1518"/>
      <c r="K3" s="1518"/>
      <c r="L3" s="1518"/>
      <c r="M3" s="1518"/>
      <c r="N3" s="1518"/>
      <c r="O3" s="1518"/>
      <c r="P3" s="1518"/>
    </row>
    <row r="4" spans="1:21" s="967" customFormat="1" ht="15.75" x14ac:dyDescent="0.2">
      <c r="B4" s="1439" t="str">
        <f>porsaad!$B$6</f>
        <v>Situación a 31 de enero de 2025</v>
      </c>
      <c r="C4" s="1439"/>
      <c r="D4" s="1439"/>
      <c r="E4" s="1439"/>
      <c r="F4" s="1439"/>
      <c r="G4" s="1439"/>
      <c r="H4" s="1439"/>
      <c r="I4" s="1439"/>
      <c r="J4" s="1439"/>
      <c r="K4" s="1439"/>
      <c r="L4" s="1439"/>
      <c r="M4" s="1439"/>
      <c r="N4" s="1439"/>
      <c r="O4" s="1439"/>
      <c r="P4" s="1439"/>
      <c r="Q4" s="968"/>
      <c r="R4" s="968"/>
      <c r="S4" s="968"/>
      <c r="T4" s="968"/>
      <c r="U4" s="968"/>
    </row>
    <row r="5" spans="1:21" s="969" customFormat="1" ht="7.5" customHeight="1" x14ac:dyDescent="0.2">
      <c r="B5" s="970"/>
      <c r="C5" s="969" t="s">
        <v>194</v>
      </c>
      <c r="E5" s="969" t="s">
        <v>195</v>
      </c>
      <c r="G5" s="969" t="s">
        <v>196</v>
      </c>
      <c r="I5" s="969" t="s">
        <v>197</v>
      </c>
      <c r="K5" s="964" t="s">
        <v>198</v>
      </c>
      <c r="M5" s="964" t="s">
        <v>199</v>
      </c>
      <c r="O5" s="964" t="s">
        <v>199</v>
      </c>
    </row>
    <row r="6" spans="1:21" s="967" customFormat="1" ht="15" customHeight="1" x14ac:dyDescent="0.2">
      <c r="B6" s="971"/>
      <c r="C6" s="1640" t="s">
        <v>200</v>
      </c>
      <c r="D6" s="1641"/>
      <c r="E6" s="1641"/>
      <c r="F6" s="1641"/>
      <c r="G6" s="1641"/>
      <c r="H6" s="1641"/>
      <c r="I6" s="1641"/>
      <c r="J6" s="1641"/>
      <c r="K6" s="1641"/>
      <c r="L6" s="1641"/>
      <c r="M6" s="1641"/>
      <c r="N6" s="1641"/>
      <c r="O6" s="1641"/>
      <c r="P6" s="1642"/>
    </row>
    <row r="7" spans="1:21" s="967" customFormat="1" ht="57" customHeight="1" x14ac:dyDescent="0.2">
      <c r="B7" s="1643" t="s">
        <v>12</v>
      </c>
      <c r="C7" s="1645" t="s">
        <v>0</v>
      </c>
      <c r="D7" s="1646"/>
      <c r="E7" s="1638" t="s">
        <v>201</v>
      </c>
      <c r="F7" s="1647"/>
      <c r="G7" s="1648" t="s">
        <v>202</v>
      </c>
      <c r="H7" s="1649"/>
      <c r="I7" s="1648" t="s">
        <v>203</v>
      </c>
      <c r="J7" s="1649"/>
      <c r="K7" s="1648" t="s">
        <v>204</v>
      </c>
      <c r="L7" s="1649"/>
      <c r="M7" s="1648" t="s">
        <v>205</v>
      </c>
      <c r="N7" s="1649"/>
      <c r="O7" s="1638" t="s">
        <v>206</v>
      </c>
      <c r="P7" s="1639"/>
    </row>
    <row r="8" spans="1:21" s="972" customFormat="1" ht="12" customHeight="1" x14ac:dyDescent="0.2">
      <c r="B8" s="1644"/>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
      <c r="A9" s="961">
        <v>1</v>
      </c>
      <c r="B9" s="974" t="s">
        <v>8</v>
      </c>
      <c r="C9" s="975">
        <f>E9+G9+I9+K9+M9+O9</f>
        <v>2442</v>
      </c>
      <c r="D9" s="976">
        <f>IFERROR(C9/$C9*100,"-")</f>
        <v>100</v>
      </c>
      <c r="E9" s="975">
        <v>0</v>
      </c>
      <c r="F9" s="976">
        <v>0</v>
      </c>
      <c r="G9" s="975">
        <v>2350</v>
      </c>
      <c r="H9" s="976">
        <v>96.232596232596237</v>
      </c>
      <c r="I9" s="975">
        <v>92</v>
      </c>
      <c r="J9" s="976">
        <v>3.7674037674037675</v>
      </c>
      <c r="K9" s="975">
        <v>0</v>
      </c>
      <c r="L9" s="976">
        <v>0</v>
      </c>
      <c r="M9" s="975">
        <v>0</v>
      </c>
      <c r="N9" s="976">
        <v>0</v>
      </c>
      <c r="O9" s="975">
        <v>0</v>
      </c>
      <c r="P9" s="976">
        <f>IFERROR(O9/$C9*100,"-")</f>
        <v>0</v>
      </c>
      <c r="R9" s="977"/>
    </row>
    <row r="10" spans="1:21" s="962" customFormat="1" ht="16.5" customHeight="1" x14ac:dyDescent="0.2">
      <c r="A10" s="962">
        <v>2</v>
      </c>
      <c r="B10" s="978" t="s">
        <v>7</v>
      </c>
      <c r="C10" s="979">
        <f t="shared" ref="C10:C26" si="0">E10+G10+I10+K10+M10+O10</f>
        <v>4136</v>
      </c>
      <c r="D10" s="980">
        <f t="shared" ref="D10:D26" si="1">IFERROR(C10/$C10*100,"-")</f>
        <v>100</v>
      </c>
      <c r="E10" s="979">
        <v>1</v>
      </c>
      <c r="F10" s="980">
        <v>2.4177949709864605E-2</v>
      </c>
      <c r="G10" s="979">
        <v>3847</v>
      </c>
      <c r="H10" s="980">
        <v>93.012572533849124</v>
      </c>
      <c r="I10" s="979">
        <v>288</v>
      </c>
      <c r="J10" s="980">
        <v>6.9632495164410058</v>
      </c>
      <c r="K10" s="979">
        <v>0</v>
      </c>
      <c r="L10" s="980">
        <v>0</v>
      </c>
      <c r="M10" s="979">
        <v>0</v>
      </c>
      <c r="N10" s="980">
        <v>0</v>
      </c>
      <c r="O10" s="979">
        <v>0</v>
      </c>
      <c r="P10" s="980">
        <f t="shared" ref="P10:P26" si="2">IFERROR(O10/$C10*100,"-")</f>
        <v>0</v>
      </c>
      <c r="R10" s="977"/>
    </row>
    <row r="11" spans="1:21" s="962" customFormat="1" ht="16.5" customHeight="1" x14ac:dyDescent="0.2">
      <c r="A11" s="962">
        <v>3</v>
      </c>
      <c r="B11" s="978" t="s">
        <v>37</v>
      </c>
      <c r="C11" s="979">
        <f t="shared" si="0"/>
        <v>1734</v>
      </c>
      <c r="D11" s="980">
        <f t="shared" si="1"/>
        <v>100</v>
      </c>
      <c r="E11" s="979">
        <v>72</v>
      </c>
      <c r="F11" s="980">
        <v>4.1522491349480966</v>
      </c>
      <c r="G11" s="979">
        <v>1521</v>
      </c>
      <c r="H11" s="980">
        <v>87.716262975778548</v>
      </c>
      <c r="I11" s="979">
        <v>116</v>
      </c>
      <c r="J11" s="980">
        <v>6.6897347174163775</v>
      </c>
      <c r="K11" s="979">
        <v>2</v>
      </c>
      <c r="L11" s="980">
        <v>0.11534025374855825</v>
      </c>
      <c r="M11" s="979">
        <v>23</v>
      </c>
      <c r="N11" s="980">
        <v>1.3264129181084199</v>
      </c>
      <c r="O11" s="979">
        <v>0</v>
      </c>
      <c r="P11" s="980">
        <f t="shared" si="2"/>
        <v>0</v>
      </c>
      <c r="R11" s="977"/>
    </row>
    <row r="12" spans="1:21" s="962" customFormat="1" ht="16.5" customHeight="1" x14ac:dyDescent="0.2">
      <c r="A12" s="962">
        <v>4</v>
      </c>
      <c r="B12" s="978" t="s">
        <v>38</v>
      </c>
      <c r="C12" s="979">
        <f t="shared" si="0"/>
        <v>374</v>
      </c>
      <c r="D12" s="980">
        <f t="shared" si="1"/>
        <v>100</v>
      </c>
      <c r="E12" s="979">
        <v>0</v>
      </c>
      <c r="F12" s="980">
        <v>0</v>
      </c>
      <c r="G12" s="979">
        <v>340</v>
      </c>
      <c r="H12" s="980">
        <v>90.909090909090907</v>
      </c>
      <c r="I12" s="979">
        <v>34</v>
      </c>
      <c r="J12" s="980">
        <v>9.0909090909090917</v>
      </c>
      <c r="K12" s="979">
        <v>0</v>
      </c>
      <c r="L12" s="980">
        <v>0</v>
      </c>
      <c r="M12" s="979">
        <v>0</v>
      </c>
      <c r="N12" s="980">
        <v>0</v>
      </c>
      <c r="O12" s="979">
        <v>0</v>
      </c>
      <c r="P12" s="980">
        <f t="shared" si="2"/>
        <v>0</v>
      </c>
      <c r="R12" s="977"/>
    </row>
    <row r="13" spans="1:21" s="962" customFormat="1" ht="16.5" customHeight="1" x14ac:dyDescent="0.2">
      <c r="A13" s="962">
        <v>5</v>
      </c>
      <c r="B13" s="978" t="s">
        <v>6</v>
      </c>
      <c r="C13" s="979">
        <f t="shared" si="0"/>
        <v>4439</v>
      </c>
      <c r="D13" s="980">
        <f t="shared" si="1"/>
        <v>100</v>
      </c>
      <c r="E13" s="979">
        <v>2482</v>
      </c>
      <c r="F13" s="980">
        <v>55.913494030186982</v>
      </c>
      <c r="G13" s="979">
        <v>1173</v>
      </c>
      <c r="H13" s="980">
        <v>26.424870466321241</v>
      </c>
      <c r="I13" s="979">
        <v>273</v>
      </c>
      <c r="J13" s="980">
        <v>6.150033791394458</v>
      </c>
      <c r="K13" s="979">
        <v>510</v>
      </c>
      <c r="L13" s="980">
        <v>11.489074115791844</v>
      </c>
      <c r="M13" s="979">
        <v>1</v>
      </c>
      <c r="N13" s="980">
        <v>2.2527596305474205E-2</v>
      </c>
      <c r="O13" s="979">
        <v>0</v>
      </c>
      <c r="P13" s="980">
        <f t="shared" si="2"/>
        <v>0</v>
      </c>
      <c r="R13" s="977"/>
    </row>
    <row r="14" spans="1:21" s="962" customFormat="1" ht="16.5" customHeight="1" x14ac:dyDescent="0.2">
      <c r="A14" s="962">
        <v>6</v>
      </c>
      <c r="B14" s="978" t="s">
        <v>5</v>
      </c>
      <c r="C14" s="979">
        <f t="shared" si="0"/>
        <v>158</v>
      </c>
      <c r="D14" s="980">
        <f t="shared" si="1"/>
        <v>100</v>
      </c>
      <c r="E14" s="979">
        <v>0</v>
      </c>
      <c r="F14" s="980">
        <v>0</v>
      </c>
      <c r="G14" s="979">
        <v>158</v>
      </c>
      <c r="H14" s="980">
        <v>100</v>
      </c>
      <c r="I14" s="979">
        <v>0</v>
      </c>
      <c r="J14" s="980">
        <v>0</v>
      </c>
      <c r="K14" s="979">
        <v>0</v>
      </c>
      <c r="L14" s="980">
        <v>0</v>
      </c>
      <c r="M14" s="979">
        <v>0</v>
      </c>
      <c r="N14" s="980">
        <v>0</v>
      </c>
      <c r="O14" s="979">
        <v>0</v>
      </c>
      <c r="P14" s="980">
        <f t="shared" si="2"/>
        <v>0</v>
      </c>
      <c r="R14" s="977"/>
    </row>
    <row r="15" spans="1:21" s="963" customFormat="1" ht="16.5" customHeight="1" x14ac:dyDescent="0.2">
      <c r="A15" s="963">
        <v>7</v>
      </c>
      <c r="B15" s="978" t="s">
        <v>4</v>
      </c>
      <c r="C15" s="979">
        <f t="shared" si="0"/>
        <v>16051</v>
      </c>
      <c r="D15" s="980">
        <f t="shared" si="1"/>
        <v>100</v>
      </c>
      <c r="E15" s="979">
        <v>1371</v>
      </c>
      <c r="F15" s="980">
        <v>8.5415238925923624</v>
      </c>
      <c r="G15" s="979">
        <v>11315</v>
      </c>
      <c r="H15" s="980">
        <v>70.494050214939875</v>
      </c>
      <c r="I15" s="979">
        <v>1621</v>
      </c>
      <c r="J15" s="980">
        <v>10.099059248644943</v>
      </c>
      <c r="K15" s="979">
        <v>1744</v>
      </c>
      <c r="L15" s="980">
        <v>10.865366643822814</v>
      </c>
      <c r="M15" s="979">
        <v>0</v>
      </c>
      <c r="N15" s="980">
        <v>0</v>
      </c>
      <c r="O15" s="979">
        <v>0</v>
      </c>
      <c r="P15" s="980">
        <f t="shared" si="2"/>
        <v>0</v>
      </c>
      <c r="R15" s="977"/>
    </row>
    <row r="16" spans="1:21" s="963" customFormat="1" ht="16.5" customHeight="1" x14ac:dyDescent="0.2">
      <c r="A16" s="963">
        <v>8</v>
      </c>
      <c r="B16" s="978" t="s">
        <v>40</v>
      </c>
      <c r="C16" s="979">
        <f t="shared" si="0"/>
        <v>4178</v>
      </c>
      <c r="D16" s="980">
        <f t="shared" si="1"/>
        <v>100</v>
      </c>
      <c r="E16" s="979">
        <v>203</v>
      </c>
      <c r="F16" s="980">
        <v>4.8587841072283391</v>
      </c>
      <c r="G16" s="979">
        <v>3281</v>
      </c>
      <c r="H16" s="980">
        <v>78.530397319291524</v>
      </c>
      <c r="I16" s="979">
        <v>163</v>
      </c>
      <c r="J16" s="980">
        <v>3.9013882240306366</v>
      </c>
      <c r="K16" s="979">
        <v>531</v>
      </c>
      <c r="L16" s="980">
        <v>12.709430349449496</v>
      </c>
      <c r="M16" s="979">
        <v>0</v>
      </c>
      <c r="N16" s="980">
        <v>0</v>
      </c>
      <c r="O16" s="979">
        <v>0</v>
      </c>
      <c r="P16" s="980">
        <f t="shared" si="2"/>
        <v>0</v>
      </c>
      <c r="R16" s="977"/>
    </row>
    <row r="17" spans="1:18" s="963" customFormat="1" ht="16.5" customHeight="1" x14ac:dyDescent="0.2">
      <c r="A17" s="963">
        <v>9</v>
      </c>
      <c r="B17" s="978" t="s">
        <v>41</v>
      </c>
      <c r="C17" s="979">
        <f t="shared" si="0"/>
        <v>6560</v>
      </c>
      <c r="D17" s="980">
        <f t="shared" si="1"/>
        <v>100</v>
      </c>
      <c r="E17" s="979">
        <v>720</v>
      </c>
      <c r="F17" s="980">
        <v>10.975609756097562</v>
      </c>
      <c r="G17" s="979">
        <v>5474</v>
      </c>
      <c r="H17" s="980">
        <v>83.445121951219519</v>
      </c>
      <c r="I17" s="979">
        <v>366</v>
      </c>
      <c r="J17" s="980">
        <v>5.5792682926829267</v>
      </c>
      <c r="K17" s="979">
        <v>0</v>
      </c>
      <c r="L17" s="980">
        <v>0</v>
      </c>
      <c r="M17" s="979">
        <v>0</v>
      </c>
      <c r="N17" s="980">
        <v>0</v>
      </c>
      <c r="O17" s="979">
        <v>0</v>
      </c>
      <c r="P17" s="980">
        <f t="shared" si="2"/>
        <v>0</v>
      </c>
      <c r="R17" s="977"/>
    </row>
    <row r="18" spans="1:18" s="963" customFormat="1" ht="16.5" customHeight="1" x14ac:dyDescent="0.2">
      <c r="A18" s="963">
        <v>10</v>
      </c>
      <c r="B18" s="978" t="s">
        <v>3</v>
      </c>
      <c r="C18" s="979">
        <f t="shared" si="0"/>
        <v>7726</v>
      </c>
      <c r="D18" s="980">
        <f t="shared" si="1"/>
        <v>100</v>
      </c>
      <c r="E18" s="979">
        <v>2908</v>
      </c>
      <c r="F18" s="980">
        <v>37.639140564328244</v>
      </c>
      <c r="G18" s="979">
        <v>3495</v>
      </c>
      <c r="H18" s="980">
        <v>45.236862542065751</v>
      </c>
      <c r="I18" s="979">
        <v>538</v>
      </c>
      <c r="J18" s="980">
        <v>6.9634998705669169</v>
      </c>
      <c r="K18" s="979">
        <v>785</v>
      </c>
      <c r="L18" s="980">
        <v>10.160497023039088</v>
      </c>
      <c r="M18" s="979">
        <v>0</v>
      </c>
      <c r="N18" s="980">
        <v>0</v>
      </c>
      <c r="O18" s="979">
        <v>0</v>
      </c>
      <c r="P18" s="980">
        <f t="shared" si="2"/>
        <v>0</v>
      </c>
      <c r="R18" s="977"/>
    </row>
    <row r="19" spans="1:18" s="962" customFormat="1" ht="16.5" customHeight="1" x14ac:dyDescent="0.2">
      <c r="A19" s="962">
        <v>11</v>
      </c>
      <c r="B19" s="978" t="s">
        <v>2</v>
      </c>
      <c r="C19" s="979">
        <f t="shared" si="0"/>
        <v>6093</v>
      </c>
      <c r="D19" s="980">
        <f t="shared" si="1"/>
        <v>100</v>
      </c>
      <c r="E19" s="979">
        <v>3743</v>
      </c>
      <c r="F19" s="980">
        <v>61.431150500574425</v>
      </c>
      <c r="G19" s="979">
        <v>1764</v>
      </c>
      <c r="H19" s="980">
        <v>28.951255539143279</v>
      </c>
      <c r="I19" s="979">
        <v>318</v>
      </c>
      <c r="J19" s="980">
        <v>5.2191038897095021</v>
      </c>
      <c r="K19" s="979">
        <v>268</v>
      </c>
      <c r="L19" s="980">
        <v>4.3984900705727883</v>
      </c>
      <c r="M19" s="979">
        <v>0</v>
      </c>
      <c r="N19" s="980">
        <v>0</v>
      </c>
      <c r="O19" s="979">
        <v>0</v>
      </c>
      <c r="P19" s="980">
        <f t="shared" si="2"/>
        <v>0</v>
      </c>
      <c r="R19" s="977"/>
    </row>
    <row r="20" spans="1:18" s="962" customFormat="1" ht="16.5" customHeight="1" x14ac:dyDescent="0.2">
      <c r="A20" s="962">
        <v>12</v>
      </c>
      <c r="B20" s="978" t="s">
        <v>35</v>
      </c>
      <c r="C20" s="979">
        <f t="shared" si="0"/>
        <v>6047</v>
      </c>
      <c r="D20" s="980">
        <f t="shared" si="1"/>
        <v>100</v>
      </c>
      <c r="E20" s="979">
        <v>466</v>
      </c>
      <c r="F20" s="980">
        <v>7.7063006449479081</v>
      </c>
      <c r="G20" s="979">
        <v>4087</v>
      </c>
      <c r="H20" s="980">
        <v>67.587233338845706</v>
      </c>
      <c r="I20" s="979">
        <v>1176</v>
      </c>
      <c r="J20" s="980">
        <v>19.447659996692575</v>
      </c>
      <c r="K20" s="979">
        <v>318</v>
      </c>
      <c r="L20" s="980">
        <v>5.2588060195138082</v>
      </c>
      <c r="M20" s="979">
        <v>0</v>
      </c>
      <c r="N20" s="980">
        <v>0</v>
      </c>
      <c r="O20" s="979">
        <v>0</v>
      </c>
      <c r="P20" s="980">
        <f t="shared" si="2"/>
        <v>0</v>
      </c>
      <c r="R20" s="977"/>
    </row>
    <row r="21" spans="1:18" s="962" customFormat="1" ht="16.5" customHeight="1" x14ac:dyDescent="0.2">
      <c r="A21" s="962">
        <v>13</v>
      </c>
      <c r="B21" s="978" t="s">
        <v>42</v>
      </c>
      <c r="C21" s="979">
        <f t="shared" si="0"/>
        <v>13416</v>
      </c>
      <c r="D21" s="980">
        <f t="shared" si="1"/>
        <v>100</v>
      </c>
      <c r="E21" s="979">
        <v>1326</v>
      </c>
      <c r="F21" s="980">
        <v>9.8837209302325579</v>
      </c>
      <c r="G21" s="979">
        <v>9603</v>
      </c>
      <c r="H21" s="980">
        <v>71.578711985688727</v>
      </c>
      <c r="I21" s="979">
        <v>963</v>
      </c>
      <c r="J21" s="980">
        <v>7.1779964221824688</v>
      </c>
      <c r="K21" s="979">
        <v>1524</v>
      </c>
      <c r="L21" s="980">
        <v>11.359570661896242</v>
      </c>
      <c r="M21" s="979">
        <v>0</v>
      </c>
      <c r="N21" s="980">
        <v>0</v>
      </c>
      <c r="O21" s="979">
        <v>0</v>
      </c>
      <c r="P21" s="980">
        <f t="shared" si="2"/>
        <v>0</v>
      </c>
      <c r="R21" s="977"/>
    </row>
    <row r="22" spans="1:18" s="962" customFormat="1" ht="16.5" customHeight="1" x14ac:dyDescent="0.2">
      <c r="A22" s="962">
        <v>14</v>
      </c>
      <c r="B22" s="978" t="s">
        <v>43</v>
      </c>
      <c r="C22" s="979">
        <f t="shared" si="0"/>
        <v>745</v>
      </c>
      <c r="D22" s="980">
        <f t="shared" si="1"/>
        <v>100</v>
      </c>
      <c r="E22" s="979">
        <v>2</v>
      </c>
      <c r="F22" s="980">
        <v>0.26845637583892618</v>
      </c>
      <c r="G22" s="979">
        <v>524</v>
      </c>
      <c r="H22" s="980">
        <v>70.335570469798654</v>
      </c>
      <c r="I22" s="979">
        <v>70</v>
      </c>
      <c r="J22" s="980">
        <v>9.3959731543624159</v>
      </c>
      <c r="K22" s="979">
        <v>149</v>
      </c>
      <c r="L22" s="980">
        <v>20</v>
      </c>
      <c r="M22" s="979">
        <v>0</v>
      </c>
      <c r="N22" s="980">
        <v>0</v>
      </c>
      <c r="O22" s="979">
        <v>0</v>
      </c>
      <c r="P22" s="980">
        <f t="shared" si="2"/>
        <v>0</v>
      </c>
      <c r="R22" s="977"/>
    </row>
    <row r="23" spans="1:18" s="962" customFormat="1" ht="16.5" customHeight="1" x14ac:dyDescent="0.2">
      <c r="A23" s="962">
        <v>15</v>
      </c>
      <c r="B23" s="978" t="s">
        <v>44</v>
      </c>
      <c r="C23" s="979">
        <f t="shared" si="0"/>
        <v>795</v>
      </c>
      <c r="D23" s="980">
        <f t="shared" si="1"/>
        <v>100</v>
      </c>
      <c r="E23" s="979">
        <v>510</v>
      </c>
      <c r="F23" s="980">
        <v>64.15094339622641</v>
      </c>
      <c r="G23" s="979">
        <v>247</v>
      </c>
      <c r="H23" s="980">
        <v>31.069182389937104</v>
      </c>
      <c r="I23" s="979">
        <v>38</v>
      </c>
      <c r="J23" s="980">
        <v>4.7798742138364787</v>
      </c>
      <c r="K23" s="979">
        <v>0</v>
      </c>
      <c r="L23" s="980">
        <v>0</v>
      </c>
      <c r="M23" s="979">
        <v>0</v>
      </c>
      <c r="N23" s="980">
        <v>0</v>
      </c>
      <c r="O23" s="979">
        <v>0</v>
      </c>
      <c r="P23" s="980">
        <f t="shared" si="2"/>
        <v>0</v>
      </c>
      <c r="R23" s="977"/>
    </row>
    <row r="24" spans="1:18" s="962" customFormat="1" ht="16.5" customHeight="1" x14ac:dyDescent="0.2">
      <c r="A24" s="962">
        <v>16</v>
      </c>
      <c r="B24" s="978" t="s">
        <v>45</v>
      </c>
      <c r="C24" s="979">
        <f t="shared" si="0"/>
        <v>688</v>
      </c>
      <c r="D24" s="980">
        <f t="shared" si="1"/>
        <v>100</v>
      </c>
      <c r="E24" s="979">
        <v>0</v>
      </c>
      <c r="F24" s="980">
        <v>0</v>
      </c>
      <c r="G24" s="979">
        <v>687</v>
      </c>
      <c r="H24" s="980">
        <v>99.854651162790702</v>
      </c>
      <c r="I24" s="979">
        <v>1</v>
      </c>
      <c r="J24" s="980">
        <v>0.14534883720930233</v>
      </c>
      <c r="K24" s="979">
        <v>0</v>
      </c>
      <c r="L24" s="980">
        <v>0</v>
      </c>
      <c r="M24" s="979">
        <v>0</v>
      </c>
      <c r="N24" s="980">
        <v>0</v>
      </c>
      <c r="O24" s="979">
        <v>0</v>
      </c>
      <c r="P24" s="980">
        <f t="shared" si="2"/>
        <v>0</v>
      </c>
      <c r="R24" s="977"/>
    </row>
    <row r="25" spans="1:18" s="962" customFormat="1" ht="16.5" customHeight="1" x14ac:dyDescent="0.2">
      <c r="A25" s="962">
        <v>17</v>
      </c>
      <c r="B25" s="978" t="s">
        <v>46</v>
      </c>
      <c r="C25" s="979">
        <f t="shared" si="0"/>
        <v>468</v>
      </c>
      <c r="D25" s="980">
        <f t="shared" si="1"/>
        <v>100</v>
      </c>
      <c r="E25" s="979">
        <v>0</v>
      </c>
      <c r="F25" s="980">
        <v>0</v>
      </c>
      <c r="G25" s="979">
        <v>444</v>
      </c>
      <c r="H25" s="980">
        <v>94.871794871794862</v>
      </c>
      <c r="I25" s="979">
        <v>24</v>
      </c>
      <c r="J25" s="980">
        <v>5.1282051282051277</v>
      </c>
      <c r="K25" s="979">
        <v>0</v>
      </c>
      <c r="L25" s="980">
        <v>0</v>
      </c>
      <c r="M25" s="979">
        <v>0</v>
      </c>
      <c r="N25" s="980">
        <v>0</v>
      </c>
      <c r="O25" s="979">
        <v>0</v>
      </c>
      <c r="P25" s="980">
        <f t="shared" si="2"/>
        <v>0</v>
      </c>
      <c r="R25" s="977"/>
    </row>
    <row r="26" spans="1:18" s="962" customFormat="1" ht="16.5" customHeight="1" x14ac:dyDescent="0.2">
      <c r="B26" s="981" t="s">
        <v>1</v>
      </c>
      <c r="C26" s="982">
        <f t="shared" si="0"/>
        <v>0</v>
      </c>
      <c r="D26" s="983" t="str">
        <f t="shared" si="1"/>
        <v>-</v>
      </c>
      <c r="E26" s="982">
        <v>0</v>
      </c>
      <c r="F26" s="983" t="s">
        <v>364</v>
      </c>
      <c r="G26" s="982">
        <v>0</v>
      </c>
      <c r="H26" s="983" t="s">
        <v>364</v>
      </c>
      <c r="I26" s="982">
        <v>0</v>
      </c>
      <c r="J26" s="983" t="s">
        <v>364</v>
      </c>
      <c r="K26" s="982">
        <v>0</v>
      </c>
      <c r="L26" s="983" t="s">
        <v>364</v>
      </c>
      <c r="M26" s="982">
        <v>0</v>
      </c>
      <c r="N26" s="983" t="s">
        <v>364</v>
      </c>
      <c r="O26" s="982">
        <v>0</v>
      </c>
      <c r="P26" s="983" t="str">
        <f t="shared" si="2"/>
        <v>-</v>
      </c>
      <c r="R26" s="977"/>
    </row>
    <row r="27" spans="1:18" s="1287" customFormat="1" x14ac:dyDescent="0.2">
      <c r="B27" s="1288" t="s">
        <v>0</v>
      </c>
      <c r="C27" s="1291">
        <f>SUM(C9:C26)</f>
        <v>76050</v>
      </c>
      <c r="D27" s="1292">
        <f>C27/$C27*100</f>
        <v>100</v>
      </c>
      <c r="E27" s="1291">
        <f>SUM(E9:E26)</f>
        <v>13804</v>
      </c>
      <c r="F27" s="1292">
        <f>E27/$C27*100</f>
        <v>18.151216305062459</v>
      </c>
      <c r="G27" s="1291">
        <f>SUM(G9:G26)</f>
        <v>50310</v>
      </c>
      <c r="H27" s="1292">
        <f>G27/$C27*100</f>
        <v>66.153846153846146</v>
      </c>
      <c r="I27" s="1291">
        <f>SUM(I9:I26)</f>
        <v>6081</v>
      </c>
      <c r="J27" s="1292">
        <f>I27/$C27*100</f>
        <v>7.9960552268244571</v>
      </c>
      <c r="K27" s="1291">
        <f>SUM(K9:K26)</f>
        <v>5831</v>
      </c>
      <c r="L27" s="1292">
        <f>K27/$C27*100</f>
        <v>7.6673241288625906</v>
      </c>
      <c r="M27" s="1291">
        <f>SUM(M9:M26)</f>
        <v>24</v>
      </c>
      <c r="N27" s="1292">
        <f>M27/$C27*100</f>
        <v>3.1558185404339245E-2</v>
      </c>
      <c r="O27" s="1291">
        <f>SUM(O9:O26)</f>
        <v>0</v>
      </c>
      <c r="P27" s="1292">
        <f>O27/$C27*100</f>
        <v>0</v>
      </c>
    </row>
    <row r="28" spans="1:18" s="961" customFormat="1" hidden="1" x14ac:dyDescent="0.2">
      <c r="A28" s="964">
        <v>18</v>
      </c>
      <c r="B28" s="964" t="s">
        <v>39</v>
      </c>
      <c r="C28" s="984"/>
      <c r="D28" s="985"/>
      <c r="E28" s="984"/>
      <c r="F28" s="985"/>
      <c r="G28" s="984"/>
      <c r="H28" s="985"/>
      <c r="I28" s="984"/>
      <c r="J28" s="985"/>
      <c r="K28" s="984"/>
      <c r="L28" s="985"/>
      <c r="M28" s="984"/>
      <c r="N28" s="985"/>
      <c r="O28" s="984"/>
      <c r="P28" s="985"/>
    </row>
    <row r="29" spans="1:18" s="987" customFormat="1" hidden="1" x14ac:dyDescent="0.2">
      <c r="A29" s="964">
        <v>19</v>
      </c>
      <c r="B29" s="964" t="s">
        <v>47</v>
      </c>
      <c r="C29" s="986"/>
      <c r="D29" s="986"/>
      <c r="E29" s="986"/>
      <c r="F29" s="986"/>
      <c r="G29" s="986"/>
      <c r="H29" s="986"/>
      <c r="I29" s="986"/>
      <c r="K29" s="986"/>
      <c r="L29" s="986"/>
      <c r="M29" s="986"/>
      <c r="N29" s="986"/>
      <c r="O29" s="986"/>
      <c r="P29" s="986"/>
    </row>
    <row r="30" spans="1:18" hidden="1" x14ac:dyDescent="0.2"/>
    <row r="31" spans="1:18" hidden="1" x14ac:dyDescent="0.2">
      <c r="B31" s="960"/>
      <c r="M31" s="960"/>
      <c r="N31" s="960"/>
    </row>
    <row r="32" spans="1:18" hidden="1" x14ac:dyDescent="0.2">
      <c r="B32" s="960"/>
      <c r="D32" s="960"/>
      <c r="M32" s="960"/>
      <c r="N32" s="960"/>
    </row>
    <row r="33" spans="2:14" hidden="1" x14ac:dyDescent="0.2">
      <c r="B33" s="960"/>
      <c r="D33" s="960"/>
      <c r="M33" s="960"/>
      <c r="N33" s="960"/>
    </row>
    <row r="34" spans="2:14" hidden="1" x14ac:dyDescent="0.2">
      <c r="B34" s="960"/>
      <c r="D34" s="960"/>
      <c r="M34" s="960"/>
      <c r="N34" s="960"/>
    </row>
    <row r="35" spans="2:14" hidden="1" x14ac:dyDescent="0.2">
      <c r="B35" s="960"/>
      <c r="D35" s="960"/>
      <c r="M35" s="960"/>
      <c r="N35" s="960"/>
    </row>
    <row r="36" spans="2:14" hidden="1" x14ac:dyDescent="0.2">
      <c r="B36" s="960"/>
      <c r="D36" s="960"/>
      <c r="M36" s="960"/>
      <c r="N36" s="960"/>
    </row>
    <row r="37" spans="2:14" hidden="1" x14ac:dyDescent="0.2">
      <c r="B37" s="960"/>
      <c r="D37" s="960"/>
      <c r="M37" s="960"/>
      <c r="N37" s="960"/>
    </row>
    <row r="38" spans="2:14" hidden="1" x14ac:dyDescent="0.2">
      <c r="B38" s="960"/>
      <c r="D38" s="960"/>
      <c r="M38" s="960"/>
      <c r="N38" s="960"/>
    </row>
    <row r="39" spans="2:14" hidden="1" x14ac:dyDescent="0.2">
      <c r="B39" s="960"/>
      <c r="D39" s="960"/>
      <c r="M39" s="960"/>
      <c r="N39" s="960"/>
    </row>
    <row r="40" spans="2:14" hidden="1" x14ac:dyDescent="0.2">
      <c r="B40" s="960"/>
      <c r="D40" s="960"/>
      <c r="M40" s="960"/>
      <c r="N40" s="960"/>
    </row>
    <row r="41" spans="2:14" x14ac:dyDescent="0.2">
      <c r="B41" s="960"/>
      <c r="D41" s="960"/>
      <c r="M41" s="960"/>
      <c r="N41" s="960"/>
    </row>
    <row r="42" spans="2:14" s="1220" customFormat="1" x14ac:dyDescent="0.2">
      <c r="B42" s="964"/>
      <c r="D42" s="964"/>
      <c r="M42" s="964"/>
      <c r="N42" s="964"/>
    </row>
    <row r="43" spans="2:14" s="1220" customFormat="1" x14ac:dyDescent="0.2">
      <c r="B43" s="964"/>
      <c r="D43" s="964"/>
      <c r="M43" s="964"/>
      <c r="N43" s="964"/>
    </row>
    <row r="44" spans="2:14" s="1220" customFormat="1" x14ac:dyDescent="0.2">
      <c r="D44" s="964"/>
      <c r="M44" s="964"/>
      <c r="N44" s="964"/>
    </row>
    <row r="45" spans="2:14" s="1220" customFormat="1" x14ac:dyDescent="0.2">
      <c r="B45" s="1220" t="s">
        <v>39</v>
      </c>
      <c r="G45" s="1220">
        <f>IFERROR(GETPIVOTDATA("ID PRESTACION
COUNT",#REF!,"CCAA",$B45,"Grado Resuelto",$B$1,"Subtipo",G$1),0)</f>
        <v>0</v>
      </c>
    </row>
    <row r="46" spans="2:14" s="1220" customFormat="1" x14ac:dyDescent="0.2">
      <c r="B46" s="1220" t="s">
        <v>47</v>
      </c>
      <c r="G46" s="1220">
        <f>IFERROR(GETPIVOTDATA("ID PRESTACION
COUNT",#REF!,"CCAA",$B46,"Grado Resuelto",$B$1,"Subtipo",G$1),0)</f>
        <v>0</v>
      </c>
    </row>
    <row r="47" spans="2:14" s="1220" customFormat="1" x14ac:dyDescent="0.2">
      <c r="D47" s="964"/>
      <c r="M47" s="964"/>
      <c r="N47" s="964"/>
    </row>
    <row r="48" spans="2:14" s="1220" customFormat="1" x14ac:dyDescent="0.2">
      <c r="D48" s="964"/>
    </row>
    <row r="49" spans="4:4" s="1327" customFormat="1" x14ac:dyDescent="0.2">
      <c r="D49" s="960"/>
    </row>
    <row r="50" spans="4:4" s="1327" customFormat="1" x14ac:dyDescent="0.2">
      <c r="D50" s="960"/>
    </row>
    <row r="51" spans="4:4" x14ac:dyDescent="0.2">
      <c r="D51" s="960"/>
    </row>
    <row r="52" spans="4:4" x14ac:dyDescent="0.2">
      <c r="D52" s="960"/>
    </row>
    <row r="53" spans="4:4" x14ac:dyDescent="0.2">
      <c r="D53" s="960"/>
    </row>
    <row r="54" spans="4:4" x14ac:dyDescent="0.2">
      <c r="D54" s="960"/>
    </row>
    <row r="55" spans="4:4" x14ac:dyDescent="0.2">
      <c r="D55" s="960"/>
    </row>
    <row r="56" spans="4:4" x14ac:dyDescent="0.2">
      <c r="D56" s="960"/>
    </row>
    <row r="57" spans="4:4" x14ac:dyDescent="0.2">
      <c r="D57" s="960"/>
    </row>
    <row r="58" spans="4:4" x14ac:dyDescent="0.2">
      <c r="D58" s="960"/>
    </row>
    <row r="59" spans="4:4" x14ac:dyDescent="0.2">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988" customWidth="1"/>
    <col min="2" max="2" width="26.5703125" style="988" bestFit="1" customWidth="1"/>
    <col min="3" max="3" width="7.85546875" style="988" customWidth="1"/>
    <col min="4" max="4" width="7" style="988" bestFit="1" customWidth="1"/>
    <col min="5" max="5" width="8.5703125" style="988" customWidth="1"/>
    <col min="6" max="6" width="6.42578125" style="988" customWidth="1"/>
    <col min="7" max="7" width="8.28515625" style="988" customWidth="1"/>
    <col min="8" max="8" width="7" style="988" bestFit="1" customWidth="1"/>
    <col min="9" max="9" width="9.7109375" style="988" customWidth="1"/>
    <col min="10" max="10" width="6" style="988" customWidth="1"/>
    <col min="11" max="11" width="7" style="988" customWidth="1"/>
    <col min="12" max="12" width="6" style="988" customWidth="1"/>
    <col min="13" max="13" width="7.140625" style="988" customWidth="1"/>
    <col min="14" max="14" width="6" style="988" customWidth="1"/>
    <col min="15" max="15" width="7.140625" style="988" customWidth="1"/>
    <col min="16" max="16" width="7.28515625" style="988" customWidth="1"/>
    <col min="17" max="16384" width="11.42578125" style="988"/>
  </cols>
  <sheetData>
    <row r="1" spans="1:21" s="960" customFormat="1" ht="12.75" customHeight="1" x14ac:dyDescent="0.2">
      <c r="B1" s="960" t="s">
        <v>33</v>
      </c>
      <c r="E1" s="964" t="s">
        <v>194</v>
      </c>
      <c r="F1" s="964"/>
      <c r="G1" s="964" t="s">
        <v>195</v>
      </c>
      <c r="H1" s="964"/>
      <c r="I1" s="964" t="s">
        <v>196</v>
      </c>
      <c r="J1" s="964"/>
      <c r="K1" s="964" t="s">
        <v>197</v>
      </c>
      <c r="L1" s="964"/>
      <c r="M1" s="964" t="s">
        <v>198</v>
      </c>
      <c r="N1" s="964"/>
      <c r="O1" s="964" t="s">
        <v>199</v>
      </c>
    </row>
    <row r="2" spans="1:21" s="965" customFormat="1" ht="48" customHeight="1" x14ac:dyDescent="0.25">
      <c r="B2" s="966"/>
      <c r="C2" s="966"/>
      <c r="D2" s="966"/>
      <c r="E2" s="966"/>
      <c r="F2" s="966"/>
      <c r="G2" s="966"/>
      <c r="H2" s="966"/>
    </row>
    <row r="3" spans="1:21" s="967" customFormat="1" ht="21" x14ac:dyDescent="0.2">
      <c r="B3" s="1518" t="s">
        <v>442</v>
      </c>
      <c r="C3" s="1518"/>
      <c r="D3" s="1518"/>
      <c r="E3" s="1518"/>
      <c r="F3" s="1518"/>
      <c r="G3" s="1518"/>
      <c r="H3" s="1518"/>
      <c r="I3" s="1518"/>
      <c r="J3" s="1518"/>
      <c r="K3" s="1518"/>
      <c r="L3" s="1518"/>
      <c r="M3" s="1518"/>
      <c r="N3" s="1518"/>
      <c r="O3" s="1518"/>
      <c r="P3" s="1518"/>
    </row>
    <row r="4" spans="1:21" s="967" customFormat="1" ht="15.75" x14ac:dyDescent="0.2">
      <c r="B4" s="1439" t="str">
        <f>porsaad!$B$6</f>
        <v>Situación a 31 de enero de 2025</v>
      </c>
      <c r="C4" s="1439"/>
      <c r="D4" s="1439"/>
      <c r="E4" s="1439"/>
      <c r="F4" s="1439"/>
      <c r="G4" s="1439"/>
      <c r="H4" s="1439"/>
      <c r="I4" s="1439"/>
      <c r="J4" s="1439"/>
      <c r="K4" s="1439"/>
      <c r="L4" s="1439"/>
      <c r="M4" s="1439"/>
      <c r="N4" s="1439"/>
      <c r="O4" s="1439"/>
      <c r="P4" s="1439"/>
      <c r="Q4" s="968"/>
      <c r="R4" s="968"/>
      <c r="S4" s="968"/>
      <c r="T4" s="968"/>
      <c r="U4" s="968"/>
    </row>
    <row r="5" spans="1:21" s="969" customFormat="1" ht="7.5" customHeight="1" x14ac:dyDescent="0.2">
      <c r="B5" s="970"/>
      <c r="C5" s="969" t="s">
        <v>194</v>
      </c>
      <c r="E5" s="969" t="s">
        <v>195</v>
      </c>
      <c r="G5" s="969" t="s">
        <v>196</v>
      </c>
      <c r="I5" s="969" t="s">
        <v>197</v>
      </c>
      <c r="K5" s="964" t="s">
        <v>198</v>
      </c>
      <c r="M5" s="964" t="s">
        <v>199</v>
      </c>
      <c r="O5" s="964" t="s">
        <v>199</v>
      </c>
    </row>
    <row r="6" spans="1:21" s="967" customFormat="1" ht="15" customHeight="1" x14ac:dyDescent="0.2">
      <c r="B6" s="971"/>
      <c r="C6" s="1640" t="s">
        <v>200</v>
      </c>
      <c r="D6" s="1641"/>
      <c r="E6" s="1641"/>
      <c r="F6" s="1641"/>
      <c r="G6" s="1641"/>
      <c r="H6" s="1641"/>
      <c r="I6" s="1641"/>
      <c r="J6" s="1641"/>
      <c r="K6" s="1641"/>
      <c r="L6" s="1641"/>
      <c r="M6" s="1641"/>
      <c r="N6" s="1641"/>
      <c r="O6" s="1641"/>
      <c r="P6" s="1642"/>
    </row>
    <row r="7" spans="1:21" s="967" customFormat="1" ht="57" customHeight="1" x14ac:dyDescent="0.2">
      <c r="B7" s="1643" t="s">
        <v>12</v>
      </c>
      <c r="C7" s="1645" t="s">
        <v>0</v>
      </c>
      <c r="D7" s="1646"/>
      <c r="E7" s="1638" t="s">
        <v>201</v>
      </c>
      <c r="F7" s="1647"/>
      <c r="G7" s="1648" t="s">
        <v>202</v>
      </c>
      <c r="H7" s="1649"/>
      <c r="I7" s="1648" t="s">
        <v>203</v>
      </c>
      <c r="J7" s="1649"/>
      <c r="K7" s="1648" t="s">
        <v>204</v>
      </c>
      <c r="L7" s="1649"/>
      <c r="M7" s="1648" t="s">
        <v>205</v>
      </c>
      <c r="N7" s="1649"/>
      <c r="O7" s="1638" t="s">
        <v>206</v>
      </c>
      <c r="P7" s="1639"/>
    </row>
    <row r="8" spans="1:21" s="972" customFormat="1" ht="12" customHeight="1" x14ac:dyDescent="0.2">
      <c r="B8" s="1644"/>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
      <c r="A9" s="961">
        <v>1</v>
      </c>
      <c r="B9" s="974" t="s">
        <v>8</v>
      </c>
      <c r="C9" s="975">
        <f>E9+G9+I9+K9+M9+O9</f>
        <v>2325</v>
      </c>
      <c r="D9" s="976">
        <f>IFERROR(C9/$C9*100,"-")</f>
        <v>100</v>
      </c>
      <c r="E9" s="975">
        <v>0</v>
      </c>
      <c r="F9" s="976">
        <v>0</v>
      </c>
      <c r="G9" s="975">
        <v>2189</v>
      </c>
      <c r="H9" s="976">
        <v>94.150537634408607</v>
      </c>
      <c r="I9" s="975">
        <v>136</v>
      </c>
      <c r="J9" s="976">
        <v>5.849462365591398</v>
      </c>
      <c r="K9" s="975">
        <v>0</v>
      </c>
      <c r="L9" s="976">
        <v>0</v>
      </c>
      <c r="M9" s="975">
        <v>0</v>
      </c>
      <c r="N9" s="976">
        <v>0</v>
      </c>
      <c r="O9" s="975">
        <v>0</v>
      </c>
      <c r="P9" s="976">
        <f>IFERROR(O9/$C9*100,"-")</f>
        <v>0</v>
      </c>
      <c r="R9" s="977"/>
    </row>
    <row r="10" spans="1:21" s="962" customFormat="1" ht="16.5" customHeight="1" x14ac:dyDescent="0.2">
      <c r="A10" s="962">
        <v>2</v>
      </c>
      <c r="B10" s="978" t="s">
        <v>7</v>
      </c>
      <c r="C10" s="979">
        <f t="shared" ref="C10:C26" si="0">E10+G10+I10+K10+M10+O10</f>
        <v>4060</v>
      </c>
      <c r="D10" s="980">
        <f t="shared" ref="D10:D26" si="1">IFERROR(C10/$C10*100,"-")</f>
        <v>100</v>
      </c>
      <c r="E10" s="979">
        <v>1</v>
      </c>
      <c r="F10" s="980">
        <v>2.463054187192118E-2</v>
      </c>
      <c r="G10" s="979">
        <v>3675</v>
      </c>
      <c r="H10" s="980">
        <v>90.517241379310349</v>
      </c>
      <c r="I10" s="979">
        <v>384</v>
      </c>
      <c r="J10" s="980">
        <v>9.4581280788177349</v>
      </c>
      <c r="K10" s="979">
        <v>0</v>
      </c>
      <c r="L10" s="980">
        <v>0</v>
      </c>
      <c r="M10" s="979">
        <v>0</v>
      </c>
      <c r="N10" s="980">
        <v>0</v>
      </c>
      <c r="O10" s="979">
        <v>0</v>
      </c>
      <c r="P10" s="980">
        <f t="shared" ref="P10:P26" si="2">IFERROR(O10/$C10*100,"-")</f>
        <v>0</v>
      </c>
      <c r="R10" s="977"/>
    </row>
    <row r="11" spans="1:21" s="962" customFormat="1" ht="16.5" customHeight="1" x14ac:dyDescent="0.2">
      <c r="A11" s="962">
        <v>3</v>
      </c>
      <c r="B11" s="978" t="s">
        <v>37</v>
      </c>
      <c r="C11" s="979">
        <f t="shared" si="0"/>
        <v>1841</v>
      </c>
      <c r="D11" s="980">
        <f t="shared" si="1"/>
        <v>100</v>
      </c>
      <c r="E11" s="979">
        <v>96</v>
      </c>
      <c r="F11" s="980">
        <v>5.2145573058120585</v>
      </c>
      <c r="G11" s="979">
        <v>1487</v>
      </c>
      <c r="H11" s="980">
        <v>80.771319934818024</v>
      </c>
      <c r="I11" s="979">
        <v>202</v>
      </c>
      <c r="J11" s="980">
        <v>10.972297664312872</v>
      </c>
      <c r="K11" s="979">
        <v>4</v>
      </c>
      <c r="L11" s="980">
        <v>0.21727322107550243</v>
      </c>
      <c r="M11" s="979">
        <v>52</v>
      </c>
      <c r="N11" s="980">
        <v>2.8245518739815316</v>
      </c>
      <c r="O11" s="979">
        <v>0</v>
      </c>
      <c r="P11" s="980">
        <f t="shared" si="2"/>
        <v>0</v>
      </c>
      <c r="R11" s="977"/>
    </row>
    <row r="12" spans="1:21" s="962" customFormat="1" ht="16.5" customHeight="1" x14ac:dyDescent="0.2">
      <c r="A12" s="962">
        <v>4</v>
      </c>
      <c r="B12" s="978" t="s">
        <v>38</v>
      </c>
      <c r="C12" s="979">
        <f t="shared" si="0"/>
        <v>376</v>
      </c>
      <c r="D12" s="980">
        <f t="shared" si="1"/>
        <v>100</v>
      </c>
      <c r="E12" s="979">
        <v>0</v>
      </c>
      <c r="F12" s="980">
        <v>0</v>
      </c>
      <c r="G12" s="979">
        <v>309</v>
      </c>
      <c r="H12" s="980">
        <v>82.180851063829792</v>
      </c>
      <c r="I12" s="979">
        <v>67</v>
      </c>
      <c r="J12" s="980">
        <v>17.819148936170212</v>
      </c>
      <c r="K12" s="979">
        <v>0</v>
      </c>
      <c r="L12" s="980">
        <v>0</v>
      </c>
      <c r="M12" s="979">
        <v>0</v>
      </c>
      <c r="N12" s="980">
        <v>0</v>
      </c>
      <c r="O12" s="979">
        <v>0</v>
      </c>
      <c r="P12" s="980">
        <f t="shared" si="2"/>
        <v>0</v>
      </c>
      <c r="R12" s="977"/>
    </row>
    <row r="13" spans="1:21" s="962" customFormat="1" ht="16.5" customHeight="1" x14ac:dyDescent="0.2">
      <c r="A13" s="962">
        <v>5</v>
      </c>
      <c r="B13" s="978" t="s">
        <v>6</v>
      </c>
      <c r="C13" s="979">
        <f t="shared" si="0"/>
        <v>5204</v>
      </c>
      <c r="D13" s="980">
        <f t="shared" si="1"/>
        <v>100</v>
      </c>
      <c r="E13" s="979">
        <v>3225</v>
      </c>
      <c r="F13" s="980">
        <v>61.971560338201378</v>
      </c>
      <c r="G13" s="979">
        <v>792</v>
      </c>
      <c r="H13" s="980">
        <v>15.219062259800154</v>
      </c>
      <c r="I13" s="979">
        <v>412</v>
      </c>
      <c r="J13" s="980">
        <v>7.9169869331283627</v>
      </c>
      <c r="K13" s="979">
        <v>773</v>
      </c>
      <c r="L13" s="980">
        <v>14.853958493466566</v>
      </c>
      <c r="M13" s="979">
        <v>2</v>
      </c>
      <c r="N13" s="980">
        <v>3.843197540353574E-2</v>
      </c>
      <c r="O13" s="979">
        <v>0</v>
      </c>
      <c r="P13" s="980">
        <f t="shared" si="2"/>
        <v>0</v>
      </c>
      <c r="R13" s="977"/>
    </row>
    <row r="14" spans="1:21" s="962" customFormat="1" ht="16.5" customHeight="1" x14ac:dyDescent="0.2">
      <c r="A14" s="962">
        <v>6</v>
      </c>
      <c r="B14" s="978" t="s">
        <v>5</v>
      </c>
      <c r="C14" s="979">
        <f t="shared" si="0"/>
        <v>152</v>
      </c>
      <c r="D14" s="980">
        <f t="shared" si="1"/>
        <v>100</v>
      </c>
      <c r="E14" s="979">
        <v>0</v>
      </c>
      <c r="F14" s="980">
        <v>0</v>
      </c>
      <c r="G14" s="979">
        <v>152</v>
      </c>
      <c r="H14" s="980">
        <v>100</v>
      </c>
      <c r="I14" s="979">
        <v>0</v>
      </c>
      <c r="J14" s="980">
        <v>0</v>
      </c>
      <c r="K14" s="979">
        <v>0</v>
      </c>
      <c r="L14" s="980">
        <v>0</v>
      </c>
      <c r="M14" s="979">
        <v>0</v>
      </c>
      <c r="N14" s="980">
        <v>0</v>
      </c>
      <c r="O14" s="979">
        <v>0</v>
      </c>
      <c r="P14" s="980">
        <f t="shared" si="2"/>
        <v>0</v>
      </c>
      <c r="R14" s="977"/>
    </row>
    <row r="15" spans="1:21" s="963" customFormat="1" ht="16.5" customHeight="1" x14ac:dyDescent="0.2">
      <c r="A15" s="963">
        <v>7</v>
      </c>
      <c r="B15" s="978" t="s">
        <v>4</v>
      </c>
      <c r="C15" s="979">
        <f t="shared" si="0"/>
        <v>15807</v>
      </c>
      <c r="D15" s="980">
        <f t="shared" si="1"/>
        <v>100</v>
      </c>
      <c r="E15" s="979">
        <v>2183</v>
      </c>
      <c r="F15" s="980">
        <v>13.810337192383122</v>
      </c>
      <c r="G15" s="979">
        <v>9604</v>
      </c>
      <c r="H15" s="980">
        <v>60.757892073132155</v>
      </c>
      <c r="I15" s="979">
        <v>2094</v>
      </c>
      <c r="J15" s="980">
        <v>13.247295501992786</v>
      </c>
      <c r="K15" s="979">
        <v>1926</v>
      </c>
      <c r="L15" s="980">
        <v>12.184475232491934</v>
      </c>
      <c r="M15" s="979">
        <v>0</v>
      </c>
      <c r="N15" s="980">
        <v>0</v>
      </c>
      <c r="O15" s="979">
        <v>0</v>
      </c>
      <c r="P15" s="980">
        <f t="shared" si="2"/>
        <v>0</v>
      </c>
      <c r="R15" s="977"/>
    </row>
    <row r="16" spans="1:21" s="963" customFormat="1" ht="16.5" customHeight="1" x14ac:dyDescent="0.2">
      <c r="A16" s="963">
        <v>8</v>
      </c>
      <c r="B16" s="978" t="s">
        <v>40</v>
      </c>
      <c r="C16" s="979">
        <f t="shared" si="0"/>
        <v>4432</v>
      </c>
      <c r="D16" s="980">
        <f t="shared" si="1"/>
        <v>100</v>
      </c>
      <c r="E16" s="979">
        <v>347</v>
      </c>
      <c r="F16" s="980">
        <v>7.8294223826714804</v>
      </c>
      <c r="G16" s="979">
        <v>3136</v>
      </c>
      <c r="H16" s="980">
        <v>70.758122743682307</v>
      </c>
      <c r="I16" s="979">
        <v>237</v>
      </c>
      <c r="J16" s="980">
        <v>5.3474729241877252</v>
      </c>
      <c r="K16" s="979">
        <v>712</v>
      </c>
      <c r="L16" s="980">
        <v>16.064981949458485</v>
      </c>
      <c r="M16" s="979">
        <v>0</v>
      </c>
      <c r="N16" s="980">
        <v>0</v>
      </c>
      <c r="O16" s="979">
        <v>0</v>
      </c>
      <c r="P16" s="980">
        <f t="shared" si="2"/>
        <v>0</v>
      </c>
      <c r="R16" s="977"/>
    </row>
    <row r="17" spans="1:18" s="963" customFormat="1" ht="16.5" customHeight="1" x14ac:dyDescent="0.2">
      <c r="A17" s="963">
        <v>9</v>
      </c>
      <c r="B17" s="978" t="s">
        <v>41</v>
      </c>
      <c r="C17" s="979">
        <f t="shared" si="0"/>
        <v>11741</v>
      </c>
      <c r="D17" s="980">
        <f t="shared" si="1"/>
        <v>100</v>
      </c>
      <c r="E17" s="979">
        <v>2198</v>
      </c>
      <c r="F17" s="980">
        <v>18.720722255344519</v>
      </c>
      <c r="G17" s="979">
        <v>8309</v>
      </c>
      <c r="H17" s="980">
        <v>70.769099735967984</v>
      </c>
      <c r="I17" s="979">
        <v>1234</v>
      </c>
      <c r="J17" s="980">
        <v>10.510178008687506</v>
      </c>
      <c r="K17" s="979">
        <v>0</v>
      </c>
      <c r="L17" s="980">
        <v>0</v>
      </c>
      <c r="M17" s="979">
        <v>0</v>
      </c>
      <c r="N17" s="980">
        <v>0</v>
      </c>
      <c r="O17" s="979">
        <v>0</v>
      </c>
      <c r="P17" s="980">
        <f t="shared" si="2"/>
        <v>0</v>
      </c>
      <c r="R17" s="977"/>
    </row>
    <row r="18" spans="1:18" s="963" customFormat="1" ht="16.5" customHeight="1" x14ac:dyDescent="0.2">
      <c r="A18" s="963">
        <v>10</v>
      </c>
      <c r="B18" s="978" t="s">
        <v>3</v>
      </c>
      <c r="C18" s="979">
        <f t="shared" si="0"/>
        <v>9528</v>
      </c>
      <c r="D18" s="980">
        <f t="shared" si="1"/>
        <v>100</v>
      </c>
      <c r="E18" s="979">
        <v>4659</v>
      </c>
      <c r="F18" s="980">
        <v>48.897984886649873</v>
      </c>
      <c r="G18" s="979">
        <v>3628</v>
      </c>
      <c r="H18" s="980">
        <v>38.077246011754831</v>
      </c>
      <c r="I18" s="979">
        <v>360</v>
      </c>
      <c r="J18" s="980">
        <v>3.7783375314861463</v>
      </c>
      <c r="K18" s="979">
        <v>881</v>
      </c>
      <c r="L18" s="980">
        <v>9.2464315701091522</v>
      </c>
      <c r="M18" s="979">
        <v>0</v>
      </c>
      <c r="N18" s="980">
        <v>0</v>
      </c>
      <c r="O18" s="979">
        <v>0</v>
      </c>
      <c r="P18" s="980">
        <f t="shared" si="2"/>
        <v>0</v>
      </c>
      <c r="R18" s="977"/>
    </row>
    <row r="19" spans="1:18" s="962" customFormat="1" ht="16.5" customHeight="1" x14ac:dyDescent="0.2">
      <c r="A19" s="962">
        <v>11</v>
      </c>
      <c r="B19" s="978" t="s">
        <v>2</v>
      </c>
      <c r="C19" s="979">
        <f t="shared" si="0"/>
        <v>6584</v>
      </c>
      <c r="D19" s="980">
        <f t="shared" si="1"/>
        <v>100</v>
      </c>
      <c r="E19" s="979">
        <v>4584</v>
      </c>
      <c r="F19" s="980">
        <v>69.623329283110564</v>
      </c>
      <c r="G19" s="979">
        <v>1242</v>
      </c>
      <c r="H19" s="980">
        <v>18.863912515188336</v>
      </c>
      <c r="I19" s="979">
        <v>314</v>
      </c>
      <c r="J19" s="980">
        <v>4.7691373025516404</v>
      </c>
      <c r="K19" s="979">
        <v>444</v>
      </c>
      <c r="L19" s="980">
        <v>6.7436208991494535</v>
      </c>
      <c r="M19" s="979">
        <v>0</v>
      </c>
      <c r="N19" s="980">
        <v>0</v>
      </c>
      <c r="O19" s="979">
        <v>0</v>
      </c>
      <c r="P19" s="980">
        <f t="shared" si="2"/>
        <v>0</v>
      </c>
      <c r="R19" s="977"/>
    </row>
    <row r="20" spans="1:18" s="962" customFormat="1" ht="16.5" customHeight="1" x14ac:dyDescent="0.2">
      <c r="A20" s="962">
        <v>12</v>
      </c>
      <c r="B20" s="978" t="s">
        <v>35</v>
      </c>
      <c r="C20" s="979">
        <f t="shared" si="0"/>
        <v>5308</v>
      </c>
      <c r="D20" s="980">
        <f t="shared" si="1"/>
        <v>100</v>
      </c>
      <c r="E20" s="979">
        <v>835</v>
      </c>
      <c r="F20" s="980">
        <v>15.730972117558403</v>
      </c>
      <c r="G20" s="979">
        <v>2631</v>
      </c>
      <c r="H20" s="980">
        <v>49.566691785983416</v>
      </c>
      <c r="I20" s="979">
        <v>1130</v>
      </c>
      <c r="J20" s="980">
        <v>21.288620949510172</v>
      </c>
      <c r="K20" s="979">
        <v>712</v>
      </c>
      <c r="L20" s="980">
        <v>13.413715146948002</v>
      </c>
      <c r="M20" s="979">
        <v>0</v>
      </c>
      <c r="N20" s="980">
        <v>0</v>
      </c>
      <c r="O20" s="979">
        <v>0</v>
      </c>
      <c r="P20" s="980">
        <f t="shared" si="2"/>
        <v>0</v>
      </c>
      <c r="R20" s="977"/>
    </row>
    <row r="21" spans="1:18" s="962" customFormat="1" ht="16.5" customHeight="1" x14ac:dyDescent="0.2">
      <c r="A21" s="962">
        <v>13</v>
      </c>
      <c r="B21" s="978" t="s">
        <v>42</v>
      </c>
      <c r="C21" s="979">
        <f t="shared" si="0"/>
        <v>10295</v>
      </c>
      <c r="D21" s="980">
        <f t="shared" si="1"/>
        <v>100</v>
      </c>
      <c r="E21" s="979">
        <v>1040</v>
      </c>
      <c r="F21" s="980">
        <v>10.10199125789218</v>
      </c>
      <c r="G21" s="979">
        <v>6369</v>
      </c>
      <c r="H21" s="980">
        <v>61.86498300145702</v>
      </c>
      <c r="I21" s="979">
        <v>906</v>
      </c>
      <c r="J21" s="980">
        <v>8.8003885381253042</v>
      </c>
      <c r="K21" s="979">
        <v>1980</v>
      </c>
      <c r="L21" s="980">
        <v>19.232637202525499</v>
      </c>
      <c r="M21" s="979">
        <v>0</v>
      </c>
      <c r="N21" s="980">
        <v>0</v>
      </c>
      <c r="O21" s="979">
        <v>0</v>
      </c>
      <c r="P21" s="980">
        <f t="shared" si="2"/>
        <v>0</v>
      </c>
      <c r="R21" s="977"/>
    </row>
    <row r="22" spans="1:18" s="962" customFormat="1" ht="16.5" customHeight="1" x14ac:dyDescent="0.2">
      <c r="A22" s="962">
        <v>14</v>
      </c>
      <c r="B22" s="978" t="s">
        <v>43</v>
      </c>
      <c r="C22" s="979">
        <f t="shared" si="0"/>
        <v>420</v>
      </c>
      <c r="D22" s="980">
        <f t="shared" si="1"/>
        <v>100</v>
      </c>
      <c r="E22" s="979">
        <v>1</v>
      </c>
      <c r="F22" s="980">
        <v>0.23809523809523811</v>
      </c>
      <c r="G22" s="979">
        <v>179</v>
      </c>
      <c r="H22" s="980">
        <v>42.61904761904762</v>
      </c>
      <c r="I22" s="979">
        <v>87</v>
      </c>
      <c r="J22" s="980">
        <v>20.714285714285715</v>
      </c>
      <c r="K22" s="979">
        <v>153</v>
      </c>
      <c r="L22" s="980">
        <v>36.428571428571423</v>
      </c>
      <c r="M22" s="979">
        <v>0</v>
      </c>
      <c r="N22" s="980">
        <v>0</v>
      </c>
      <c r="O22" s="979">
        <v>0</v>
      </c>
      <c r="P22" s="980">
        <f t="shared" si="2"/>
        <v>0</v>
      </c>
      <c r="R22" s="977"/>
    </row>
    <row r="23" spans="1:18" s="962" customFormat="1" ht="16.5" customHeight="1" x14ac:dyDescent="0.2">
      <c r="A23" s="962">
        <v>15</v>
      </c>
      <c r="B23" s="978" t="s">
        <v>44</v>
      </c>
      <c r="C23" s="979">
        <f t="shared" si="0"/>
        <v>1427</v>
      </c>
      <c r="D23" s="980">
        <f t="shared" si="1"/>
        <v>100</v>
      </c>
      <c r="E23" s="979">
        <v>684</v>
      </c>
      <c r="F23" s="980">
        <v>47.932725998598457</v>
      </c>
      <c r="G23" s="979">
        <v>629</v>
      </c>
      <c r="H23" s="980">
        <v>44.078486334968467</v>
      </c>
      <c r="I23" s="979">
        <v>113</v>
      </c>
      <c r="J23" s="980">
        <v>7.9187105816398038</v>
      </c>
      <c r="K23" s="979">
        <v>1</v>
      </c>
      <c r="L23" s="980">
        <v>7.0077084793272598E-2</v>
      </c>
      <c r="M23" s="979">
        <v>0</v>
      </c>
      <c r="N23" s="980">
        <v>0</v>
      </c>
      <c r="O23" s="979">
        <v>0</v>
      </c>
      <c r="P23" s="980">
        <f t="shared" si="2"/>
        <v>0</v>
      </c>
      <c r="R23" s="977"/>
    </row>
    <row r="24" spans="1:18" s="962" customFormat="1" ht="16.5" customHeight="1" x14ac:dyDescent="0.2">
      <c r="A24" s="962">
        <v>16</v>
      </c>
      <c r="B24" s="978" t="s">
        <v>45</v>
      </c>
      <c r="C24" s="979">
        <f t="shared" si="0"/>
        <v>662</v>
      </c>
      <c r="D24" s="980">
        <f t="shared" si="1"/>
        <v>100</v>
      </c>
      <c r="E24" s="979">
        <v>0</v>
      </c>
      <c r="F24" s="980">
        <v>0</v>
      </c>
      <c r="G24" s="979">
        <v>661</v>
      </c>
      <c r="H24" s="980">
        <v>99.848942598187307</v>
      </c>
      <c r="I24" s="979">
        <v>1</v>
      </c>
      <c r="J24" s="980">
        <v>0.15105740181268881</v>
      </c>
      <c r="K24" s="979">
        <v>0</v>
      </c>
      <c r="L24" s="980">
        <v>0</v>
      </c>
      <c r="M24" s="979">
        <v>0</v>
      </c>
      <c r="N24" s="980">
        <v>0</v>
      </c>
      <c r="O24" s="979">
        <v>0</v>
      </c>
      <c r="P24" s="980">
        <f t="shared" si="2"/>
        <v>0</v>
      </c>
      <c r="R24" s="977"/>
    </row>
    <row r="25" spans="1:18" s="962" customFormat="1" ht="16.5" customHeight="1" x14ac:dyDescent="0.2">
      <c r="A25" s="962">
        <v>17</v>
      </c>
      <c r="B25" s="978" t="s">
        <v>46</v>
      </c>
      <c r="C25" s="979">
        <f t="shared" si="0"/>
        <v>551</v>
      </c>
      <c r="D25" s="980">
        <f t="shared" si="1"/>
        <v>100</v>
      </c>
      <c r="E25" s="979">
        <v>0</v>
      </c>
      <c r="F25" s="980">
        <v>0</v>
      </c>
      <c r="G25" s="979">
        <v>511</v>
      </c>
      <c r="H25" s="980">
        <v>92.740471869328488</v>
      </c>
      <c r="I25" s="979">
        <v>40</v>
      </c>
      <c r="J25" s="980">
        <v>7.2595281306715069</v>
      </c>
      <c r="K25" s="979">
        <v>0</v>
      </c>
      <c r="L25" s="980">
        <v>0</v>
      </c>
      <c r="M25" s="979">
        <v>0</v>
      </c>
      <c r="N25" s="980">
        <v>0</v>
      </c>
      <c r="O25" s="979">
        <v>0</v>
      </c>
      <c r="P25" s="980">
        <f t="shared" si="2"/>
        <v>0</v>
      </c>
      <c r="R25" s="977"/>
    </row>
    <row r="26" spans="1:18" s="962" customFormat="1" ht="16.5" customHeight="1" x14ac:dyDescent="0.2">
      <c r="B26" s="981" t="s">
        <v>1</v>
      </c>
      <c r="C26" s="982">
        <f t="shared" si="0"/>
        <v>4</v>
      </c>
      <c r="D26" s="983">
        <f t="shared" si="1"/>
        <v>100</v>
      </c>
      <c r="E26" s="982">
        <v>3</v>
      </c>
      <c r="F26" s="983">
        <v>75</v>
      </c>
      <c r="G26" s="982">
        <v>1</v>
      </c>
      <c r="H26" s="983">
        <v>25</v>
      </c>
      <c r="I26" s="982">
        <v>0</v>
      </c>
      <c r="J26" s="983">
        <v>0</v>
      </c>
      <c r="K26" s="982">
        <v>0</v>
      </c>
      <c r="L26" s="983">
        <v>0</v>
      </c>
      <c r="M26" s="982">
        <v>0</v>
      </c>
      <c r="N26" s="983">
        <v>0</v>
      </c>
      <c r="O26" s="982">
        <v>0</v>
      </c>
      <c r="P26" s="983">
        <f t="shared" si="2"/>
        <v>0</v>
      </c>
      <c r="R26" s="977"/>
    </row>
    <row r="27" spans="1:18" s="1287" customFormat="1" x14ac:dyDescent="0.2">
      <c r="B27" s="1288" t="s">
        <v>0</v>
      </c>
      <c r="C27" s="1289">
        <f>SUM(C9:C26)</f>
        <v>80717</v>
      </c>
      <c r="D27" s="1290">
        <f>C27/$C27*100</f>
        <v>100</v>
      </c>
      <c r="E27" s="1291">
        <f>SUM(E9:E26)</f>
        <v>19856</v>
      </c>
      <c r="F27" s="1292">
        <f>E27/$C27*100</f>
        <v>24.5995267415786</v>
      </c>
      <c r="G27" s="1291">
        <f>SUM(G9:G26)</f>
        <v>45504</v>
      </c>
      <c r="H27" s="1292">
        <f>G27/$C27*100</f>
        <v>56.37474138037836</v>
      </c>
      <c r="I27" s="1291">
        <f>SUM(I9:I26)</f>
        <v>7717</v>
      </c>
      <c r="J27" s="1292">
        <f>I27/$C27*100</f>
        <v>9.5605634500786696</v>
      </c>
      <c r="K27" s="1291">
        <f>SUM(K9:K26)</f>
        <v>7586</v>
      </c>
      <c r="L27" s="1292">
        <f>K27/$C27*100</f>
        <v>9.3982680228452491</v>
      </c>
      <c r="M27" s="1291">
        <f>SUM(M9:M26)</f>
        <v>54</v>
      </c>
      <c r="N27" s="1292">
        <f>M27/$C27*100</f>
        <v>6.6900405119119891E-2</v>
      </c>
      <c r="O27" s="1291">
        <f>SUM(O9:O26)</f>
        <v>0</v>
      </c>
      <c r="P27" s="1292">
        <f>O27/$C27*100</f>
        <v>0</v>
      </c>
    </row>
    <row r="28" spans="1:18" s="961" customFormat="1" hidden="1" x14ac:dyDescent="0.2">
      <c r="A28" s="964">
        <v>18</v>
      </c>
      <c r="B28" s="964" t="s">
        <v>39</v>
      </c>
      <c r="C28" s="984"/>
      <c r="D28" s="985"/>
      <c r="E28" s="984"/>
      <c r="F28" s="985"/>
      <c r="G28" s="984"/>
      <c r="H28" s="985"/>
      <c r="I28" s="984"/>
      <c r="J28" s="985"/>
      <c r="K28" s="984"/>
      <c r="L28" s="985"/>
      <c r="M28" s="984"/>
      <c r="N28" s="985"/>
      <c r="O28" s="984"/>
      <c r="P28" s="985"/>
    </row>
    <row r="29" spans="1:18" s="987" customFormat="1" hidden="1" x14ac:dyDescent="0.2">
      <c r="A29" s="964">
        <v>19</v>
      </c>
      <c r="B29" s="964" t="s">
        <v>47</v>
      </c>
      <c r="C29" s="986"/>
      <c r="D29" s="986"/>
      <c r="E29" s="986"/>
      <c r="F29" s="986"/>
      <c r="G29" s="986"/>
      <c r="H29" s="986"/>
      <c r="I29" s="986"/>
      <c r="K29" s="986"/>
      <c r="L29" s="986"/>
      <c r="M29" s="986"/>
      <c r="N29" s="986"/>
      <c r="O29" s="986"/>
      <c r="P29" s="986"/>
    </row>
    <row r="30" spans="1:18" hidden="1" x14ac:dyDescent="0.2"/>
    <row r="31" spans="1:18" hidden="1" x14ac:dyDescent="0.2">
      <c r="B31" s="960"/>
      <c r="M31" s="960"/>
      <c r="N31" s="960"/>
    </row>
    <row r="32" spans="1:18" hidden="1" x14ac:dyDescent="0.2">
      <c r="B32" s="960"/>
      <c r="D32" s="960"/>
      <c r="M32" s="960"/>
      <c r="N32" s="960"/>
    </row>
    <row r="33" spans="2:14" hidden="1" x14ac:dyDescent="0.2">
      <c r="B33" s="960"/>
      <c r="D33" s="960"/>
      <c r="M33" s="960"/>
      <c r="N33" s="960"/>
    </row>
    <row r="34" spans="2:14" hidden="1" x14ac:dyDescent="0.2">
      <c r="B34" s="960"/>
      <c r="D34" s="960"/>
      <c r="M34" s="960"/>
      <c r="N34" s="960"/>
    </row>
    <row r="35" spans="2:14" hidden="1" x14ac:dyDescent="0.2">
      <c r="B35" s="960"/>
      <c r="D35" s="960"/>
      <c r="M35" s="960"/>
      <c r="N35" s="960"/>
    </row>
    <row r="36" spans="2:14" hidden="1" x14ac:dyDescent="0.2">
      <c r="B36" s="960"/>
      <c r="D36" s="960"/>
      <c r="M36" s="960"/>
      <c r="N36" s="960"/>
    </row>
    <row r="37" spans="2:14" hidden="1" x14ac:dyDescent="0.2">
      <c r="B37" s="960"/>
      <c r="D37" s="960"/>
      <c r="M37" s="960"/>
      <c r="N37" s="960"/>
    </row>
    <row r="38" spans="2:14" hidden="1" x14ac:dyDescent="0.2">
      <c r="B38" s="960"/>
      <c r="D38" s="960"/>
      <c r="M38" s="960"/>
      <c r="N38" s="960"/>
    </row>
    <row r="39" spans="2:14" hidden="1" x14ac:dyDescent="0.2">
      <c r="B39" s="960"/>
      <c r="D39" s="960"/>
      <c r="M39" s="960"/>
      <c r="N39" s="960"/>
    </row>
    <row r="40" spans="2:14" hidden="1" x14ac:dyDescent="0.2">
      <c r="B40" s="960"/>
      <c r="D40" s="960"/>
      <c r="M40" s="960"/>
      <c r="N40" s="960"/>
    </row>
    <row r="41" spans="2:14" x14ac:dyDescent="0.2">
      <c r="B41" s="960"/>
      <c r="D41" s="960"/>
      <c r="M41" s="960"/>
      <c r="N41" s="960"/>
    </row>
    <row r="42" spans="2:14" s="1327" customFormat="1" x14ac:dyDescent="0.2">
      <c r="B42" s="960"/>
      <c r="D42" s="960"/>
      <c r="M42" s="960"/>
      <c r="N42" s="960"/>
    </row>
    <row r="43" spans="2:14" s="1220" customFormat="1" x14ac:dyDescent="0.2">
      <c r="B43" s="964"/>
      <c r="D43" s="964"/>
      <c r="M43" s="964"/>
      <c r="N43" s="964"/>
    </row>
    <row r="44" spans="2:14" s="1220" customFormat="1" x14ac:dyDescent="0.2">
      <c r="D44" s="964"/>
      <c r="M44" s="964"/>
      <c r="N44" s="964"/>
    </row>
    <row r="45" spans="2:14" s="1220" customFormat="1" x14ac:dyDescent="0.2">
      <c r="B45" s="1220" t="s">
        <v>39</v>
      </c>
      <c r="D45" s="964"/>
      <c r="G45" s="1220">
        <f>IFERROR(GETPIVOTDATA("ID PRESTACION
COUNT",#REF!,"CCAA",$B45,"Grado Resuelto",$B$1,"Subtipo",G$1),0)</f>
        <v>0</v>
      </c>
      <c r="M45" s="964"/>
      <c r="N45" s="964"/>
    </row>
    <row r="46" spans="2:14" s="1220" customFormat="1" x14ac:dyDescent="0.2">
      <c r="B46" s="1220" t="s">
        <v>47</v>
      </c>
      <c r="D46" s="964"/>
      <c r="G46" s="1220">
        <f>IFERROR(GETPIVOTDATA("ID PRESTACION
COUNT",#REF!,"CCAA",$B46,"Grado Resuelto",$B$1,"Subtipo",G$1),0)</f>
        <v>0</v>
      </c>
      <c r="M46" s="964"/>
      <c r="N46" s="964"/>
    </row>
    <row r="47" spans="2:14" s="1220" customFormat="1" x14ac:dyDescent="0.2">
      <c r="D47" s="964"/>
      <c r="M47" s="964"/>
      <c r="N47" s="964"/>
    </row>
    <row r="48" spans="2:14" s="1327" customFormat="1" x14ac:dyDescent="0.2">
      <c r="D48" s="960"/>
    </row>
    <row r="49" spans="4:4" s="1327" customFormat="1" x14ac:dyDescent="0.2">
      <c r="D49" s="960"/>
    </row>
    <row r="50" spans="4:4" x14ac:dyDescent="0.2">
      <c r="D50" s="960"/>
    </row>
    <row r="51" spans="4:4" x14ac:dyDescent="0.2">
      <c r="D51" s="960"/>
    </row>
    <row r="52" spans="4:4" x14ac:dyDescent="0.2">
      <c r="D52" s="960"/>
    </row>
    <row r="53" spans="4:4" x14ac:dyDescent="0.2">
      <c r="D53" s="960"/>
    </row>
    <row r="54" spans="4:4" x14ac:dyDescent="0.2">
      <c r="D54" s="960"/>
    </row>
    <row r="55" spans="4:4" x14ac:dyDescent="0.2">
      <c r="D55" s="960"/>
    </row>
    <row r="56" spans="4:4" x14ac:dyDescent="0.2">
      <c r="D56" s="960"/>
    </row>
    <row r="57" spans="4:4" x14ac:dyDescent="0.2">
      <c r="D57" s="960"/>
    </row>
    <row r="58" spans="4:4" x14ac:dyDescent="0.2">
      <c r="D58" s="960"/>
    </row>
    <row r="59" spans="4:4" x14ac:dyDescent="0.2">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110" zoomScaleNormal="110" workbookViewId="0"/>
  </sheetViews>
  <sheetFormatPr baseColWidth="10" defaultColWidth="11.42578125" defaultRowHeight="15" x14ac:dyDescent="0.2"/>
  <cols>
    <col min="1" max="1" width="0.5703125" style="988" customWidth="1"/>
    <col min="2" max="2" width="26.5703125" style="988" bestFit="1" customWidth="1"/>
    <col min="3" max="3" width="7.85546875" style="988" customWidth="1"/>
    <col min="4" max="4" width="7.42578125" style="988" bestFit="1" customWidth="1"/>
    <col min="5" max="5" width="8.5703125" style="988" customWidth="1"/>
    <col min="6" max="6" width="7.42578125" style="988" bestFit="1" customWidth="1"/>
    <col min="7" max="7" width="8.28515625" style="988" customWidth="1"/>
    <col min="8" max="8" width="7" style="988" bestFit="1" customWidth="1"/>
    <col min="9" max="9" width="9.7109375" style="988" customWidth="1"/>
    <col min="10" max="10" width="7.42578125" style="988" bestFit="1" customWidth="1"/>
    <col min="11" max="11" width="7" style="988" customWidth="1"/>
    <col min="12" max="12" width="6" style="988" customWidth="1"/>
    <col min="13" max="13" width="7.140625" style="988" customWidth="1"/>
    <col min="14" max="14" width="6" style="988" customWidth="1"/>
    <col min="15" max="15" width="7.140625" style="988" customWidth="1"/>
    <col min="16" max="16" width="7.28515625" style="988" customWidth="1"/>
    <col min="17" max="16384" width="11.42578125" style="988"/>
  </cols>
  <sheetData>
    <row r="1" spans="1:21" s="960" customFormat="1" ht="12.75" customHeight="1" x14ac:dyDescent="0.2">
      <c r="B1" s="960" t="s">
        <v>48</v>
      </c>
      <c r="E1" s="964" t="s">
        <v>194</v>
      </c>
      <c r="F1" s="964"/>
      <c r="G1" s="964" t="s">
        <v>195</v>
      </c>
      <c r="H1" s="964"/>
      <c r="I1" s="964" t="s">
        <v>196</v>
      </c>
      <c r="J1" s="964"/>
      <c r="K1" s="964" t="s">
        <v>197</v>
      </c>
      <c r="L1" s="964"/>
      <c r="M1" s="964" t="s">
        <v>198</v>
      </c>
      <c r="N1" s="964"/>
      <c r="O1" s="964" t="s">
        <v>199</v>
      </c>
    </row>
    <row r="2" spans="1:21" s="965" customFormat="1" ht="48" customHeight="1" x14ac:dyDescent="0.25">
      <c r="B2" s="966"/>
      <c r="C2" s="966"/>
      <c r="D2" s="966"/>
      <c r="E2" s="966"/>
      <c r="F2" s="966"/>
      <c r="G2" s="966"/>
      <c r="H2" s="966"/>
    </row>
    <row r="3" spans="1:21" s="967" customFormat="1" ht="21" x14ac:dyDescent="0.2">
      <c r="B3" s="1518" t="s">
        <v>441</v>
      </c>
      <c r="C3" s="1518"/>
      <c r="D3" s="1518"/>
      <c r="E3" s="1518"/>
      <c r="F3" s="1518"/>
      <c r="G3" s="1518"/>
      <c r="H3" s="1518"/>
      <c r="I3" s="1518"/>
      <c r="J3" s="1518"/>
      <c r="K3" s="1518"/>
      <c r="L3" s="1518"/>
      <c r="M3" s="1518"/>
      <c r="N3" s="1518"/>
      <c r="O3" s="1518"/>
      <c r="P3" s="1518"/>
    </row>
    <row r="4" spans="1:21" s="967" customFormat="1" ht="15.75" x14ac:dyDescent="0.2">
      <c r="B4" s="1439" t="str">
        <f>porsaad!$B$6</f>
        <v>Situación a 31 de enero de 2025</v>
      </c>
      <c r="C4" s="1439"/>
      <c r="D4" s="1439"/>
      <c r="E4" s="1439"/>
      <c r="F4" s="1439"/>
      <c r="G4" s="1439"/>
      <c r="H4" s="1439"/>
      <c r="I4" s="1439"/>
      <c r="J4" s="1439"/>
      <c r="K4" s="1439"/>
      <c r="L4" s="1439"/>
      <c r="M4" s="1439"/>
      <c r="N4" s="1439"/>
      <c r="O4" s="1439"/>
      <c r="P4" s="1439"/>
      <c r="Q4" s="968"/>
      <c r="R4" s="968"/>
      <c r="S4" s="968"/>
      <c r="T4" s="968"/>
      <c r="U4" s="968"/>
    </row>
    <row r="5" spans="1:21" s="969" customFormat="1" ht="7.5" customHeight="1" x14ac:dyDescent="0.2">
      <c r="B5" s="970"/>
      <c r="C5" s="969" t="s">
        <v>194</v>
      </c>
      <c r="E5" s="969" t="s">
        <v>195</v>
      </c>
      <c r="G5" s="969" t="s">
        <v>196</v>
      </c>
      <c r="I5" s="969" t="s">
        <v>197</v>
      </c>
      <c r="K5" s="964" t="s">
        <v>198</v>
      </c>
      <c r="M5" s="964" t="s">
        <v>199</v>
      </c>
      <c r="O5" s="964" t="s">
        <v>199</v>
      </c>
    </row>
    <row r="6" spans="1:21" s="967" customFormat="1" ht="15" customHeight="1" x14ac:dyDescent="0.2">
      <c r="B6" s="971"/>
      <c r="C6" s="1640" t="s">
        <v>200</v>
      </c>
      <c r="D6" s="1641"/>
      <c r="E6" s="1641"/>
      <c r="F6" s="1641"/>
      <c r="G6" s="1641"/>
      <c r="H6" s="1641"/>
      <c r="I6" s="1641"/>
      <c r="J6" s="1641"/>
      <c r="K6" s="1641"/>
      <c r="L6" s="1641"/>
      <c r="M6" s="1641"/>
      <c r="N6" s="1641"/>
      <c r="O6" s="1641"/>
      <c r="P6" s="1642"/>
    </row>
    <row r="7" spans="1:21" s="967" customFormat="1" ht="57" customHeight="1" x14ac:dyDescent="0.2">
      <c r="B7" s="1643" t="s">
        <v>12</v>
      </c>
      <c r="C7" s="1645" t="s">
        <v>0</v>
      </c>
      <c r="D7" s="1646"/>
      <c r="E7" s="1638" t="s">
        <v>201</v>
      </c>
      <c r="F7" s="1647"/>
      <c r="G7" s="1648" t="s">
        <v>202</v>
      </c>
      <c r="H7" s="1649"/>
      <c r="I7" s="1648" t="s">
        <v>203</v>
      </c>
      <c r="J7" s="1649"/>
      <c r="K7" s="1648" t="s">
        <v>204</v>
      </c>
      <c r="L7" s="1649"/>
      <c r="M7" s="1648" t="s">
        <v>205</v>
      </c>
      <c r="N7" s="1649"/>
      <c r="O7" s="1638" t="s">
        <v>206</v>
      </c>
      <c r="P7" s="1639"/>
    </row>
    <row r="8" spans="1:21" s="972" customFormat="1" ht="12" customHeight="1" x14ac:dyDescent="0.2">
      <c r="B8" s="1644"/>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
      <c r="A9" s="961">
        <v>1</v>
      </c>
      <c r="B9" s="974" t="s">
        <v>8</v>
      </c>
      <c r="C9" s="975">
        <f>E9+G9+I9+K9+M9+O9</f>
        <v>120</v>
      </c>
      <c r="D9" s="976">
        <f>IFERROR(C9/$C9*100,"-")</f>
        <v>100</v>
      </c>
      <c r="E9" s="975">
        <v>0</v>
      </c>
      <c r="F9" s="976">
        <v>0</v>
      </c>
      <c r="G9" s="975">
        <v>9</v>
      </c>
      <c r="H9" s="976">
        <v>7.5</v>
      </c>
      <c r="I9" s="975">
        <v>111</v>
      </c>
      <c r="J9" s="976">
        <v>92.5</v>
      </c>
      <c r="K9" s="975">
        <v>0</v>
      </c>
      <c r="L9" s="976">
        <v>0</v>
      </c>
      <c r="M9" s="975">
        <v>0</v>
      </c>
      <c r="N9" s="976">
        <v>0</v>
      </c>
      <c r="O9" s="975">
        <v>0</v>
      </c>
      <c r="P9" s="976">
        <f>IFERROR(O9/$C9*100,"-")</f>
        <v>0</v>
      </c>
      <c r="R9" s="977"/>
    </row>
    <row r="10" spans="1:21" s="962" customFormat="1" ht="16.5" customHeight="1" x14ac:dyDescent="0.2">
      <c r="A10" s="962">
        <v>2</v>
      </c>
      <c r="B10" s="978" t="s">
        <v>7</v>
      </c>
      <c r="C10" s="979">
        <f t="shared" ref="C10:C26" si="0">E10+G10+I10+K10+M10+O10</f>
        <v>1723</v>
      </c>
      <c r="D10" s="980">
        <f t="shared" ref="D10:D26" si="1">IFERROR(C10/$C10*100,"-")</f>
        <v>100</v>
      </c>
      <c r="E10" s="979">
        <v>0</v>
      </c>
      <c r="F10" s="980">
        <v>0</v>
      </c>
      <c r="G10" s="979">
        <v>41</v>
      </c>
      <c r="H10" s="980">
        <v>2.3795705165409169</v>
      </c>
      <c r="I10" s="979">
        <v>1682</v>
      </c>
      <c r="J10" s="980">
        <v>97.620429483459077</v>
      </c>
      <c r="K10" s="979">
        <v>0</v>
      </c>
      <c r="L10" s="980">
        <v>0</v>
      </c>
      <c r="M10" s="979">
        <v>0</v>
      </c>
      <c r="N10" s="980">
        <v>0</v>
      </c>
      <c r="O10" s="979">
        <v>0</v>
      </c>
      <c r="P10" s="980">
        <f t="shared" ref="P10:P26" si="2">IFERROR(O10/$C10*100,"-")</f>
        <v>0</v>
      </c>
      <c r="R10" s="977"/>
    </row>
    <row r="11" spans="1:21" s="962" customFormat="1" ht="16.5" customHeight="1" x14ac:dyDescent="0.2">
      <c r="A11" s="962">
        <v>3</v>
      </c>
      <c r="B11" s="978" t="s">
        <v>37</v>
      </c>
      <c r="C11" s="979">
        <f t="shared" si="0"/>
        <v>1551</v>
      </c>
      <c r="D11" s="980">
        <f t="shared" si="1"/>
        <v>100</v>
      </c>
      <c r="E11" s="979">
        <v>128</v>
      </c>
      <c r="F11" s="980">
        <v>8.2527401676337853</v>
      </c>
      <c r="G11" s="979">
        <v>20</v>
      </c>
      <c r="H11" s="980">
        <v>1.2894906511927788</v>
      </c>
      <c r="I11" s="979">
        <v>156</v>
      </c>
      <c r="J11" s="980">
        <v>10.058027079303674</v>
      </c>
      <c r="K11" s="979">
        <v>1063</v>
      </c>
      <c r="L11" s="980">
        <v>68.536428110896196</v>
      </c>
      <c r="M11" s="979">
        <v>184</v>
      </c>
      <c r="N11" s="980">
        <v>11.863313990973566</v>
      </c>
      <c r="O11" s="979">
        <v>0</v>
      </c>
      <c r="P11" s="980">
        <f t="shared" si="2"/>
        <v>0</v>
      </c>
      <c r="R11" s="977"/>
    </row>
    <row r="12" spans="1:21" s="962" customFormat="1" ht="16.5" customHeight="1" x14ac:dyDescent="0.2">
      <c r="A12" s="962">
        <v>4</v>
      </c>
      <c r="B12" s="978" t="s">
        <v>38</v>
      </c>
      <c r="C12" s="979">
        <f t="shared" si="0"/>
        <v>49</v>
      </c>
      <c r="D12" s="980">
        <f t="shared" si="1"/>
        <v>100</v>
      </c>
      <c r="E12" s="979">
        <v>0</v>
      </c>
      <c r="F12" s="980">
        <v>0</v>
      </c>
      <c r="G12" s="979">
        <v>0</v>
      </c>
      <c r="H12" s="980">
        <v>0</v>
      </c>
      <c r="I12" s="979">
        <v>49</v>
      </c>
      <c r="J12" s="980">
        <v>100</v>
      </c>
      <c r="K12" s="979">
        <v>0</v>
      </c>
      <c r="L12" s="980">
        <v>0</v>
      </c>
      <c r="M12" s="979">
        <v>0</v>
      </c>
      <c r="N12" s="980">
        <v>0</v>
      </c>
      <c r="O12" s="979">
        <v>0</v>
      </c>
      <c r="P12" s="980">
        <f t="shared" si="2"/>
        <v>0</v>
      </c>
      <c r="R12" s="977"/>
    </row>
    <row r="13" spans="1:21" s="962" customFormat="1" ht="16.5" customHeight="1" x14ac:dyDescent="0.2">
      <c r="A13" s="962">
        <v>5</v>
      </c>
      <c r="B13" s="978" t="s">
        <v>6</v>
      </c>
      <c r="C13" s="979">
        <f t="shared" si="0"/>
        <v>5911</v>
      </c>
      <c r="D13" s="980">
        <f t="shared" si="1"/>
        <v>100</v>
      </c>
      <c r="E13" s="979">
        <v>4238</v>
      </c>
      <c r="F13" s="980">
        <v>71.696836406699376</v>
      </c>
      <c r="G13" s="979">
        <v>4</v>
      </c>
      <c r="H13" s="980">
        <v>6.7670444933175436E-2</v>
      </c>
      <c r="I13" s="979">
        <v>583</v>
      </c>
      <c r="J13" s="980">
        <v>9.8629673490103187</v>
      </c>
      <c r="K13" s="979">
        <v>1084</v>
      </c>
      <c r="L13" s="980">
        <v>18.338690576890542</v>
      </c>
      <c r="M13" s="979">
        <v>2</v>
      </c>
      <c r="N13" s="980">
        <v>3.3835222466587718E-2</v>
      </c>
      <c r="O13" s="979">
        <v>0</v>
      </c>
      <c r="P13" s="980">
        <f t="shared" si="2"/>
        <v>0</v>
      </c>
      <c r="R13" s="977"/>
    </row>
    <row r="14" spans="1:21" s="962" customFormat="1" ht="16.5" customHeight="1" x14ac:dyDescent="0.2">
      <c r="A14" s="962">
        <v>6</v>
      </c>
      <c r="B14" s="978" t="s">
        <v>5</v>
      </c>
      <c r="C14" s="979">
        <f t="shared" si="0"/>
        <v>1</v>
      </c>
      <c r="D14" s="980">
        <f t="shared" si="1"/>
        <v>100</v>
      </c>
      <c r="E14" s="979">
        <v>0</v>
      </c>
      <c r="F14" s="980">
        <v>0</v>
      </c>
      <c r="G14" s="979">
        <v>0</v>
      </c>
      <c r="H14" s="980">
        <v>0</v>
      </c>
      <c r="I14" s="979">
        <v>1</v>
      </c>
      <c r="J14" s="980">
        <v>100</v>
      </c>
      <c r="K14" s="979">
        <v>0</v>
      </c>
      <c r="L14" s="980">
        <v>0</v>
      </c>
      <c r="M14" s="979">
        <v>0</v>
      </c>
      <c r="N14" s="980">
        <v>0</v>
      </c>
      <c r="O14" s="979">
        <v>0</v>
      </c>
      <c r="P14" s="980">
        <f t="shared" si="2"/>
        <v>0</v>
      </c>
      <c r="R14" s="977"/>
    </row>
    <row r="15" spans="1:21" s="963" customFormat="1" ht="16.5" customHeight="1" x14ac:dyDescent="0.2">
      <c r="A15" s="963">
        <v>7</v>
      </c>
      <c r="B15" s="978" t="s">
        <v>4</v>
      </c>
      <c r="C15" s="979">
        <f t="shared" si="0"/>
        <v>17241</v>
      </c>
      <c r="D15" s="980">
        <f t="shared" si="1"/>
        <v>100</v>
      </c>
      <c r="E15" s="979">
        <v>5224</v>
      </c>
      <c r="F15" s="980">
        <v>30.299866597065133</v>
      </c>
      <c r="G15" s="979">
        <v>0</v>
      </c>
      <c r="H15" s="980">
        <v>0</v>
      </c>
      <c r="I15" s="979">
        <v>10359</v>
      </c>
      <c r="J15" s="980">
        <v>60.083521837480426</v>
      </c>
      <c r="K15" s="979">
        <v>1658</v>
      </c>
      <c r="L15" s="980">
        <v>9.6166115654544395</v>
      </c>
      <c r="M15" s="979">
        <v>0</v>
      </c>
      <c r="N15" s="980">
        <v>0</v>
      </c>
      <c r="O15" s="979">
        <v>0</v>
      </c>
      <c r="P15" s="980">
        <f t="shared" si="2"/>
        <v>0</v>
      </c>
      <c r="R15" s="977"/>
    </row>
    <row r="16" spans="1:21" s="963" customFormat="1" ht="16.5" customHeight="1" x14ac:dyDescent="0.2">
      <c r="A16" s="963">
        <v>8</v>
      </c>
      <c r="B16" s="978" t="s">
        <v>40</v>
      </c>
      <c r="C16" s="979">
        <f t="shared" si="0"/>
        <v>3280</v>
      </c>
      <c r="D16" s="980">
        <f t="shared" si="1"/>
        <v>100</v>
      </c>
      <c r="E16" s="979">
        <v>645</v>
      </c>
      <c r="F16" s="980">
        <v>19.664634146341463</v>
      </c>
      <c r="G16" s="979">
        <v>1787</v>
      </c>
      <c r="H16" s="980">
        <v>54.481707317073166</v>
      </c>
      <c r="I16" s="979">
        <v>138</v>
      </c>
      <c r="J16" s="980">
        <v>4.2073170731707323</v>
      </c>
      <c r="K16" s="979">
        <v>710</v>
      </c>
      <c r="L16" s="980">
        <v>21.646341463414632</v>
      </c>
      <c r="M16" s="979">
        <v>0</v>
      </c>
      <c r="N16" s="980">
        <v>0</v>
      </c>
      <c r="O16" s="979">
        <v>0</v>
      </c>
      <c r="P16" s="980">
        <f t="shared" si="2"/>
        <v>0</v>
      </c>
      <c r="R16" s="977"/>
    </row>
    <row r="17" spans="1:18" s="963" customFormat="1" ht="16.5" customHeight="1" x14ac:dyDescent="0.2">
      <c r="A17" s="963">
        <v>9</v>
      </c>
      <c r="B17" s="978" t="s">
        <v>41</v>
      </c>
      <c r="C17" s="979">
        <f t="shared" si="0"/>
        <v>5575</v>
      </c>
      <c r="D17" s="980">
        <f t="shared" si="1"/>
        <v>100</v>
      </c>
      <c r="E17" s="979">
        <v>4867</v>
      </c>
      <c r="F17" s="980">
        <v>87.300448430493276</v>
      </c>
      <c r="G17" s="979">
        <v>4</v>
      </c>
      <c r="H17" s="980">
        <v>7.1748878923766815E-2</v>
      </c>
      <c r="I17" s="979">
        <v>704</v>
      </c>
      <c r="J17" s="980">
        <v>12.627802690582959</v>
      </c>
      <c r="K17" s="979">
        <v>0</v>
      </c>
      <c r="L17" s="980">
        <v>0</v>
      </c>
      <c r="M17" s="979">
        <v>0</v>
      </c>
      <c r="N17" s="980">
        <v>0</v>
      </c>
      <c r="O17" s="979">
        <v>0</v>
      </c>
      <c r="P17" s="980">
        <f t="shared" si="2"/>
        <v>0</v>
      </c>
      <c r="R17" s="977"/>
    </row>
    <row r="18" spans="1:18" s="963" customFormat="1" ht="16.5" customHeight="1" x14ac:dyDescent="0.2">
      <c r="A18" s="963">
        <v>10</v>
      </c>
      <c r="B18" s="978" t="s">
        <v>3</v>
      </c>
      <c r="C18" s="979">
        <f t="shared" si="0"/>
        <v>7932</v>
      </c>
      <c r="D18" s="980">
        <f t="shared" si="1"/>
        <v>100</v>
      </c>
      <c r="E18" s="979">
        <v>5831</v>
      </c>
      <c r="F18" s="980">
        <v>73.512355017650023</v>
      </c>
      <c r="G18" s="979">
        <v>1372</v>
      </c>
      <c r="H18" s="980">
        <v>17.297024710035299</v>
      </c>
      <c r="I18" s="979">
        <v>111</v>
      </c>
      <c r="J18" s="980">
        <v>1.399394856278366</v>
      </c>
      <c r="K18" s="979">
        <v>618</v>
      </c>
      <c r="L18" s="980">
        <v>7.7912254160363084</v>
      </c>
      <c r="M18" s="979">
        <v>0</v>
      </c>
      <c r="N18" s="980">
        <v>0</v>
      </c>
      <c r="O18" s="979">
        <v>0</v>
      </c>
      <c r="P18" s="980">
        <f t="shared" si="2"/>
        <v>0</v>
      </c>
      <c r="R18" s="977"/>
    </row>
    <row r="19" spans="1:18" s="962" customFormat="1" ht="16.5" customHeight="1" x14ac:dyDescent="0.2">
      <c r="A19" s="962">
        <v>11</v>
      </c>
      <c r="B19" s="978" t="s">
        <v>2</v>
      </c>
      <c r="C19" s="979">
        <f t="shared" si="0"/>
        <v>7256</v>
      </c>
      <c r="D19" s="980">
        <f t="shared" si="1"/>
        <v>100</v>
      </c>
      <c r="E19" s="979">
        <v>6297</v>
      </c>
      <c r="F19" s="980">
        <v>86.783351708930539</v>
      </c>
      <c r="G19" s="979">
        <v>1</v>
      </c>
      <c r="H19" s="980">
        <v>1.3781697905181918E-2</v>
      </c>
      <c r="I19" s="979">
        <v>280</v>
      </c>
      <c r="J19" s="980">
        <v>3.8588754134509373</v>
      </c>
      <c r="K19" s="979">
        <v>678</v>
      </c>
      <c r="L19" s="980">
        <v>9.3439911797133401</v>
      </c>
      <c r="M19" s="979">
        <v>0</v>
      </c>
      <c r="N19" s="980">
        <v>0</v>
      </c>
      <c r="O19" s="979">
        <v>0</v>
      </c>
      <c r="P19" s="980">
        <f t="shared" si="2"/>
        <v>0</v>
      </c>
      <c r="R19" s="977"/>
    </row>
    <row r="20" spans="1:18" s="962" customFormat="1" ht="16.5" customHeight="1" x14ac:dyDescent="0.2">
      <c r="A20" s="962">
        <v>12</v>
      </c>
      <c r="B20" s="978" t="s">
        <v>35</v>
      </c>
      <c r="C20" s="979">
        <f t="shared" si="0"/>
        <v>5109</v>
      </c>
      <c r="D20" s="980">
        <f t="shared" si="1"/>
        <v>100</v>
      </c>
      <c r="E20" s="979">
        <v>1687</v>
      </c>
      <c r="F20" s="980">
        <v>33.020160501076532</v>
      </c>
      <c r="G20" s="979">
        <v>36</v>
      </c>
      <c r="H20" s="980">
        <v>0.70463887257780389</v>
      </c>
      <c r="I20" s="979">
        <v>1718</v>
      </c>
      <c r="J20" s="980">
        <v>33.626932863574083</v>
      </c>
      <c r="K20" s="979">
        <v>1668</v>
      </c>
      <c r="L20" s="980">
        <v>32.648267762771582</v>
      </c>
      <c r="M20" s="979">
        <v>0</v>
      </c>
      <c r="N20" s="980">
        <v>0</v>
      </c>
      <c r="O20" s="979">
        <v>0</v>
      </c>
      <c r="P20" s="980">
        <f t="shared" si="2"/>
        <v>0</v>
      </c>
      <c r="R20" s="977"/>
    </row>
    <row r="21" spans="1:18" s="962" customFormat="1" ht="16.5" customHeight="1" x14ac:dyDescent="0.2">
      <c r="A21" s="962">
        <v>13</v>
      </c>
      <c r="B21" s="978" t="s">
        <v>42</v>
      </c>
      <c r="C21" s="979">
        <f t="shared" si="0"/>
        <v>4984</v>
      </c>
      <c r="D21" s="980">
        <f t="shared" si="1"/>
        <v>100</v>
      </c>
      <c r="E21" s="979">
        <v>1120</v>
      </c>
      <c r="F21" s="980">
        <v>22.471910112359549</v>
      </c>
      <c r="G21" s="979">
        <v>4</v>
      </c>
      <c r="H21" s="980">
        <v>8.0256821829855537E-2</v>
      </c>
      <c r="I21" s="979">
        <v>429</v>
      </c>
      <c r="J21" s="980">
        <v>8.6075441412520064</v>
      </c>
      <c r="K21" s="979">
        <v>3431</v>
      </c>
      <c r="L21" s="980">
        <v>68.840288924558592</v>
      </c>
      <c r="M21" s="979">
        <v>0</v>
      </c>
      <c r="N21" s="980">
        <v>0</v>
      </c>
      <c r="O21" s="979">
        <v>0</v>
      </c>
      <c r="P21" s="980">
        <f t="shared" si="2"/>
        <v>0</v>
      </c>
      <c r="R21" s="977"/>
    </row>
    <row r="22" spans="1:18" s="962" customFormat="1" ht="16.5" customHeight="1" x14ac:dyDescent="0.2">
      <c r="A22" s="962">
        <v>14</v>
      </c>
      <c r="B22" s="978" t="s">
        <v>43</v>
      </c>
      <c r="C22" s="979">
        <f t="shared" si="0"/>
        <v>185</v>
      </c>
      <c r="D22" s="980">
        <f t="shared" si="1"/>
        <v>100</v>
      </c>
      <c r="E22" s="979">
        <v>0</v>
      </c>
      <c r="F22" s="980">
        <v>0</v>
      </c>
      <c r="G22" s="979">
        <v>0</v>
      </c>
      <c r="H22" s="980">
        <v>0</v>
      </c>
      <c r="I22" s="979">
        <v>58</v>
      </c>
      <c r="J22" s="980">
        <v>31.351351351351354</v>
      </c>
      <c r="K22" s="979">
        <v>127</v>
      </c>
      <c r="L22" s="980">
        <v>68.648648648648646</v>
      </c>
      <c r="M22" s="979">
        <v>0</v>
      </c>
      <c r="N22" s="980">
        <v>0</v>
      </c>
      <c r="O22" s="979">
        <v>0</v>
      </c>
      <c r="P22" s="980">
        <f t="shared" si="2"/>
        <v>0</v>
      </c>
      <c r="R22" s="977"/>
    </row>
    <row r="23" spans="1:18" s="962" customFormat="1" ht="16.5" customHeight="1" x14ac:dyDescent="0.2">
      <c r="A23" s="962">
        <v>15</v>
      </c>
      <c r="B23" s="978" t="s">
        <v>44</v>
      </c>
      <c r="C23" s="979">
        <f t="shared" si="0"/>
        <v>701</v>
      </c>
      <c r="D23" s="980">
        <f t="shared" si="1"/>
        <v>100</v>
      </c>
      <c r="E23" s="979">
        <v>437</v>
      </c>
      <c r="F23" s="980">
        <v>62.339514978601997</v>
      </c>
      <c r="G23" s="979">
        <v>15</v>
      </c>
      <c r="H23" s="980">
        <v>2.1398002853067046</v>
      </c>
      <c r="I23" s="979">
        <v>120</v>
      </c>
      <c r="J23" s="980">
        <v>17.118402282453637</v>
      </c>
      <c r="K23" s="979">
        <v>129</v>
      </c>
      <c r="L23" s="980">
        <v>18.40228245363766</v>
      </c>
      <c r="M23" s="979">
        <v>0</v>
      </c>
      <c r="N23" s="980">
        <v>0</v>
      </c>
      <c r="O23" s="979">
        <v>0</v>
      </c>
      <c r="P23" s="980">
        <f t="shared" si="2"/>
        <v>0</v>
      </c>
      <c r="R23" s="977"/>
    </row>
    <row r="24" spans="1:18" s="962" customFormat="1" ht="16.5" customHeight="1" x14ac:dyDescent="0.2">
      <c r="A24" s="962">
        <v>16</v>
      </c>
      <c r="B24" s="978" t="s">
        <v>45</v>
      </c>
      <c r="C24" s="979">
        <f t="shared" si="0"/>
        <v>39</v>
      </c>
      <c r="D24" s="980">
        <f t="shared" si="1"/>
        <v>100</v>
      </c>
      <c r="E24" s="979">
        <v>0</v>
      </c>
      <c r="F24" s="980">
        <v>0</v>
      </c>
      <c r="G24" s="979">
        <v>38</v>
      </c>
      <c r="H24" s="980">
        <v>97.435897435897431</v>
      </c>
      <c r="I24" s="979">
        <v>1</v>
      </c>
      <c r="J24" s="980">
        <v>2.5641025641025639</v>
      </c>
      <c r="K24" s="979">
        <v>0</v>
      </c>
      <c r="L24" s="980">
        <v>0</v>
      </c>
      <c r="M24" s="979">
        <v>0</v>
      </c>
      <c r="N24" s="980">
        <v>0</v>
      </c>
      <c r="O24" s="979">
        <v>0</v>
      </c>
      <c r="P24" s="980">
        <f t="shared" si="2"/>
        <v>0</v>
      </c>
      <c r="R24" s="977"/>
    </row>
    <row r="25" spans="1:18" s="962" customFormat="1" ht="16.5" customHeight="1" x14ac:dyDescent="0.2">
      <c r="A25" s="962">
        <v>17</v>
      </c>
      <c r="B25" s="978" t="s">
        <v>46</v>
      </c>
      <c r="C25" s="979">
        <f t="shared" si="0"/>
        <v>26</v>
      </c>
      <c r="D25" s="980">
        <f t="shared" si="1"/>
        <v>100</v>
      </c>
      <c r="E25" s="979">
        <v>0</v>
      </c>
      <c r="F25" s="980">
        <v>0</v>
      </c>
      <c r="G25" s="979">
        <v>10</v>
      </c>
      <c r="H25" s="980">
        <v>38.461538461538467</v>
      </c>
      <c r="I25" s="979">
        <v>16</v>
      </c>
      <c r="J25" s="980">
        <v>61.53846153846154</v>
      </c>
      <c r="K25" s="979">
        <v>0</v>
      </c>
      <c r="L25" s="980">
        <v>0</v>
      </c>
      <c r="M25" s="979">
        <v>0</v>
      </c>
      <c r="N25" s="980">
        <v>0</v>
      </c>
      <c r="O25" s="979">
        <v>0</v>
      </c>
      <c r="P25" s="980">
        <f t="shared" si="2"/>
        <v>0</v>
      </c>
      <c r="R25" s="977"/>
    </row>
    <row r="26" spans="1:18" s="962" customFormat="1" ht="16.5" customHeight="1" x14ac:dyDescent="0.2">
      <c r="B26" s="981" t="s">
        <v>1</v>
      </c>
      <c r="C26" s="982">
        <f t="shared" si="0"/>
        <v>1</v>
      </c>
      <c r="D26" s="983">
        <f t="shared" si="1"/>
        <v>100</v>
      </c>
      <c r="E26" s="982">
        <v>1</v>
      </c>
      <c r="F26" s="983">
        <v>100</v>
      </c>
      <c r="G26" s="982">
        <v>0</v>
      </c>
      <c r="H26" s="983">
        <v>0</v>
      </c>
      <c r="I26" s="982">
        <v>0</v>
      </c>
      <c r="J26" s="983">
        <v>0</v>
      </c>
      <c r="K26" s="982">
        <v>0</v>
      </c>
      <c r="L26" s="983">
        <v>0</v>
      </c>
      <c r="M26" s="982">
        <v>0</v>
      </c>
      <c r="N26" s="983">
        <v>0</v>
      </c>
      <c r="O26" s="982">
        <v>0</v>
      </c>
      <c r="P26" s="983">
        <f t="shared" si="2"/>
        <v>0</v>
      </c>
      <c r="R26" s="977"/>
    </row>
    <row r="27" spans="1:18" s="1287" customFormat="1" x14ac:dyDescent="0.2">
      <c r="B27" s="1288" t="s">
        <v>0</v>
      </c>
      <c r="C27" s="1291">
        <f>SUM(C9:C26)</f>
        <v>61684</v>
      </c>
      <c r="D27" s="1292">
        <f>C27/$C27*100</f>
        <v>100</v>
      </c>
      <c r="E27" s="1291">
        <f>SUM(E9:E26)</f>
        <v>30475</v>
      </c>
      <c r="F27" s="1292">
        <f>E27/$C27*100</f>
        <v>49.405032099085659</v>
      </c>
      <c r="G27" s="1291">
        <f>SUM(G9:G26)</f>
        <v>3341</v>
      </c>
      <c r="H27" s="1292">
        <f>G27/$C27*100</f>
        <v>5.4163154140457817</v>
      </c>
      <c r="I27" s="1291">
        <f>SUM(I9:I26)</f>
        <v>16516</v>
      </c>
      <c r="J27" s="1292">
        <f>I27/$C27*100</f>
        <v>26.775176707087738</v>
      </c>
      <c r="K27" s="1291">
        <f>SUM(K9:K26)</f>
        <v>11166</v>
      </c>
      <c r="L27" s="1292">
        <f>K27/$C27*100</f>
        <v>18.101938914467286</v>
      </c>
      <c r="M27" s="1291">
        <f>SUM(M9:M26)</f>
        <v>186</v>
      </c>
      <c r="N27" s="1292">
        <f>M27/$C27*100</f>
        <v>0.30153686531353352</v>
      </c>
      <c r="O27" s="1291">
        <f>SUM(O9:O26)</f>
        <v>0</v>
      </c>
      <c r="P27" s="1292">
        <f>O27/$C27*100</f>
        <v>0</v>
      </c>
    </row>
    <row r="28" spans="1:18" s="961" customFormat="1" hidden="1" x14ac:dyDescent="0.2">
      <c r="A28" s="964">
        <v>18</v>
      </c>
      <c r="B28" s="964" t="s">
        <v>39</v>
      </c>
      <c r="C28" s="984"/>
      <c r="D28" s="985"/>
      <c r="E28" s="984"/>
      <c r="F28" s="985"/>
      <c r="G28" s="984"/>
      <c r="H28" s="985"/>
      <c r="I28" s="984"/>
      <c r="J28" s="985"/>
      <c r="K28" s="984"/>
      <c r="L28" s="985"/>
      <c r="M28" s="984"/>
      <c r="N28" s="985"/>
      <c r="O28" s="984"/>
      <c r="P28" s="985"/>
    </row>
    <row r="29" spans="1:18" s="987" customFormat="1" hidden="1" x14ac:dyDescent="0.2">
      <c r="A29" s="964">
        <v>19</v>
      </c>
      <c r="B29" s="964" t="s">
        <v>47</v>
      </c>
      <c r="C29" s="986"/>
      <c r="D29" s="986"/>
      <c r="E29" s="986"/>
      <c r="F29" s="986"/>
      <c r="G29" s="986"/>
      <c r="H29" s="986"/>
      <c r="I29" s="986"/>
      <c r="K29" s="986"/>
      <c r="L29" s="986"/>
      <c r="M29" s="986"/>
      <c r="N29" s="986"/>
      <c r="O29" s="986"/>
      <c r="P29" s="986"/>
    </row>
    <row r="30" spans="1:18" hidden="1" x14ac:dyDescent="0.2"/>
    <row r="31" spans="1:18" hidden="1" x14ac:dyDescent="0.2">
      <c r="B31" s="960"/>
      <c r="M31" s="960"/>
      <c r="N31" s="960"/>
    </row>
    <row r="32" spans="1:18" hidden="1" x14ac:dyDescent="0.2">
      <c r="B32" s="960"/>
      <c r="D32" s="960"/>
      <c r="M32" s="960"/>
      <c r="N32" s="960"/>
    </row>
    <row r="33" spans="2:14" hidden="1" x14ac:dyDescent="0.2">
      <c r="B33" s="960"/>
      <c r="D33" s="960"/>
      <c r="M33" s="960"/>
      <c r="N33" s="960"/>
    </row>
    <row r="34" spans="2:14" hidden="1" x14ac:dyDescent="0.2">
      <c r="B34" s="960"/>
      <c r="D34" s="960"/>
      <c r="M34" s="960"/>
      <c r="N34" s="960"/>
    </row>
    <row r="35" spans="2:14" hidden="1" x14ac:dyDescent="0.2">
      <c r="B35" s="960"/>
      <c r="D35" s="960"/>
      <c r="M35" s="960"/>
      <c r="N35" s="960"/>
    </row>
    <row r="36" spans="2:14" hidden="1" x14ac:dyDescent="0.2">
      <c r="B36" s="960"/>
      <c r="D36" s="960"/>
      <c r="M36" s="960"/>
      <c r="N36" s="960"/>
    </row>
    <row r="37" spans="2:14" hidden="1" x14ac:dyDescent="0.2">
      <c r="B37" s="960"/>
      <c r="D37" s="960"/>
      <c r="M37" s="960"/>
      <c r="N37" s="960"/>
    </row>
    <row r="38" spans="2:14" hidden="1" x14ac:dyDescent="0.2">
      <c r="B38" s="960"/>
      <c r="D38" s="960"/>
      <c r="M38" s="960"/>
      <c r="N38" s="960"/>
    </row>
    <row r="39" spans="2:14" hidden="1" x14ac:dyDescent="0.2">
      <c r="B39" s="960"/>
      <c r="D39" s="960"/>
      <c r="M39" s="960"/>
      <c r="N39" s="960"/>
    </row>
    <row r="40" spans="2:14" hidden="1" x14ac:dyDescent="0.2">
      <c r="B40" s="960"/>
      <c r="D40" s="960"/>
      <c r="M40" s="960"/>
      <c r="N40" s="960"/>
    </row>
    <row r="41" spans="2:14" x14ac:dyDescent="0.2">
      <c r="B41" s="960"/>
      <c r="D41" s="960"/>
      <c r="M41" s="960"/>
      <c r="N41" s="960"/>
    </row>
    <row r="42" spans="2:14" s="1220" customFormat="1" x14ac:dyDescent="0.2">
      <c r="B42" s="964"/>
      <c r="D42" s="964"/>
      <c r="M42" s="964"/>
      <c r="N42" s="964"/>
    </row>
    <row r="43" spans="2:14" s="1220" customFormat="1" x14ac:dyDescent="0.2">
      <c r="B43" s="964"/>
      <c r="D43" s="964"/>
      <c r="M43" s="964"/>
      <c r="N43" s="964"/>
    </row>
    <row r="44" spans="2:14" s="1220" customFormat="1" x14ac:dyDescent="0.2">
      <c r="D44" s="964"/>
      <c r="M44" s="964"/>
      <c r="N44" s="964"/>
    </row>
    <row r="45" spans="2:14" s="1220" customFormat="1" x14ac:dyDescent="0.2">
      <c r="B45" s="1220" t="s">
        <v>39</v>
      </c>
      <c r="D45" s="964"/>
      <c r="G45" s="1220">
        <f>IFERROR(GETPIVOTDATA("ID PRESTACION
COUNT",#REF!,"CCAA",$B45,"Grado Resuelto",$B$1,"Subtipo",G$1),0)</f>
        <v>0</v>
      </c>
      <c r="M45" s="964"/>
      <c r="N45" s="964"/>
    </row>
    <row r="46" spans="2:14" s="1220" customFormat="1" x14ac:dyDescent="0.2">
      <c r="B46" s="1220" t="s">
        <v>47</v>
      </c>
      <c r="D46" s="964"/>
      <c r="G46" s="1220">
        <f>IFERROR(GETPIVOTDATA("ID PRESTACION
COUNT",#REF!,"CCAA",$B46,"Grado Resuelto",$B$1,"Subtipo",G$1),0)</f>
        <v>0</v>
      </c>
      <c r="M46" s="964"/>
      <c r="N46" s="964"/>
    </row>
    <row r="47" spans="2:14" s="1220" customFormat="1" x14ac:dyDescent="0.2">
      <c r="D47" s="964"/>
      <c r="M47" s="964"/>
      <c r="N47" s="964"/>
    </row>
    <row r="48" spans="2:14" s="1220" customFormat="1" x14ac:dyDescent="0.2">
      <c r="D48" s="964"/>
    </row>
    <row r="49" spans="4:4" x14ac:dyDescent="0.2">
      <c r="D49" s="960"/>
    </row>
    <row r="50" spans="4:4" x14ac:dyDescent="0.2">
      <c r="D50" s="960"/>
    </row>
    <row r="51" spans="4:4" x14ac:dyDescent="0.2">
      <c r="D51" s="960"/>
    </row>
    <row r="52" spans="4:4" x14ac:dyDescent="0.2">
      <c r="D52" s="960"/>
    </row>
    <row r="53" spans="4:4" x14ac:dyDescent="0.2">
      <c r="D53" s="960"/>
    </row>
    <row r="54" spans="4:4" x14ac:dyDescent="0.2">
      <c r="D54" s="960"/>
    </row>
    <row r="55" spans="4:4" x14ac:dyDescent="0.2">
      <c r="D55" s="960"/>
    </row>
    <row r="56" spans="4:4" x14ac:dyDescent="0.2">
      <c r="D56" s="960"/>
    </row>
    <row r="57" spans="4:4" x14ac:dyDescent="0.2">
      <c r="D57" s="960"/>
    </row>
    <row r="58" spans="4:4" x14ac:dyDescent="0.2">
      <c r="D58" s="960"/>
    </row>
    <row r="59" spans="4:4" x14ac:dyDescent="0.2">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5" x14ac:dyDescent="0.25"/>
  <cols>
    <col min="1" max="1" width="1.140625" style="1014" customWidth="1"/>
    <col min="2" max="2" width="25.28515625" style="1014" customWidth="1"/>
    <col min="3" max="3" width="11.28515625" style="1014" customWidth="1"/>
    <col min="4" max="16384" width="11.42578125" style="1014"/>
  </cols>
  <sheetData>
    <row r="1" spans="1:39" s="993" customFormat="1" x14ac:dyDescent="0.2">
      <c r="D1" s="996"/>
      <c r="E1" s="996"/>
      <c r="N1" s="996"/>
    </row>
    <row r="2" spans="1:39" s="997" customFormat="1" ht="47.25" customHeight="1" x14ac:dyDescent="0.25">
      <c r="B2" s="1654"/>
      <c r="C2" s="1654"/>
      <c r="D2" s="1654"/>
      <c r="E2" s="1654"/>
      <c r="F2" s="1654"/>
      <c r="G2" s="1654"/>
      <c r="H2" s="1654"/>
      <c r="I2" s="998"/>
      <c r="L2" s="999"/>
      <c r="N2" s="1000"/>
      <c r="O2" s="1000"/>
      <c r="P2" s="1000"/>
      <c r="Q2" s="1000"/>
      <c r="R2" s="1000"/>
      <c r="S2" s="1000"/>
      <c r="T2" s="1000"/>
      <c r="U2" s="1000"/>
      <c r="V2" s="1000"/>
      <c r="W2" s="1000"/>
      <c r="X2" s="1000"/>
      <c r="Y2" s="1000"/>
      <c r="Z2" s="1000"/>
      <c r="AA2" s="1000"/>
      <c r="AB2" s="1000"/>
      <c r="AC2" s="1000"/>
      <c r="AD2" s="1000"/>
      <c r="AE2" s="1000"/>
      <c r="AF2" s="1000"/>
      <c r="AG2" s="1000"/>
    </row>
    <row r="3" spans="1:39" s="1001" customFormat="1" ht="1.5" customHeight="1" x14ac:dyDescent="0.2">
      <c r="B3" s="1002"/>
      <c r="C3" s="1002"/>
      <c r="D3" s="1002"/>
      <c r="E3" s="1002"/>
      <c r="F3" s="1002"/>
      <c r="G3" s="1002"/>
      <c r="H3" s="1002"/>
      <c r="I3" s="1002"/>
      <c r="J3" s="1002"/>
      <c r="K3" s="1002"/>
      <c r="L3" s="1002"/>
      <c r="M3" s="1002"/>
      <c r="N3" s="1003"/>
      <c r="O3" s="1000"/>
      <c r="P3" s="1000"/>
      <c r="Q3" s="1000"/>
      <c r="R3" s="1000"/>
      <c r="S3" s="1000"/>
      <c r="T3" s="1000"/>
      <c r="U3" s="1000"/>
      <c r="V3" s="1000"/>
      <c r="W3" s="1000"/>
      <c r="X3" s="1000"/>
      <c r="Y3" s="1000"/>
      <c r="Z3" s="1000"/>
      <c r="AA3" s="1000"/>
      <c r="AB3" s="1000"/>
      <c r="AC3" s="1000"/>
      <c r="AD3" s="1000"/>
      <c r="AE3" s="1000"/>
      <c r="AF3" s="1000"/>
      <c r="AG3" s="1000"/>
    </row>
    <row r="4" spans="1:39" s="1001" customFormat="1" ht="24.75" customHeight="1" x14ac:dyDescent="0.2">
      <c r="A4" s="1004"/>
      <c r="B4" s="1655" t="s">
        <v>444</v>
      </c>
      <c r="C4" s="1655"/>
      <c r="D4" s="1655"/>
      <c r="E4" s="1655"/>
      <c r="F4" s="1655"/>
      <c r="G4" s="1655"/>
      <c r="H4" s="1655"/>
      <c r="I4" s="1655"/>
      <c r="J4" s="1655"/>
      <c r="K4" s="1655"/>
      <c r="L4" s="1655"/>
      <c r="M4" s="1005"/>
      <c r="N4" s="1003"/>
      <c r="O4" s="1000"/>
      <c r="P4" s="1000"/>
      <c r="Q4" s="1000"/>
      <c r="R4" s="1000"/>
      <c r="S4" s="1000"/>
      <c r="T4" s="1000"/>
      <c r="U4" s="1000"/>
      <c r="V4" s="1000"/>
      <c r="W4" s="1000"/>
      <c r="X4" s="1000"/>
      <c r="Y4" s="1000"/>
      <c r="Z4" s="1000"/>
      <c r="AA4" s="1000"/>
      <c r="AB4" s="1000"/>
      <c r="AC4" s="1000"/>
      <c r="AD4" s="1000"/>
      <c r="AE4" s="1000"/>
      <c r="AF4" s="1000"/>
      <c r="AG4" s="1000"/>
    </row>
    <row r="5" spans="1:39" s="1001" customFormat="1" ht="14.25" customHeight="1" x14ac:dyDescent="0.2">
      <c r="A5" s="1004"/>
      <c r="B5" s="1656" t="s">
        <v>491</v>
      </c>
      <c r="C5" s="1656"/>
      <c r="D5" s="1656"/>
      <c r="E5" s="1656"/>
      <c r="F5" s="1656"/>
      <c r="G5" s="1656"/>
      <c r="H5" s="1656"/>
      <c r="I5" s="1656"/>
      <c r="J5" s="1656"/>
      <c r="K5" s="1656"/>
      <c r="L5" s="1656"/>
      <c r="M5" s="1006"/>
      <c r="N5" s="1006"/>
      <c r="O5" s="969"/>
      <c r="P5" s="969"/>
      <c r="Q5" s="969"/>
      <c r="R5" s="969"/>
      <c r="S5" s="969"/>
      <c r="T5" s="969"/>
      <c r="U5" s="969"/>
      <c r="V5" s="969"/>
      <c r="W5" s="969"/>
      <c r="X5" s="969"/>
      <c r="Y5" s="969"/>
      <c r="Z5" s="969"/>
      <c r="AA5" s="969"/>
      <c r="AB5" s="969"/>
      <c r="AC5" s="1000"/>
      <c r="AD5" s="1000"/>
      <c r="AE5" s="1000"/>
      <c r="AF5" s="1000"/>
      <c r="AG5" s="1000"/>
    </row>
    <row r="6" spans="1:39" s="126" customFormat="1" x14ac:dyDescent="0.25">
      <c r="B6" s="994"/>
      <c r="C6" s="994"/>
      <c r="D6" s="994"/>
      <c r="E6" s="994"/>
      <c r="F6" s="994"/>
      <c r="G6" s="127"/>
      <c r="H6" s="127"/>
      <c r="I6" s="127"/>
      <c r="J6" s="127"/>
      <c r="K6" s="127"/>
      <c r="L6" s="127"/>
      <c r="M6" s="127"/>
      <c r="N6" s="128"/>
      <c r="O6" s="128"/>
      <c r="P6" s="128"/>
      <c r="Q6" s="128"/>
      <c r="R6" s="128"/>
      <c r="S6" s="128"/>
      <c r="T6" s="128"/>
      <c r="U6" s="128"/>
      <c r="V6" s="128"/>
      <c r="W6" s="128"/>
      <c r="X6" s="128"/>
      <c r="Y6" s="128"/>
      <c r="Z6" s="128"/>
      <c r="AA6" s="128"/>
      <c r="AB6" s="128"/>
      <c r="AC6" s="995"/>
      <c r="AD6" s="995"/>
      <c r="AE6" s="995"/>
      <c r="AF6" s="995"/>
      <c r="AG6" s="995"/>
    </row>
    <row r="7" spans="1:39" s="201" customFormat="1" x14ac:dyDescent="0.25">
      <c r="B7" s="127"/>
      <c r="C7" s="1653"/>
      <c r="D7" s="1653"/>
      <c r="E7" s="1653"/>
      <c r="F7" s="1653"/>
      <c r="G7" s="1653"/>
      <c r="H7" s="1653"/>
      <c r="I7" s="127"/>
      <c r="J7" s="1653"/>
      <c r="K7" s="1653"/>
      <c r="L7" s="1653"/>
      <c r="M7" s="1653"/>
      <c r="N7" s="127"/>
      <c r="O7" s="127"/>
      <c r="P7" s="127"/>
      <c r="Q7" s="1653"/>
      <c r="R7" s="1653"/>
      <c r="S7" s="1653"/>
      <c r="T7" s="1653"/>
      <c r="U7" s="1653"/>
      <c r="V7" s="1653"/>
      <c r="W7" s="127"/>
      <c r="X7" s="127"/>
      <c r="AF7" s="1650"/>
      <c r="AG7" s="1650"/>
      <c r="AH7" s="1650"/>
      <c r="AI7" s="1650"/>
      <c r="AJ7" s="1650"/>
      <c r="AK7" s="1650"/>
      <c r="AL7" s="1650"/>
      <c r="AM7" s="1650"/>
    </row>
    <row r="8" spans="1:39" s="201" customFormat="1" x14ac:dyDescent="0.2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25">
      <c r="A9" s="1651"/>
      <c r="B9" s="207" t="s">
        <v>139</v>
      </c>
      <c r="C9" s="1007">
        <v>237225</v>
      </c>
      <c r="D9" s="1008">
        <v>0.35527350331348984</v>
      </c>
      <c r="E9" s="1009"/>
      <c r="F9" s="1009"/>
      <c r="G9" s="1009"/>
      <c r="H9" s="1009" t="s">
        <v>140</v>
      </c>
      <c r="I9" s="207">
        <v>184503</v>
      </c>
      <c r="J9" s="1008">
        <v>0.27639822269095138</v>
      </c>
      <c r="K9" s="1009"/>
      <c r="L9" s="1009"/>
      <c r="M9" s="1009"/>
      <c r="N9" s="127"/>
      <c r="O9" s="1652"/>
      <c r="P9" s="1010"/>
      <c r="Q9" s="1009"/>
      <c r="R9" s="1009"/>
      <c r="S9" s="1009"/>
      <c r="T9" s="1009"/>
      <c r="U9" s="1009"/>
      <c r="V9" s="1009"/>
      <c r="W9" s="127"/>
      <c r="X9" s="127"/>
      <c r="AD9" s="1651"/>
      <c r="AE9" s="1011"/>
      <c r="AF9" s="1012"/>
      <c r="AG9" s="1012"/>
      <c r="AH9" s="1012"/>
      <c r="AI9" s="1012"/>
      <c r="AJ9" s="1012"/>
      <c r="AK9" s="1012"/>
      <c r="AL9" s="1012"/>
      <c r="AM9" s="1012"/>
    </row>
    <row r="10" spans="1:39" s="201" customFormat="1" x14ac:dyDescent="0.25">
      <c r="A10" s="1651"/>
      <c r="B10" s="207" t="s">
        <v>143</v>
      </c>
      <c r="C10" s="1007">
        <v>156523</v>
      </c>
      <c r="D10" s="1008">
        <v>0.23441237036205023</v>
      </c>
      <c r="E10" s="1009"/>
      <c r="F10" s="1009"/>
      <c r="G10" s="1009"/>
      <c r="H10" s="1009" t="s">
        <v>142</v>
      </c>
      <c r="I10" s="207">
        <v>317083</v>
      </c>
      <c r="J10" s="1008">
        <v>0.47501220926226095</v>
      </c>
      <c r="K10" s="1009"/>
      <c r="L10" s="1009"/>
      <c r="M10" s="1009"/>
      <c r="N10" s="127"/>
      <c r="O10" s="1652"/>
      <c r="P10" s="1010"/>
      <c r="Q10" s="1009"/>
      <c r="R10" s="1009"/>
      <c r="S10" s="1009"/>
      <c r="T10" s="1009"/>
      <c r="U10" s="1009"/>
      <c r="V10" s="1009"/>
      <c r="W10" s="127"/>
      <c r="X10" s="127"/>
      <c r="AD10" s="1651"/>
      <c r="AE10" s="1011"/>
      <c r="AF10" s="1012"/>
      <c r="AG10" s="1012"/>
      <c r="AH10" s="1012"/>
      <c r="AI10" s="1012"/>
      <c r="AJ10" s="1012"/>
      <c r="AK10" s="1012"/>
      <c r="AL10" s="1012"/>
      <c r="AM10" s="1012"/>
    </row>
    <row r="11" spans="1:39" s="201" customFormat="1" x14ac:dyDescent="0.25">
      <c r="A11" s="1651"/>
      <c r="B11" s="207" t="s">
        <v>141</v>
      </c>
      <c r="C11" s="1007">
        <v>134142</v>
      </c>
      <c r="D11" s="1008">
        <v>0.20089408064697292</v>
      </c>
      <c r="E11" s="1009"/>
      <c r="F11" s="1009"/>
      <c r="G11" s="1009"/>
      <c r="H11" s="1009" t="s">
        <v>144</v>
      </c>
      <c r="I11" s="207">
        <v>117684</v>
      </c>
      <c r="J11" s="1008">
        <v>0.17629875091007691</v>
      </c>
      <c r="K11" s="1009"/>
      <c r="L11" s="1009"/>
      <c r="M11" s="1009"/>
      <c r="N11" s="127"/>
      <c r="O11" s="1652"/>
      <c r="P11" s="1010"/>
      <c r="Q11" s="1009"/>
      <c r="R11" s="1009"/>
      <c r="S11" s="1009"/>
      <c r="T11" s="1009"/>
      <c r="U11" s="1009"/>
      <c r="V11" s="1009"/>
      <c r="W11" s="127"/>
      <c r="X11" s="127"/>
      <c r="AD11" s="1651"/>
      <c r="AE11" s="1011"/>
      <c r="AF11" s="1012"/>
      <c r="AG11" s="1012"/>
      <c r="AH11" s="1012"/>
      <c r="AI11" s="1012"/>
      <c r="AJ11" s="1012"/>
      <c r="AK11" s="1012"/>
      <c r="AL11" s="1012"/>
      <c r="AM11" s="1012"/>
    </row>
    <row r="12" spans="1:39" s="201" customFormat="1" x14ac:dyDescent="0.25">
      <c r="A12" s="1651"/>
      <c r="B12" s="207" t="s">
        <v>147</v>
      </c>
      <c r="C12" s="1007">
        <v>28899</v>
      </c>
      <c r="D12" s="1008">
        <v>4.3279793328091655E-2</v>
      </c>
      <c r="E12" s="1009"/>
      <c r="F12" s="1009"/>
      <c r="G12" s="1009"/>
      <c r="H12" s="1009" t="s">
        <v>146</v>
      </c>
      <c r="I12" s="207">
        <v>42355</v>
      </c>
      <c r="J12" s="1008">
        <v>6.3450712032190507E-2</v>
      </c>
      <c r="K12" s="1009"/>
      <c r="L12" s="1009"/>
      <c r="M12" s="1009"/>
      <c r="N12" s="127"/>
      <c r="O12" s="1652"/>
      <c r="P12" s="1010"/>
      <c r="Q12" s="1009"/>
      <c r="R12" s="1009"/>
      <c r="S12" s="1009"/>
      <c r="T12" s="1009"/>
      <c r="U12" s="1009"/>
      <c r="V12" s="1009"/>
      <c r="W12" s="127"/>
      <c r="X12" s="127"/>
      <c r="AD12" s="1651"/>
      <c r="AE12" s="1011"/>
      <c r="AF12" s="1012"/>
      <c r="AG12" s="1012"/>
      <c r="AH12" s="1012"/>
      <c r="AI12" s="1012"/>
      <c r="AJ12" s="1012"/>
      <c r="AK12" s="1012"/>
      <c r="AL12" s="1012"/>
      <c r="AM12" s="1012"/>
    </row>
    <row r="13" spans="1:39" s="201" customFormat="1" x14ac:dyDescent="0.25">
      <c r="A13" s="1651"/>
      <c r="B13" s="207" t="s">
        <v>145</v>
      </c>
      <c r="C13" s="1007">
        <v>21815</v>
      </c>
      <c r="D13" s="1008">
        <v>3.2670635366355907E-2</v>
      </c>
      <c r="E13" s="1009"/>
      <c r="F13" s="1009"/>
      <c r="G13" s="1009"/>
      <c r="H13" s="1009" t="s">
        <v>148</v>
      </c>
      <c r="I13" s="207">
        <v>5901</v>
      </c>
      <c r="J13" s="1008">
        <v>8.8401051045202735E-3</v>
      </c>
      <c r="K13" s="1009"/>
      <c r="L13" s="1009"/>
      <c r="M13" s="1009"/>
      <c r="N13" s="127"/>
      <c r="O13" s="1652"/>
      <c r="P13" s="1010"/>
      <c r="Q13" s="1009"/>
      <c r="R13" s="1009"/>
      <c r="S13" s="1009"/>
      <c r="T13" s="1009"/>
      <c r="U13" s="1009"/>
      <c r="V13" s="1009"/>
      <c r="W13" s="127"/>
      <c r="X13" s="127"/>
      <c r="AD13" s="1651"/>
      <c r="AE13" s="1011"/>
      <c r="AF13" s="1012"/>
      <c r="AG13" s="1012"/>
      <c r="AH13" s="1012"/>
      <c r="AI13" s="1012"/>
      <c r="AJ13" s="1012"/>
      <c r="AK13" s="1012"/>
      <c r="AL13" s="1012"/>
      <c r="AM13" s="1012"/>
    </row>
    <row r="14" spans="1:39" s="201" customFormat="1" x14ac:dyDescent="0.25">
      <c r="A14" s="1651"/>
      <c r="B14" s="207" t="s">
        <v>151</v>
      </c>
      <c r="C14" s="1007">
        <v>11316</v>
      </c>
      <c r="D14" s="1008">
        <v>1.6947096484331126E-2</v>
      </c>
      <c r="E14" s="1009"/>
      <c r="F14" s="1009"/>
      <c r="G14" s="1009"/>
      <c r="H14" s="1009" t="s">
        <v>150</v>
      </c>
      <c r="I14" s="207">
        <v>878</v>
      </c>
      <c r="J14" s="1009"/>
      <c r="K14" s="1009"/>
      <c r="L14" s="1009"/>
      <c r="M14" s="1009"/>
      <c r="N14" s="127"/>
      <c r="O14" s="1652"/>
      <c r="P14" s="1010"/>
      <c r="Q14" s="1009"/>
      <c r="R14" s="1009"/>
      <c r="S14" s="1009"/>
      <c r="T14" s="1009"/>
      <c r="U14" s="1009"/>
      <c r="V14" s="1009"/>
      <c r="W14" s="127"/>
      <c r="X14" s="127"/>
      <c r="AD14" s="1651"/>
      <c r="AE14" s="1011"/>
      <c r="AF14" s="1012"/>
      <c r="AG14" s="1012"/>
      <c r="AH14" s="1012"/>
      <c r="AI14" s="1012"/>
      <c r="AJ14" s="1012"/>
      <c r="AK14" s="1012"/>
      <c r="AL14" s="1012"/>
      <c r="AM14" s="1012"/>
    </row>
    <row r="15" spans="1:39" s="201" customFormat="1" x14ac:dyDescent="0.25">
      <c r="A15" s="1651"/>
      <c r="B15" s="207" t="s">
        <v>149</v>
      </c>
      <c r="C15" s="1007">
        <v>11720</v>
      </c>
      <c r="D15" s="1008">
        <v>1.7552135984125201E-2</v>
      </c>
      <c r="E15" s="1009"/>
      <c r="F15" s="1009"/>
      <c r="G15" s="1009"/>
      <c r="H15" s="1009"/>
      <c r="I15" s="127"/>
      <c r="J15" s="1009"/>
      <c r="K15" s="1009"/>
      <c r="L15" s="1009"/>
      <c r="M15" s="1009"/>
      <c r="N15" s="127"/>
      <c r="O15" s="1652"/>
      <c r="P15" s="1010"/>
      <c r="Q15" s="1009"/>
      <c r="R15" s="1009"/>
      <c r="S15" s="1009"/>
      <c r="T15" s="1009"/>
      <c r="U15" s="1009"/>
      <c r="V15" s="1009"/>
      <c r="W15" s="127"/>
      <c r="X15" s="127"/>
      <c r="AD15" s="1651"/>
      <c r="AE15" s="1011"/>
      <c r="AF15" s="1012"/>
      <c r="AG15" s="1012"/>
      <c r="AH15" s="1012"/>
      <c r="AI15" s="1012"/>
      <c r="AJ15" s="1012"/>
      <c r="AK15" s="1012"/>
      <c r="AL15" s="1012"/>
      <c r="AM15" s="1012"/>
    </row>
    <row r="16" spans="1:39" s="201" customFormat="1" x14ac:dyDescent="0.25">
      <c r="A16" s="1651"/>
      <c r="B16" s="207" t="s">
        <v>191</v>
      </c>
      <c r="C16" s="1007">
        <v>8781</v>
      </c>
      <c r="D16" s="1008">
        <v>1.3150623385375716E-2</v>
      </c>
      <c r="E16" s="1009"/>
      <c r="F16" s="1009"/>
      <c r="G16" s="1009"/>
      <c r="H16" s="1009"/>
      <c r="I16" s="127"/>
      <c r="J16" s="1009"/>
      <c r="K16" s="1009"/>
      <c r="L16" s="1009"/>
      <c r="M16" s="1009"/>
      <c r="N16" s="127"/>
      <c r="O16" s="1652"/>
      <c r="P16" s="1010"/>
      <c r="Q16" s="1009"/>
      <c r="R16" s="1009"/>
      <c r="S16" s="1009"/>
      <c r="T16" s="1009"/>
      <c r="U16" s="1009"/>
      <c r="V16" s="1009"/>
      <c r="W16" s="127"/>
      <c r="X16" s="127"/>
      <c r="AD16" s="1651"/>
      <c r="AE16" s="1011"/>
      <c r="AF16" s="1012"/>
      <c r="AG16" s="1012"/>
      <c r="AH16" s="1012"/>
      <c r="AI16" s="1012"/>
      <c r="AJ16" s="1012"/>
      <c r="AK16" s="1012"/>
      <c r="AL16" s="1012"/>
      <c r="AM16" s="1012"/>
    </row>
    <row r="17" spans="1:28" s="201" customFormat="1" x14ac:dyDescent="0.25">
      <c r="A17" s="1013"/>
      <c r="B17" s="207" t="s">
        <v>150</v>
      </c>
      <c r="C17" s="205">
        <v>57304</v>
      </c>
      <c r="D17" s="1008">
        <v>8.5819761129207389E-2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2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25">
      <c r="B19" s="127" t="s">
        <v>23</v>
      </c>
      <c r="C19" s="127">
        <v>183263</v>
      </c>
      <c r="D19" s="206">
        <v>0.27417998695399787</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25">
      <c r="B20" s="127" t="s">
        <v>24</v>
      </c>
      <c r="C20" s="127">
        <v>485141</v>
      </c>
      <c r="D20" s="206">
        <v>0.72582001304600208</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2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2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5" customFormat="1" x14ac:dyDescent="0.25">
      <c r="B23" s="128"/>
      <c r="C23" s="128"/>
      <c r="D23" s="128"/>
      <c r="E23" s="127"/>
      <c r="F23" s="127"/>
      <c r="G23" s="127"/>
      <c r="H23" s="127"/>
      <c r="I23" s="127"/>
      <c r="J23" s="127"/>
      <c r="K23" s="127"/>
      <c r="L23" s="127"/>
      <c r="M23" s="127"/>
      <c r="N23" s="994"/>
      <c r="O23" s="994"/>
      <c r="P23" s="994"/>
      <c r="Q23" s="994"/>
      <c r="R23" s="994"/>
      <c r="S23" s="994"/>
      <c r="T23" s="994"/>
      <c r="U23" s="994"/>
      <c r="V23" s="994"/>
      <c r="W23" s="994"/>
      <c r="X23" s="994"/>
      <c r="Y23" s="994"/>
      <c r="Z23" s="994"/>
      <c r="AA23" s="994"/>
      <c r="AB23" s="994"/>
    </row>
    <row r="24" spans="1:28" s="995" customFormat="1" x14ac:dyDescent="0.25">
      <c r="B24" s="127"/>
      <c r="C24" s="127"/>
      <c r="D24" s="127"/>
      <c r="E24" s="127"/>
      <c r="F24" s="127"/>
      <c r="G24" s="127"/>
      <c r="H24" s="127"/>
      <c r="I24" s="127"/>
      <c r="J24" s="127"/>
      <c r="K24" s="127"/>
      <c r="L24" s="127"/>
      <c r="M24" s="127"/>
      <c r="N24" s="994"/>
      <c r="O24" s="994"/>
      <c r="P24" s="994"/>
      <c r="Q24" s="994"/>
      <c r="R24" s="994"/>
      <c r="S24" s="994"/>
      <c r="T24" s="994"/>
      <c r="U24" s="994"/>
      <c r="V24" s="994"/>
      <c r="W24" s="994"/>
      <c r="X24" s="994"/>
      <c r="Y24" s="994"/>
      <c r="Z24" s="994"/>
      <c r="AA24" s="994"/>
      <c r="AB24" s="994"/>
    </row>
    <row r="25" spans="1:28" s="995" customFormat="1" x14ac:dyDescent="0.25">
      <c r="B25" s="127"/>
      <c r="C25" s="127"/>
      <c r="D25" s="127"/>
      <c r="E25" s="127"/>
      <c r="F25" s="127"/>
      <c r="G25" s="127"/>
      <c r="H25" s="127"/>
      <c r="I25" s="127"/>
      <c r="J25" s="127"/>
      <c r="K25" s="127"/>
      <c r="L25" s="127"/>
      <c r="M25" s="127"/>
      <c r="N25" s="994"/>
      <c r="O25" s="994"/>
      <c r="P25" s="994"/>
      <c r="Q25" s="994"/>
      <c r="R25" s="994"/>
      <c r="S25" s="994"/>
      <c r="T25" s="994"/>
      <c r="U25" s="994"/>
      <c r="V25" s="994"/>
      <c r="W25" s="994"/>
      <c r="X25" s="994"/>
      <c r="Y25" s="994"/>
      <c r="Z25" s="994"/>
      <c r="AA25" s="994"/>
      <c r="AB25" s="994"/>
    </row>
    <row r="26" spans="1:28" s="995" customFormat="1" x14ac:dyDescent="0.25">
      <c r="B26" s="127"/>
      <c r="C26" s="127"/>
      <c r="D26" s="127"/>
      <c r="E26" s="127"/>
      <c r="F26" s="127"/>
      <c r="G26" s="127"/>
      <c r="H26" s="127"/>
      <c r="I26" s="127"/>
      <c r="J26" s="127"/>
      <c r="K26" s="127"/>
      <c r="L26" s="127"/>
      <c r="M26" s="127"/>
      <c r="N26" s="994"/>
      <c r="O26" s="994"/>
      <c r="P26" s="994"/>
      <c r="Q26" s="994"/>
      <c r="R26" s="994"/>
      <c r="S26" s="994"/>
      <c r="T26" s="994"/>
      <c r="U26" s="994"/>
      <c r="V26" s="994"/>
      <c r="W26" s="994"/>
      <c r="X26" s="994"/>
      <c r="Y26" s="994"/>
      <c r="Z26" s="994"/>
      <c r="AA26" s="994"/>
      <c r="AB26" s="994"/>
    </row>
    <row r="27" spans="1:28" s="995" customFormat="1" x14ac:dyDescent="0.25">
      <c r="B27" s="127"/>
      <c r="C27" s="127"/>
      <c r="D27" s="127"/>
      <c r="E27" s="127"/>
      <c r="F27" s="127"/>
      <c r="G27" s="127"/>
      <c r="H27" s="127"/>
      <c r="I27" s="127"/>
      <c r="J27" s="127"/>
      <c r="K27" s="127"/>
      <c r="L27" s="127"/>
      <c r="M27" s="127"/>
      <c r="N27" s="994"/>
      <c r="O27" s="994"/>
      <c r="P27" s="994"/>
      <c r="Q27" s="994"/>
      <c r="R27" s="994"/>
      <c r="S27" s="994"/>
      <c r="T27" s="994"/>
      <c r="U27" s="994"/>
      <c r="V27" s="994"/>
      <c r="W27" s="994"/>
      <c r="X27" s="994"/>
      <c r="Y27" s="994"/>
      <c r="Z27" s="994"/>
      <c r="AA27" s="994"/>
      <c r="AB27" s="994"/>
    </row>
    <row r="28" spans="1:28" s="995" customFormat="1" x14ac:dyDescent="0.25">
      <c r="B28" s="127"/>
      <c r="C28" s="127"/>
      <c r="D28" s="127"/>
      <c r="E28" s="127"/>
      <c r="F28" s="127"/>
      <c r="G28" s="127"/>
      <c r="H28" s="127"/>
      <c r="I28" s="127"/>
      <c r="J28" s="127"/>
      <c r="K28" s="127"/>
      <c r="L28" s="127"/>
      <c r="M28" s="127"/>
      <c r="N28" s="994"/>
      <c r="O28" s="994"/>
      <c r="P28" s="994"/>
      <c r="Q28" s="994"/>
      <c r="R28" s="994"/>
      <c r="S28" s="994"/>
      <c r="T28" s="994"/>
      <c r="U28" s="994"/>
      <c r="V28" s="994"/>
      <c r="W28" s="994"/>
      <c r="X28" s="994"/>
      <c r="Y28" s="994"/>
      <c r="Z28" s="994"/>
      <c r="AA28" s="994"/>
      <c r="AB28" s="994"/>
    </row>
    <row r="29" spans="1:28" s="995" customFormat="1" x14ac:dyDescent="0.25">
      <c r="B29" s="127"/>
      <c r="C29" s="127"/>
      <c r="D29" s="127"/>
      <c r="E29" s="127"/>
      <c r="F29" s="127"/>
      <c r="G29" s="127"/>
      <c r="H29" s="127"/>
      <c r="I29" s="127"/>
      <c r="J29" s="127"/>
      <c r="K29" s="127"/>
      <c r="L29" s="127"/>
      <c r="M29" s="127"/>
      <c r="N29" s="994"/>
      <c r="O29" s="994"/>
      <c r="P29" s="994"/>
      <c r="Q29" s="994"/>
      <c r="R29" s="994"/>
      <c r="S29" s="994"/>
      <c r="T29" s="994"/>
      <c r="U29" s="994"/>
      <c r="V29" s="994"/>
      <c r="W29" s="994"/>
      <c r="X29" s="994"/>
      <c r="Y29" s="994"/>
      <c r="Z29" s="994"/>
      <c r="AA29" s="994"/>
      <c r="AB29" s="994"/>
    </row>
    <row r="30" spans="1:28" s="994" customFormat="1" x14ac:dyDescent="0.25">
      <c r="B30" s="127"/>
      <c r="C30" s="127"/>
      <c r="D30" s="127"/>
      <c r="E30" s="127"/>
      <c r="F30" s="127"/>
      <c r="G30" s="127"/>
      <c r="H30" s="127"/>
      <c r="I30" s="127"/>
      <c r="J30" s="127"/>
      <c r="K30" s="127"/>
      <c r="L30" s="127"/>
      <c r="M30" s="127"/>
    </row>
    <row r="31" spans="1:28" s="994" customFormat="1" x14ac:dyDescent="0.25">
      <c r="B31" s="127"/>
      <c r="C31" s="127"/>
      <c r="D31" s="127"/>
      <c r="E31" s="127"/>
      <c r="F31" s="127"/>
      <c r="G31" s="127"/>
      <c r="H31" s="127"/>
      <c r="I31" s="127"/>
      <c r="J31" s="127"/>
      <c r="K31" s="127"/>
      <c r="L31" s="127"/>
      <c r="M31" s="127"/>
    </row>
    <row r="32" spans="1:28" s="994" customFormat="1" x14ac:dyDescent="0.25">
      <c r="B32" s="127"/>
      <c r="C32" s="127"/>
      <c r="D32" s="127"/>
      <c r="E32" s="127"/>
      <c r="F32" s="127"/>
      <c r="G32" s="127"/>
      <c r="H32" s="127"/>
      <c r="I32" s="127"/>
      <c r="J32" s="127"/>
      <c r="K32" s="127"/>
      <c r="L32" s="127"/>
      <c r="M32" s="127"/>
    </row>
    <row r="33" spans="2:13" s="994" customFormat="1" x14ac:dyDescent="0.25">
      <c r="B33" s="127"/>
      <c r="C33" s="127"/>
      <c r="D33" s="127"/>
      <c r="E33" s="127"/>
      <c r="F33" s="127"/>
      <c r="G33" s="127"/>
      <c r="H33" s="127"/>
      <c r="I33" s="127"/>
      <c r="J33" s="127"/>
      <c r="K33" s="127"/>
      <c r="L33" s="127"/>
      <c r="M33" s="127"/>
    </row>
    <row r="34" spans="2:13" s="994" customFormat="1" x14ac:dyDescent="0.25">
      <c r="B34" s="127"/>
      <c r="C34" s="127"/>
      <c r="D34" s="127"/>
      <c r="E34" s="127"/>
      <c r="F34" s="127"/>
      <c r="G34" s="127"/>
      <c r="H34" s="127"/>
    </row>
    <row r="35" spans="2:13" s="994" customFormat="1" x14ac:dyDescent="0.25">
      <c r="B35" s="127"/>
      <c r="C35" s="127"/>
      <c r="D35" s="127"/>
      <c r="E35" s="127"/>
      <c r="F35" s="127"/>
      <c r="G35" s="127"/>
      <c r="H35" s="127"/>
    </row>
    <row r="36" spans="2:13" s="994" customFormat="1" x14ac:dyDescent="0.25">
      <c r="B36" s="127"/>
      <c r="C36" s="127"/>
      <c r="D36" s="127"/>
      <c r="E36" s="127"/>
      <c r="F36" s="127"/>
      <c r="G36" s="127"/>
      <c r="H36" s="127"/>
    </row>
    <row r="37" spans="2:13" s="994" customFormat="1" x14ac:dyDescent="0.25">
      <c r="B37" s="127"/>
      <c r="C37" s="127"/>
      <c r="D37" s="127"/>
      <c r="E37" s="127"/>
      <c r="F37" s="127"/>
      <c r="G37" s="127"/>
      <c r="H37" s="127"/>
    </row>
    <row r="38" spans="2:13" s="994" customFormat="1" x14ac:dyDescent="0.25">
      <c r="B38" s="127"/>
      <c r="C38" s="127"/>
      <c r="D38" s="127"/>
      <c r="E38" s="127"/>
      <c r="F38" s="127"/>
      <c r="G38" s="127"/>
      <c r="H38" s="127"/>
    </row>
    <row r="39" spans="2:13" s="994" customFormat="1" x14ac:dyDescent="0.25">
      <c r="B39" s="127"/>
      <c r="C39" s="127"/>
      <c r="D39" s="127"/>
      <c r="E39" s="127"/>
      <c r="F39" s="127"/>
      <c r="G39" s="127"/>
      <c r="H39" s="127"/>
    </row>
    <row r="40" spans="2:13" s="994" customFormat="1" x14ac:dyDescent="0.25">
      <c r="B40" s="127"/>
      <c r="C40" s="127"/>
      <c r="D40" s="127"/>
      <c r="E40" s="127"/>
      <c r="F40" s="127"/>
      <c r="G40" s="127"/>
      <c r="H40" s="127"/>
    </row>
    <row r="41" spans="2:13" s="994" customFormat="1" x14ac:dyDescent="0.25">
      <c r="B41" s="127"/>
      <c r="C41" s="127"/>
      <c r="D41" s="127"/>
      <c r="E41" s="127"/>
      <c r="F41" s="127"/>
      <c r="G41" s="127"/>
      <c r="H41" s="127"/>
    </row>
    <row r="42" spans="2:13" s="994" customFormat="1" x14ac:dyDescent="0.25">
      <c r="B42" s="127"/>
      <c r="C42" s="127"/>
      <c r="D42" s="127"/>
    </row>
    <row r="43" spans="2:13" s="994" customFormat="1" x14ac:dyDescent="0.25"/>
    <row r="44" spans="2:13" s="994" customFormat="1" x14ac:dyDescent="0.25"/>
    <row r="45" spans="2:13" s="994" customFormat="1" x14ac:dyDescent="0.25"/>
    <row r="46" spans="2:13" s="994" customFormat="1" x14ac:dyDescent="0.25"/>
    <row r="47" spans="2:13" s="994" customFormat="1" x14ac:dyDescent="0.25"/>
    <row r="48" spans="2:13" s="994" customFormat="1" x14ac:dyDescent="0.25"/>
    <row r="49" s="994" customFormat="1" x14ac:dyDescent="0.25"/>
    <row r="50" s="994" customFormat="1" x14ac:dyDescent="0.25"/>
    <row r="51" s="994" customFormat="1" x14ac:dyDescent="0.25"/>
    <row r="52" s="994" customFormat="1" x14ac:dyDescent="0.25"/>
    <row r="53" s="994" customFormat="1" x14ac:dyDescent="0.25"/>
    <row r="54" s="994" customFormat="1" x14ac:dyDescent="0.25"/>
    <row r="55" s="994" customFormat="1" x14ac:dyDescent="0.25"/>
    <row r="56" s="994" customFormat="1" x14ac:dyDescent="0.25"/>
    <row r="57" s="994" customFormat="1" x14ac:dyDescent="0.25"/>
    <row r="58" s="994" customFormat="1" x14ac:dyDescent="0.25"/>
    <row r="59" s="994" customFormat="1" x14ac:dyDescent="0.25"/>
    <row r="60" s="994" customFormat="1" x14ac:dyDescent="0.25"/>
    <row r="61" s="994" customFormat="1" x14ac:dyDescent="0.25"/>
    <row r="62" s="994" customFormat="1" x14ac:dyDescent="0.25"/>
    <row r="63" s="994" customFormat="1" x14ac:dyDescent="0.25"/>
    <row r="64" s="994" customFormat="1" x14ac:dyDescent="0.25"/>
    <row r="65" spans="2:4" s="994" customFormat="1" x14ac:dyDescent="0.25"/>
    <row r="66" spans="2:4" s="994" customFormat="1" x14ac:dyDescent="0.25"/>
    <row r="67" spans="2:4" s="128" customFormat="1" x14ac:dyDescent="0.25">
      <c r="B67" s="994"/>
      <c r="C67" s="994"/>
      <c r="D67" s="994"/>
    </row>
    <row r="68" spans="2:4" s="128" customFormat="1" x14ac:dyDescent="0.25"/>
    <row r="69" spans="2:4" s="128" customFormat="1" x14ac:dyDescent="0.25"/>
    <row r="70" spans="2:4" s="128" customFormat="1" x14ac:dyDescent="0.25"/>
    <row r="71" spans="2:4" s="128" customFormat="1" x14ac:dyDescent="0.25"/>
    <row r="72" spans="2:4" s="128" customFormat="1" x14ac:dyDescent="0.25"/>
    <row r="73" spans="2:4" s="128" customFormat="1" x14ac:dyDescent="0.25"/>
    <row r="74" spans="2:4" s="128" customFormat="1" x14ac:dyDescent="0.25"/>
    <row r="75" spans="2:4" s="128" customFormat="1" x14ac:dyDescent="0.25"/>
    <row r="76" spans="2:4" s="128" customFormat="1" x14ac:dyDescent="0.25"/>
    <row r="77" spans="2:4" s="128" customFormat="1" x14ac:dyDescent="0.25"/>
    <row r="78" spans="2:4" s="128" customFormat="1" x14ac:dyDescent="0.25"/>
    <row r="79" spans="2:4" s="128" customFormat="1" x14ac:dyDescent="0.25"/>
    <row r="80" spans="2:4" s="128" customFormat="1" x14ac:dyDescent="0.25"/>
    <row r="81" s="128" customFormat="1" x14ac:dyDescent="0.25"/>
    <row r="82" s="128" customFormat="1" x14ac:dyDescent="0.25"/>
    <row r="83" s="128" customFormat="1" x14ac:dyDescent="0.25"/>
    <row r="84" s="128" customFormat="1" x14ac:dyDescent="0.25"/>
    <row r="85" s="128" customFormat="1" x14ac:dyDescent="0.25"/>
    <row r="86" s="128" customFormat="1" x14ac:dyDescent="0.25"/>
    <row r="87" s="128" customFormat="1" x14ac:dyDescent="0.25"/>
    <row r="88" s="128" customFormat="1" x14ac:dyDescent="0.25"/>
    <row r="89" s="128" customFormat="1" x14ac:dyDescent="0.25"/>
    <row r="90" s="128" customFormat="1" x14ac:dyDescent="0.25"/>
    <row r="91" s="128" customFormat="1" x14ac:dyDescent="0.25"/>
    <row r="92" s="128" customFormat="1" x14ac:dyDescent="0.25"/>
    <row r="93" s="128" customFormat="1" x14ac:dyDescent="0.25"/>
    <row r="94" s="128" customFormat="1" x14ac:dyDescent="0.25"/>
    <row r="95" s="128" customFormat="1" x14ac:dyDescent="0.25"/>
    <row r="96" s="128" customFormat="1" x14ac:dyDescent="0.25"/>
    <row r="97" spans="2:4" s="128" customFormat="1" x14ac:dyDescent="0.25"/>
    <row r="98" spans="2:4" s="128" customFormat="1" x14ac:dyDescent="0.25"/>
    <row r="99" spans="2:4" x14ac:dyDescent="0.25">
      <c r="B99" s="128"/>
      <c r="C99" s="128"/>
      <c r="D99" s="128"/>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2578125" defaultRowHeight="15" x14ac:dyDescent="0.25"/>
  <cols>
    <col min="1" max="1" width="4.28515625" style="666" customWidth="1"/>
    <col min="2" max="2" width="12.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9.28515625" style="666" bestFit="1" customWidth="1"/>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5"/>
      <c r="B6" s="1518" t="s">
        <v>447</v>
      </c>
      <c r="C6" s="1518"/>
      <c r="D6" s="1518"/>
      <c r="E6" s="1518"/>
      <c r="F6" s="1518"/>
      <c r="G6" s="1518"/>
      <c r="H6" s="1518"/>
      <c r="I6" s="1518"/>
      <c r="J6" s="1518"/>
      <c r="K6" s="1518"/>
      <c r="L6" s="1518"/>
      <c r="M6" s="1518"/>
      <c r="N6" s="1518"/>
      <c r="O6" s="1016"/>
    </row>
    <row r="7" spans="1:17" s="621" customFormat="1" ht="11.25" customHeight="1" x14ac:dyDescent="0.2">
      <c r="A7" s="1015"/>
      <c r="B7" s="1518"/>
      <c r="C7" s="1518"/>
      <c r="D7" s="1518"/>
      <c r="E7" s="1518"/>
      <c r="F7" s="1518"/>
      <c r="G7" s="1518"/>
      <c r="H7" s="1518"/>
      <c r="I7" s="1518"/>
      <c r="J7" s="1518"/>
      <c r="K7" s="1518"/>
      <c r="L7" s="1518"/>
      <c r="M7" s="1518"/>
      <c r="N7" s="1518"/>
      <c r="O7" s="1016"/>
    </row>
    <row r="8" spans="1:17" s="621" customFormat="1" ht="15.75" customHeight="1" x14ac:dyDescent="0.2">
      <c r="A8" s="1015"/>
      <c r="B8" s="1657" t="str">
        <f>porsaad!$B$6</f>
        <v>Situación a 31 de enero de 2025</v>
      </c>
      <c r="C8" s="1657"/>
      <c r="D8" s="1657"/>
      <c r="E8" s="1657"/>
      <c r="F8" s="1657"/>
      <c r="G8" s="1657"/>
      <c r="H8" s="1657"/>
      <c r="I8" s="1657"/>
      <c r="J8" s="1657"/>
      <c r="K8" s="1657"/>
      <c r="L8" s="1657"/>
      <c r="M8" s="1657"/>
      <c r="N8" s="1657"/>
      <c r="O8" s="1017"/>
      <c r="P8" s="1017"/>
      <c r="Q8" s="1017"/>
    </row>
    <row r="9" spans="1:17" s="700" customFormat="1" ht="6" customHeight="1" x14ac:dyDescent="0.25">
      <c r="A9" s="1018"/>
      <c r="B9" s="666"/>
      <c r="C9" s="666"/>
      <c r="D9" s="666"/>
      <c r="E9" s="666"/>
      <c r="F9" s="666"/>
      <c r="G9" s="666"/>
      <c r="H9" s="666"/>
      <c r="I9" s="666"/>
      <c r="J9" s="666"/>
      <c r="K9" s="666"/>
      <c r="L9" s="666"/>
      <c r="M9" s="666"/>
      <c r="N9" s="666"/>
      <c r="O9" s="666"/>
      <c r="P9" s="666"/>
      <c r="Q9" s="666"/>
    </row>
    <row r="10" spans="1:17" s="101" customFormat="1" x14ac:dyDescent="0.25"/>
    <row r="11" spans="1:17" s="101" customFormat="1" x14ac:dyDescent="0.25">
      <c r="C11" s="1658" t="s">
        <v>0</v>
      </c>
      <c r="D11" s="1658"/>
      <c r="E11" s="1658"/>
    </row>
    <row r="12" spans="1:17" s="101" customFormat="1" x14ac:dyDescent="0.25">
      <c r="C12" s="101" t="s">
        <v>23</v>
      </c>
      <c r="D12" s="101" t="s">
        <v>24</v>
      </c>
      <c r="E12" s="101" t="s">
        <v>154</v>
      </c>
      <c r="F12" s="101" t="s">
        <v>68</v>
      </c>
      <c r="G12" s="101" t="s">
        <v>155</v>
      </c>
      <c r="H12" s="101" t="s">
        <v>156</v>
      </c>
    </row>
    <row r="13" spans="1:17" s="101" customFormat="1" x14ac:dyDescent="0.25">
      <c r="B13" s="101" t="s">
        <v>8</v>
      </c>
      <c r="C13" s="1019">
        <v>16121</v>
      </c>
      <c r="D13" s="1019">
        <v>71586</v>
      </c>
      <c r="E13" s="1019" t="e">
        <v>#REF!</v>
      </c>
      <c r="F13" s="1019">
        <v>87707</v>
      </c>
      <c r="G13" s="129">
        <v>0.18380516948476178</v>
      </c>
      <c r="H13" s="129">
        <v>0.81619483051523822</v>
      </c>
      <c r="I13" s="129">
        <v>0.27417998695399787</v>
      </c>
      <c r="M13" s="1019"/>
      <c r="N13" s="1019"/>
      <c r="O13" s="1020"/>
      <c r="P13" s="1020"/>
      <c r="Q13" s="1020"/>
    </row>
    <row r="14" spans="1:17" s="101" customFormat="1" x14ac:dyDescent="0.25">
      <c r="B14" s="101" t="s">
        <v>7</v>
      </c>
      <c r="C14" s="1019">
        <v>7273</v>
      </c>
      <c r="D14" s="1019">
        <v>16704</v>
      </c>
      <c r="E14" s="1019" t="e">
        <v>#REF!</v>
      </c>
      <c r="F14" s="1019">
        <v>23977</v>
      </c>
      <c r="G14" s="129">
        <v>0.3033323601785044</v>
      </c>
      <c r="H14" s="129">
        <v>0.6966676398214956</v>
      </c>
      <c r="I14" s="129">
        <v>0.27417998695399787</v>
      </c>
      <c r="M14" s="1019"/>
      <c r="N14" s="1019"/>
      <c r="O14" s="1020"/>
      <c r="P14" s="1020"/>
      <c r="Q14" s="1020"/>
    </row>
    <row r="15" spans="1:17" s="101" customFormat="1" x14ac:dyDescent="0.25">
      <c r="B15" s="101" t="s">
        <v>37</v>
      </c>
      <c r="C15" s="1019">
        <v>3279</v>
      </c>
      <c r="D15" s="1019">
        <v>9396</v>
      </c>
      <c r="E15" s="1019" t="e">
        <v>#REF!</v>
      </c>
      <c r="F15" s="1019">
        <v>12675</v>
      </c>
      <c r="G15" s="129">
        <v>0.258698224852071</v>
      </c>
      <c r="H15" s="129">
        <v>0.74130177514792894</v>
      </c>
      <c r="I15" s="129">
        <v>0.27417998695399787</v>
      </c>
      <c r="M15" s="1019"/>
      <c r="N15" s="1019"/>
      <c r="O15" s="1020"/>
      <c r="P15" s="1020"/>
      <c r="Q15" s="1020"/>
    </row>
    <row r="16" spans="1:17" s="101" customFormat="1" x14ac:dyDescent="0.25">
      <c r="B16" s="101" t="s">
        <v>38</v>
      </c>
      <c r="C16" s="1019">
        <v>7607</v>
      </c>
      <c r="D16" s="1019">
        <v>18240</v>
      </c>
      <c r="E16" s="1019" t="e">
        <v>#REF!</v>
      </c>
      <c r="F16" s="1019">
        <v>25847</v>
      </c>
      <c r="G16" s="129">
        <v>0.29430881727086317</v>
      </c>
      <c r="H16" s="129">
        <v>0.70569118272913689</v>
      </c>
      <c r="I16" s="129">
        <v>0.27417998695399787</v>
      </c>
      <c r="M16" s="1019"/>
      <c r="N16" s="1019"/>
      <c r="O16" s="1020"/>
      <c r="P16" s="1020"/>
      <c r="Q16" s="1020"/>
    </row>
    <row r="17" spans="2:17" s="101" customFormat="1" x14ac:dyDescent="0.25">
      <c r="B17" s="101" t="s">
        <v>6</v>
      </c>
      <c r="C17" s="1019">
        <v>5503</v>
      </c>
      <c r="D17" s="1019">
        <v>15816</v>
      </c>
      <c r="E17" s="1019" t="e">
        <v>#REF!</v>
      </c>
      <c r="F17" s="1019">
        <v>21319</v>
      </c>
      <c r="G17" s="129">
        <v>0.25812655377831983</v>
      </c>
      <c r="H17" s="129">
        <v>0.74187344622168017</v>
      </c>
      <c r="I17" s="129">
        <v>0.27417998695399787</v>
      </c>
      <c r="M17" s="1019"/>
      <c r="N17" s="1019"/>
      <c r="O17" s="1020"/>
      <c r="P17" s="1020"/>
      <c r="Q17" s="1020"/>
    </row>
    <row r="18" spans="2:17" s="101" customFormat="1" x14ac:dyDescent="0.25">
      <c r="B18" s="101" t="s">
        <v>5</v>
      </c>
      <c r="C18" s="1019">
        <v>2688</v>
      </c>
      <c r="D18" s="1019">
        <v>6870</v>
      </c>
      <c r="E18" s="1019" t="e">
        <v>#REF!</v>
      </c>
      <c r="F18" s="1019">
        <v>9558</v>
      </c>
      <c r="G18" s="129">
        <v>0.28123038292529817</v>
      </c>
      <c r="H18" s="129">
        <v>0.71876961707470177</v>
      </c>
      <c r="I18" s="129">
        <v>0.27417998695399787</v>
      </c>
      <c r="M18" s="1019"/>
      <c r="N18" s="1019"/>
      <c r="O18" s="1020"/>
      <c r="P18" s="1020"/>
      <c r="Q18" s="1020"/>
    </row>
    <row r="19" spans="2:17" s="101" customFormat="1" x14ac:dyDescent="0.25">
      <c r="B19" s="101" t="s">
        <v>4</v>
      </c>
      <c r="C19" s="1019">
        <v>9246</v>
      </c>
      <c r="D19" s="1019">
        <v>27723</v>
      </c>
      <c r="E19" s="1019" t="e">
        <v>#REF!</v>
      </c>
      <c r="F19" s="1019">
        <v>36969</v>
      </c>
      <c r="G19" s="129">
        <v>0.25010143633855392</v>
      </c>
      <c r="H19" s="129">
        <v>0.74989856366144603</v>
      </c>
      <c r="I19" s="129">
        <v>0.27417998695399787</v>
      </c>
      <c r="M19" s="1019"/>
      <c r="N19" s="1019"/>
      <c r="O19" s="1020"/>
      <c r="P19" s="1020"/>
      <c r="Q19" s="1020"/>
    </row>
    <row r="20" spans="2:17" s="101" customFormat="1" x14ac:dyDescent="0.25">
      <c r="B20" s="101" t="s">
        <v>40</v>
      </c>
      <c r="C20" s="1019">
        <v>5046</v>
      </c>
      <c r="D20" s="1019">
        <v>16634</v>
      </c>
      <c r="E20" s="1019" t="e">
        <v>#REF!</v>
      </c>
      <c r="F20" s="1019">
        <v>21680</v>
      </c>
      <c r="G20" s="129">
        <v>0.23274907749077492</v>
      </c>
      <c r="H20" s="129">
        <v>0.76725092250922511</v>
      </c>
      <c r="I20" s="129">
        <v>0.27417998695399787</v>
      </c>
      <c r="M20" s="1019"/>
      <c r="N20" s="1019"/>
      <c r="O20" s="1020"/>
      <c r="P20" s="1020"/>
      <c r="Q20" s="1020"/>
    </row>
    <row r="21" spans="2:17" s="101" customFormat="1" x14ac:dyDescent="0.25">
      <c r="B21" s="101" t="s">
        <v>41</v>
      </c>
      <c r="C21" s="1019">
        <v>51414</v>
      </c>
      <c r="D21" s="1019">
        <v>95887</v>
      </c>
      <c r="E21" s="1019" t="e">
        <v>#REF!</v>
      </c>
      <c r="F21" s="1019">
        <v>147301</v>
      </c>
      <c r="G21" s="129">
        <v>0.34904040026883726</v>
      </c>
      <c r="H21" s="129">
        <v>0.65095959973116269</v>
      </c>
      <c r="I21" s="129">
        <v>0.27417998695399787</v>
      </c>
      <c r="M21" s="1019"/>
      <c r="N21" s="1019"/>
      <c r="O21" s="1020"/>
      <c r="P21" s="1020"/>
      <c r="Q21" s="1020"/>
    </row>
    <row r="22" spans="2:17" s="101" customFormat="1" x14ac:dyDescent="0.25">
      <c r="B22" s="101" t="s">
        <v>3</v>
      </c>
      <c r="C22" s="1019">
        <v>31843</v>
      </c>
      <c r="D22" s="1019">
        <v>86767</v>
      </c>
      <c r="E22" s="1019" t="e">
        <v>#REF!</v>
      </c>
      <c r="F22" s="1019">
        <v>118610</v>
      </c>
      <c r="G22" s="129">
        <v>0.26846808869403926</v>
      </c>
      <c r="H22" s="129">
        <v>0.73153191130596074</v>
      </c>
      <c r="I22" s="129">
        <v>0.27417998695399787</v>
      </c>
      <c r="M22" s="1019"/>
      <c r="N22" s="1019"/>
      <c r="O22" s="1020"/>
      <c r="P22" s="1020"/>
      <c r="Q22" s="1020"/>
    </row>
    <row r="23" spans="2:17" s="101" customFormat="1" x14ac:dyDescent="0.25">
      <c r="B23" s="101" t="s">
        <v>2</v>
      </c>
      <c r="C23" s="1019">
        <v>1304</v>
      </c>
      <c r="D23" s="1019">
        <v>5680</v>
      </c>
      <c r="E23" s="1019" t="e">
        <v>#REF!</v>
      </c>
      <c r="F23" s="1019">
        <v>6984</v>
      </c>
      <c r="G23" s="129">
        <v>0.18671248568155785</v>
      </c>
      <c r="H23" s="129">
        <v>0.81328751431844215</v>
      </c>
      <c r="I23" s="129">
        <v>0.27417998695399787</v>
      </c>
      <c r="M23" s="1019"/>
      <c r="N23" s="1019"/>
      <c r="O23" s="1020"/>
      <c r="P23" s="1020"/>
      <c r="Q23" s="1020"/>
    </row>
    <row r="24" spans="2:17" s="101" customFormat="1" x14ac:dyDescent="0.25">
      <c r="B24" s="101" t="s">
        <v>35</v>
      </c>
      <c r="C24" s="1019">
        <v>3633</v>
      </c>
      <c r="D24" s="1019">
        <v>18171</v>
      </c>
      <c r="E24" s="1019" t="e">
        <v>#REF!</v>
      </c>
      <c r="F24" s="1019">
        <v>21804</v>
      </c>
      <c r="G24" s="129">
        <v>0.1666208035222895</v>
      </c>
      <c r="H24" s="129">
        <v>0.83337919647771053</v>
      </c>
      <c r="I24" s="129">
        <v>0.27417998695399787</v>
      </c>
      <c r="M24" s="1019"/>
      <c r="N24" s="1019"/>
      <c r="O24" s="1020"/>
      <c r="P24" s="1020"/>
      <c r="Q24" s="1020"/>
    </row>
    <row r="25" spans="2:17" s="101" customFormat="1" x14ac:dyDescent="0.25">
      <c r="B25" s="101" t="s">
        <v>42</v>
      </c>
      <c r="C25" s="1019">
        <v>13539</v>
      </c>
      <c r="D25" s="1019">
        <v>39648</v>
      </c>
      <c r="E25" s="1019" t="e">
        <v>#REF!</v>
      </c>
      <c r="F25" s="1019">
        <v>53187</v>
      </c>
      <c r="G25" s="129">
        <v>0.25455468441536466</v>
      </c>
      <c r="H25" s="129">
        <v>0.74544531558463534</v>
      </c>
      <c r="I25" s="129">
        <v>0.27417998695399787</v>
      </c>
      <c r="M25" s="1019"/>
      <c r="N25" s="1019"/>
      <c r="O25" s="1020"/>
      <c r="P25" s="1020"/>
      <c r="Q25" s="1020"/>
    </row>
    <row r="26" spans="2:17" s="101" customFormat="1" x14ac:dyDescent="0.25">
      <c r="B26" s="101" t="s">
        <v>43</v>
      </c>
      <c r="C26" s="1019">
        <v>8050</v>
      </c>
      <c r="D26" s="1019">
        <v>20083</v>
      </c>
      <c r="E26" s="1019" t="e">
        <v>#REF!</v>
      </c>
      <c r="F26" s="1019">
        <v>28133</v>
      </c>
      <c r="G26" s="129">
        <v>0.2861408310525006</v>
      </c>
      <c r="H26" s="129">
        <v>0.71385916894749935</v>
      </c>
      <c r="I26" s="129">
        <v>0.27417998695399787</v>
      </c>
      <c r="M26" s="1019"/>
      <c r="N26" s="1019"/>
      <c r="O26" s="1020"/>
      <c r="P26" s="1020"/>
      <c r="Q26" s="1020"/>
    </row>
    <row r="27" spans="2:17" s="101" customFormat="1" x14ac:dyDescent="0.25">
      <c r="B27" s="101" t="s">
        <v>44</v>
      </c>
      <c r="C27" s="1019">
        <v>2836</v>
      </c>
      <c r="D27" s="1019">
        <v>7213</v>
      </c>
      <c r="E27" s="1019" t="e">
        <v>#REF!</v>
      </c>
      <c r="F27" s="1019">
        <v>10049</v>
      </c>
      <c r="G27" s="129">
        <v>0.28221713603343618</v>
      </c>
      <c r="H27" s="129">
        <v>0.71778286396656388</v>
      </c>
      <c r="I27" s="129">
        <v>0.27417998695399787</v>
      </c>
      <c r="M27" s="1019"/>
      <c r="N27" s="1019"/>
      <c r="O27" s="1020"/>
      <c r="P27" s="1020"/>
      <c r="Q27" s="1020"/>
    </row>
    <row r="28" spans="2:17" s="101" customFormat="1" x14ac:dyDescent="0.25">
      <c r="B28" s="101" t="s">
        <v>45</v>
      </c>
      <c r="C28" s="1019">
        <v>13273</v>
      </c>
      <c r="D28" s="1019">
        <v>26203</v>
      </c>
      <c r="E28" s="1019" t="e">
        <v>#REF!</v>
      </c>
      <c r="F28" s="1019">
        <v>39476</v>
      </c>
      <c r="G28" s="129">
        <v>0.33622960786300538</v>
      </c>
      <c r="H28" s="129">
        <v>0.66377039213699462</v>
      </c>
      <c r="I28" s="129">
        <v>0.27417998695399787</v>
      </c>
      <c r="M28" s="1019"/>
      <c r="N28" s="1019"/>
      <c r="O28" s="1020"/>
      <c r="P28" s="1020"/>
      <c r="Q28" s="1020"/>
    </row>
    <row r="29" spans="2:17" s="101" customFormat="1" x14ac:dyDescent="0.25">
      <c r="B29" s="101" t="s">
        <v>46</v>
      </c>
      <c r="C29" s="1019">
        <v>352</v>
      </c>
      <c r="D29" s="1019">
        <v>858</v>
      </c>
      <c r="E29" s="1019" t="e">
        <v>#REF!</v>
      </c>
      <c r="F29" s="1019">
        <v>1210</v>
      </c>
      <c r="G29" s="129">
        <v>0.29090909090909089</v>
      </c>
      <c r="H29" s="129">
        <v>0.70909090909090911</v>
      </c>
      <c r="I29" s="129">
        <v>0.27417998695399787</v>
      </c>
      <c r="M29" s="1019"/>
      <c r="N29" s="1019"/>
      <c r="O29" s="1020"/>
      <c r="P29" s="1020"/>
      <c r="Q29" s="1020"/>
    </row>
    <row r="30" spans="2:17" s="101" customFormat="1" x14ac:dyDescent="0.25">
      <c r="B30" s="101" t="s">
        <v>39</v>
      </c>
      <c r="C30" s="1019">
        <v>144</v>
      </c>
      <c r="D30" s="1019">
        <v>722</v>
      </c>
      <c r="E30" s="1019" t="e">
        <v>#REF!</v>
      </c>
      <c r="F30" s="1019">
        <v>866</v>
      </c>
      <c r="G30" s="129">
        <v>0.16628175519630484</v>
      </c>
      <c r="H30" s="129">
        <v>0.83371824480369516</v>
      </c>
      <c r="I30" s="129">
        <v>0.27417998695399787</v>
      </c>
      <c r="M30" s="1019"/>
      <c r="N30" s="1019"/>
      <c r="O30" s="1020"/>
      <c r="P30" s="1020"/>
      <c r="Q30" s="1020"/>
    </row>
    <row r="31" spans="2:17" s="101" customFormat="1" x14ac:dyDescent="0.25">
      <c r="B31" s="101" t="s">
        <v>47</v>
      </c>
      <c r="C31" s="1019">
        <v>112</v>
      </c>
      <c r="D31" s="1019">
        <v>940</v>
      </c>
      <c r="E31" s="1019" t="e">
        <v>#REF!</v>
      </c>
      <c r="F31" s="1019">
        <v>1052</v>
      </c>
      <c r="G31" s="129">
        <v>0.10646387832699619</v>
      </c>
      <c r="H31" s="129">
        <v>0.89353612167300378</v>
      </c>
      <c r="I31" s="129">
        <v>0.27417998695399787</v>
      </c>
      <c r="M31" s="1019"/>
      <c r="N31" s="1019"/>
      <c r="O31" s="1020"/>
      <c r="P31" s="1020"/>
      <c r="Q31" s="1020"/>
    </row>
    <row r="32" spans="2:17" s="101" customFormat="1" x14ac:dyDescent="0.25">
      <c r="B32" s="104" t="s">
        <v>0</v>
      </c>
      <c r="C32" s="105">
        <v>183263</v>
      </c>
      <c r="D32" s="105">
        <v>485141</v>
      </c>
      <c r="E32" s="105" t="e">
        <v>#REF!</v>
      </c>
      <c r="F32" s="105">
        <v>668404</v>
      </c>
      <c r="G32" s="1021">
        <v>0.27417998695399787</v>
      </c>
      <c r="H32" s="1021">
        <v>0.72582001304600208</v>
      </c>
      <c r="I32" s="129">
        <v>0.27417998695399787</v>
      </c>
      <c r="M32" s="1019"/>
      <c r="N32" s="1019"/>
      <c r="O32" s="1020"/>
      <c r="P32" s="1020"/>
      <c r="Q32" s="1020"/>
    </row>
    <row r="33" spans="13:16" s="101" customFormat="1" x14ac:dyDescent="0.25">
      <c r="M33" s="1019"/>
      <c r="N33" s="1019"/>
      <c r="O33" s="1020"/>
      <c r="P33" s="1020"/>
    </row>
    <row r="34" spans="13:16" s="101" customFormat="1" x14ac:dyDescent="0.25"/>
    <row r="35" spans="13:16" s="700" customFormat="1" x14ac:dyDescent="0.25"/>
    <row r="36" spans="13:16" s="700" customFormat="1" x14ac:dyDescent="0.25"/>
    <row r="37" spans="13:16" s="700" customFormat="1" x14ac:dyDescent="0.25"/>
    <row r="38" spans="13:16" s="700" customFormat="1" x14ac:dyDescent="0.25"/>
    <row r="39" spans="13:16" s="700" customFormat="1" x14ac:dyDescent="0.25"/>
    <row r="40" spans="13:16" s="700" customFormat="1" x14ac:dyDescent="0.25"/>
    <row r="41" spans="13:16" s="700" customFormat="1" x14ac:dyDescent="0.25"/>
    <row r="42" spans="13:16" s="700" customFormat="1" x14ac:dyDescent="0.25"/>
  </sheetData>
  <mergeCells count="3">
    <mergeCell ref="B6:N7"/>
    <mergeCell ref="B8:N8"/>
    <mergeCell ref="C11:E11"/>
  </mergeCells>
  <printOptions horizontalCentered="1"/>
  <pageMargins left="0" right="0" top="0.43307086614173229" bottom="0.43307086614173229" header="0" footer="0"/>
  <pageSetup paperSize="9" scale="92"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J1" s="221"/>
      <c r="K1" s="221"/>
      <c r="L1" s="221"/>
    </row>
    <row r="2" spans="1:29" ht="48.75" customHeight="1" x14ac:dyDescent="0.25">
      <c r="A2" s="219"/>
      <c r="B2" s="219"/>
      <c r="J2" s="221"/>
      <c r="K2" s="221"/>
      <c r="L2" s="221"/>
    </row>
    <row r="3" spans="1:29" ht="24" customHeight="1" x14ac:dyDescent="0.25">
      <c r="A3" s="219"/>
      <c r="B3" s="1391" t="s">
        <v>368</v>
      </c>
      <c r="C3" s="1391"/>
      <c r="D3" s="1391"/>
      <c r="E3" s="1391"/>
      <c r="F3" s="1391"/>
      <c r="G3" s="1391"/>
      <c r="H3" s="1391"/>
      <c r="I3" s="1391"/>
      <c r="J3" s="1391"/>
      <c r="K3" s="1391"/>
      <c r="L3" s="1391"/>
      <c r="M3" s="1391"/>
      <c r="N3" s="1391"/>
      <c r="O3" s="1391"/>
      <c r="P3" s="1391"/>
      <c r="Q3" s="1391"/>
      <c r="R3" s="1391"/>
      <c r="S3" s="1391"/>
      <c r="T3" s="1391"/>
      <c r="U3" s="1391"/>
      <c r="V3" s="1391"/>
      <c r="W3" s="1391"/>
      <c r="X3" s="1391"/>
      <c r="Y3" s="1391"/>
      <c r="Z3" s="1347"/>
      <c r="AA3" s="1347"/>
    </row>
    <row r="5" spans="1:29" x14ac:dyDescent="0.25">
      <c r="B5" s="219"/>
      <c r="C5" s="219"/>
      <c r="D5" s="1381" t="s">
        <v>366</v>
      </c>
      <c r="E5" s="1381"/>
      <c r="F5" s="1381"/>
      <c r="G5" s="1381"/>
      <c r="H5" s="1381"/>
      <c r="I5" s="1381"/>
      <c r="J5" s="1381"/>
      <c r="K5" s="1381"/>
      <c r="L5" s="1381"/>
      <c r="M5" s="219"/>
      <c r="N5" s="1393" t="s">
        <v>340</v>
      </c>
      <c r="O5" s="1394"/>
      <c r="P5" s="1394"/>
      <c r="Q5" s="1394"/>
      <c r="R5" s="1394"/>
      <c r="S5" s="1394"/>
      <c r="T5" s="1394"/>
      <c r="U5" s="1394"/>
      <c r="V5" s="1394"/>
      <c r="W5" s="1394"/>
      <c r="X5" s="1394"/>
      <c r="Y5" s="1394"/>
      <c r="Z5" s="1394"/>
      <c r="AA5" s="1394"/>
    </row>
    <row r="6" spans="1:29" ht="21" customHeight="1" x14ac:dyDescent="0.25">
      <c r="B6" s="219"/>
      <c r="C6" s="219"/>
      <c r="D6" s="1382"/>
      <c r="E6" s="1382"/>
      <c r="F6" s="1382"/>
      <c r="G6" s="1382"/>
      <c r="H6" s="1382"/>
      <c r="I6" s="1382"/>
      <c r="J6" s="1382"/>
      <c r="K6" s="1382"/>
      <c r="L6" s="1382"/>
      <c r="M6" s="219"/>
      <c r="N6" s="1383">
        <v>43830</v>
      </c>
      <c r="O6" s="1384"/>
      <c r="P6" s="1385">
        <v>44196</v>
      </c>
      <c r="Q6" s="1386"/>
      <c r="R6" s="1385">
        <v>44561</v>
      </c>
      <c r="S6" s="1386"/>
      <c r="T6" s="1389">
        <v>44926</v>
      </c>
      <c r="U6" s="1390"/>
      <c r="V6" s="1387">
        <v>45291</v>
      </c>
      <c r="W6" s="1388"/>
      <c r="X6" s="1387">
        <f>EVO_sol!X6</f>
        <v>45657</v>
      </c>
      <c r="Y6" s="1388"/>
      <c r="Z6" s="1387">
        <f>EVO_sol!Z6</f>
        <v>45688</v>
      </c>
      <c r="AA6" s="1392"/>
    </row>
    <row r="7" spans="1:29" x14ac:dyDescent="0.25">
      <c r="B7" s="225"/>
      <c r="C7" s="219"/>
      <c r="D7" s="226">
        <v>43465</v>
      </c>
      <c r="E7" s="227">
        <v>43830</v>
      </c>
      <c r="F7" s="228">
        <v>44196</v>
      </c>
      <c r="G7" s="228">
        <v>44561</v>
      </c>
      <c r="H7" s="228">
        <v>44926</v>
      </c>
      <c r="I7" s="228">
        <v>45291</v>
      </c>
      <c r="J7" s="228">
        <v>45657</v>
      </c>
      <c r="K7" s="228">
        <f>EVO!K7</f>
        <v>45688</v>
      </c>
      <c r="L7" s="229"/>
      <c r="M7" s="219"/>
      <c r="N7" s="230" t="s">
        <v>28</v>
      </c>
      <c r="O7" s="231" t="s">
        <v>341</v>
      </c>
      <c r="P7" s="232" t="s">
        <v>28</v>
      </c>
      <c r="Q7" s="233" t="s">
        <v>341</v>
      </c>
      <c r="R7" s="231" t="s">
        <v>28</v>
      </c>
      <c r="S7" s="232" t="s">
        <v>341</v>
      </c>
      <c r="T7" s="232" t="s">
        <v>28</v>
      </c>
      <c r="U7" s="232" t="s">
        <v>341</v>
      </c>
      <c r="V7" s="232" t="s">
        <v>28</v>
      </c>
      <c r="W7" s="227" t="s">
        <v>341</v>
      </c>
      <c r="X7" s="231" t="s">
        <v>28</v>
      </c>
      <c r="Y7" s="228" t="s">
        <v>341</v>
      </c>
      <c r="Z7" s="231" t="s">
        <v>28</v>
      </c>
      <c r="AA7" s="229" t="s">
        <v>341</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287340</v>
      </c>
      <c r="E9" s="300">
        <v>294246</v>
      </c>
      <c r="F9" s="300">
        <v>285089</v>
      </c>
      <c r="G9" s="254">
        <v>295552</v>
      </c>
      <c r="H9" s="254">
        <v>307238</v>
      </c>
      <c r="I9" s="254">
        <v>322158</v>
      </c>
      <c r="J9" s="1356">
        <v>313855</v>
      </c>
      <c r="K9" s="300">
        <v>314272</v>
      </c>
      <c r="L9" s="302"/>
      <c r="M9" s="222"/>
      <c r="N9" s="278">
        <v>2.4034245145124311E-2</v>
      </c>
      <c r="O9" s="279">
        <v>6906</v>
      </c>
      <c r="P9" s="280">
        <v>-3.1120219136368865E-2</v>
      </c>
      <c r="Q9" s="279">
        <f t="shared" ref="Q9:Q26" si="0">F9-E9</f>
        <v>-9157</v>
      </c>
      <c r="R9" s="280">
        <f t="shared" ref="R9:R27" si="1">G9/F9-1</f>
        <v>3.6700819744009738E-2</v>
      </c>
      <c r="S9" s="279">
        <f t="shared" ref="S9:S27" si="2">G9-F9</f>
        <v>10463</v>
      </c>
      <c r="T9" s="280">
        <f>H9/G9-1</f>
        <v>3.9539573408401862E-2</v>
      </c>
      <c r="U9" s="279">
        <f>H9-G9</f>
        <v>11686</v>
      </c>
      <c r="V9" s="280">
        <f>I9/H9-1</f>
        <v>4.8561701352046294E-2</v>
      </c>
      <c r="W9" s="279">
        <f>I9-H9</f>
        <v>14920</v>
      </c>
      <c r="X9" s="280">
        <v>-2.5773067873527844E-2</v>
      </c>
      <c r="Y9" s="279">
        <v>-8303</v>
      </c>
      <c r="Z9" s="280">
        <v>-1.3339779794738771E-2</v>
      </c>
      <c r="AA9" s="279">
        <v>-4249</v>
      </c>
    </row>
    <row r="10" spans="1:29" x14ac:dyDescent="0.25">
      <c r="B10" s="303" t="s">
        <v>7</v>
      </c>
      <c r="C10" s="219"/>
      <c r="D10" s="253">
        <v>35146</v>
      </c>
      <c r="E10" s="254">
        <v>39188</v>
      </c>
      <c r="F10" s="254">
        <v>36344</v>
      </c>
      <c r="G10" s="254">
        <v>37924</v>
      </c>
      <c r="H10" s="254">
        <v>39112</v>
      </c>
      <c r="I10" s="254">
        <v>40520</v>
      </c>
      <c r="J10" s="1357">
        <v>45350</v>
      </c>
      <c r="K10" s="254">
        <v>45566</v>
      </c>
      <c r="L10" s="304"/>
      <c r="M10" s="219"/>
      <c r="N10" s="256">
        <v>0.11500597507539978</v>
      </c>
      <c r="O10" s="257">
        <v>4042</v>
      </c>
      <c r="P10" s="258">
        <v>-7.2573236705113842E-2</v>
      </c>
      <c r="Q10" s="257">
        <f t="shared" si="0"/>
        <v>-2844</v>
      </c>
      <c r="R10" s="258">
        <f t="shared" si="1"/>
        <v>4.3473475676865547E-2</v>
      </c>
      <c r="S10" s="257">
        <f t="shared" si="2"/>
        <v>1580</v>
      </c>
      <c r="T10" s="258">
        <f t="shared" ref="T10:T27" si="3">H10/G10-1</f>
        <v>3.1325809513764291E-2</v>
      </c>
      <c r="U10" s="257">
        <f t="shared" ref="U10:U27" si="4">H10-G10</f>
        <v>1188</v>
      </c>
      <c r="V10" s="258">
        <f t="shared" ref="V10:V27" si="5">I10/H10-1</f>
        <v>3.5999181836776417E-2</v>
      </c>
      <c r="W10" s="257">
        <f t="shared" ref="W10:W27" si="6">I10-H10</f>
        <v>1408</v>
      </c>
      <c r="X10" s="258">
        <v>0.1192003948667324</v>
      </c>
      <c r="Y10" s="257">
        <v>4830</v>
      </c>
      <c r="Z10" s="258">
        <v>0.12873739750798885</v>
      </c>
      <c r="AA10" s="257">
        <v>5197</v>
      </c>
    </row>
    <row r="11" spans="1:29" x14ac:dyDescent="0.25">
      <c r="B11" s="303" t="s">
        <v>37</v>
      </c>
      <c r="C11" s="219"/>
      <c r="D11" s="253">
        <v>25573</v>
      </c>
      <c r="E11" s="254">
        <v>26877</v>
      </c>
      <c r="F11" s="254">
        <v>27263</v>
      </c>
      <c r="G11" s="254">
        <v>29763</v>
      </c>
      <c r="H11" s="254">
        <v>31755</v>
      </c>
      <c r="I11" s="254">
        <v>32560</v>
      </c>
      <c r="J11" s="1357">
        <v>33572</v>
      </c>
      <c r="K11" s="257">
        <v>34024</v>
      </c>
      <c r="M11" s="222"/>
      <c r="N11" s="256">
        <v>5.0991279865483019E-2</v>
      </c>
      <c r="O11" s="257">
        <v>1304</v>
      </c>
      <c r="P11" s="258">
        <v>1.436172191836893E-2</v>
      </c>
      <c r="Q11" s="257">
        <f t="shared" si="0"/>
        <v>386</v>
      </c>
      <c r="R11" s="258">
        <f t="shared" si="1"/>
        <v>9.1699372776290256E-2</v>
      </c>
      <c r="S11" s="257">
        <f t="shared" si="2"/>
        <v>2500</v>
      </c>
      <c r="T11" s="258">
        <f t="shared" si="3"/>
        <v>6.6928737022477591E-2</v>
      </c>
      <c r="U11" s="257">
        <f t="shared" si="4"/>
        <v>1992</v>
      </c>
      <c r="V11" s="258">
        <f t="shared" si="5"/>
        <v>2.5350338529365413E-2</v>
      </c>
      <c r="W11" s="257">
        <f t="shared" si="6"/>
        <v>805</v>
      </c>
      <c r="X11" s="258">
        <v>3.1081081081081097E-2</v>
      </c>
      <c r="Y11" s="257">
        <v>1012</v>
      </c>
      <c r="Z11" s="258">
        <v>5.0836988078324818E-2</v>
      </c>
      <c r="AA11" s="257">
        <v>1646</v>
      </c>
    </row>
    <row r="12" spans="1:29" x14ac:dyDescent="0.25">
      <c r="B12" s="303" t="s">
        <v>38</v>
      </c>
      <c r="C12" s="219"/>
      <c r="D12" s="253">
        <v>20139</v>
      </c>
      <c r="E12" s="254">
        <v>24991</v>
      </c>
      <c r="F12" s="254">
        <v>25528</v>
      </c>
      <c r="G12" s="254">
        <v>26990</v>
      </c>
      <c r="H12" s="254">
        <v>29491</v>
      </c>
      <c r="I12" s="254">
        <v>33350</v>
      </c>
      <c r="J12" s="1357">
        <v>35599</v>
      </c>
      <c r="K12" s="257">
        <v>35440</v>
      </c>
      <c r="M12" s="222"/>
      <c r="N12" s="256">
        <v>0.24092556730721482</v>
      </c>
      <c r="O12" s="257">
        <v>4852</v>
      </c>
      <c r="P12" s="258">
        <v>2.148773558481043E-2</v>
      </c>
      <c r="Q12" s="257">
        <f t="shared" si="0"/>
        <v>537</v>
      </c>
      <c r="R12" s="258">
        <f t="shared" si="1"/>
        <v>5.7270448135380736E-2</v>
      </c>
      <c r="S12" s="257">
        <f t="shared" si="2"/>
        <v>1462</v>
      </c>
      <c r="T12" s="258">
        <f t="shared" si="3"/>
        <v>9.2663949610967133E-2</v>
      </c>
      <c r="U12" s="257">
        <f t="shared" si="4"/>
        <v>2501</v>
      </c>
      <c r="V12" s="258">
        <f t="shared" si="5"/>
        <v>0.13085348072293246</v>
      </c>
      <c r="W12" s="257">
        <f t="shared" si="6"/>
        <v>3859</v>
      </c>
      <c r="X12" s="258">
        <v>6.7436281859070357E-2</v>
      </c>
      <c r="Y12" s="257">
        <v>2249</v>
      </c>
      <c r="Z12" s="258">
        <v>6.2859884836852231E-2</v>
      </c>
      <c r="AA12" s="257">
        <v>2096</v>
      </c>
    </row>
    <row r="13" spans="1:29" x14ac:dyDescent="0.25">
      <c r="B13" s="303" t="s">
        <v>6</v>
      </c>
      <c r="C13" s="219"/>
      <c r="D13" s="253">
        <v>30594</v>
      </c>
      <c r="E13" s="254">
        <v>32430</v>
      </c>
      <c r="F13" s="254">
        <v>33152</v>
      </c>
      <c r="G13" s="254">
        <v>36737</v>
      </c>
      <c r="H13" s="254">
        <v>41768</v>
      </c>
      <c r="I13" s="254">
        <v>46523</v>
      </c>
      <c r="J13" s="1357">
        <v>52503</v>
      </c>
      <c r="K13" s="257">
        <v>53411</v>
      </c>
      <c r="L13" s="1359"/>
      <c r="M13" s="219"/>
      <c r="N13" s="256">
        <v>6.0011767013139927E-2</v>
      </c>
      <c r="O13" s="257">
        <v>1836</v>
      </c>
      <c r="P13" s="258">
        <v>2.2263336416898039E-2</v>
      </c>
      <c r="Q13" s="257">
        <f t="shared" si="0"/>
        <v>722</v>
      </c>
      <c r="R13" s="258">
        <f t="shared" si="1"/>
        <v>0.10813827220077221</v>
      </c>
      <c r="S13" s="257">
        <f t="shared" si="2"/>
        <v>3585</v>
      </c>
      <c r="T13" s="258">
        <f t="shared" si="3"/>
        <v>0.13694640280915693</v>
      </c>
      <c r="U13" s="257">
        <f t="shared" si="4"/>
        <v>5031</v>
      </c>
      <c r="V13" s="258">
        <f t="shared" si="5"/>
        <v>0.11384313349932973</v>
      </c>
      <c r="W13" s="257">
        <f t="shared" si="6"/>
        <v>4755</v>
      </c>
      <c r="X13" s="258">
        <v>0.12853857231906796</v>
      </c>
      <c r="Y13" s="257">
        <v>5980</v>
      </c>
      <c r="Z13" s="258">
        <v>0.14057828649525916</v>
      </c>
      <c r="AA13" s="257">
        <v>6583</v>
      </c>
      <c r="AC13" s="224"/>
    </row>
    <row r="14" spans="1:29" x14ac:dyDescent="0.25">
      <c r="B14" s="303" t="s">
        <v>5</v>
      </c>
      <c r="C14" s="219"/>
      <c r="D14" s="253">
        <v>20401</v>
      </c>
      <c r="E14" s="254">
        <v>21169</v>
      </c>
      <c r="F14" s="254">
        <v>21022</v>
      </c>
      <c r="G14" s="254">
        <v>18734</v>
      </c>
      <c r="H14" s="254">
        <v>18426</v>
      </c>
      <c r="I14" s="254">
        <v>18749</v>
      </c>
      <c r="J14" s="1357">
        <v>18551</v>
      </c>
      <c r="K14" s="257">
        <v>18536</v>
      </c>
      <c r="M14" s="222"/>
      <c r="N14" s="256">
        <v>3.7645213469927885E-2</v>
      </c>
      <c r="O14" s="257">
        <v>768</v>
      </c>
      <c r="P14" s="258">
        <v>-6.9441163966177388E-3</v>
      </c>
      <c r="Q14" s="257">
        <f t="shared" si="0"/>
        <v>-147</v>
      </c>
      <c r="R14" s="258">
        <f t="shared" si="1"/>
        <v>-0.10883835981352863</v>
      </c>
      <c r="S14" s="257">
        <f t="shared" si="2"/>
        <v>-2288</v>
      </c>
      <c r="T14" s="258">
        <f t="shared" si="3"/>
        <v>-1.644069606063836E-2</v>
      </c>
      <c r="U14" s="257">
        <f t="shared" si="4"/>
        <v>-308</v>
      </c>
      <c r="V14" s="258">
        <f t="shared" si="5"/>
        <v>1.7529577770541538E-2</v>
      </c>
      <c r="W14" s="257">
        <f t="shared" si="6"/>
        <v>323</v>
      </c>
      <c r="X14" s="258">
        <v>-1.0560563230038955E-2</v>
      </c>
      <c r="Y14" s="257">
        <v>-198</v>
      </c>
      <c r="Z14" s="258">
        <v>-3.708680462241376E-3</v>
      </c>
      <c r="AA14" s="257">
        <v>-69</v>
      </c>
      <c r="AC14" s="224"/>
    </row>
    <row r="15" spans="1:29" x14ac:dyDescent="0.25">
      <c r="B15" s="303" t="s">
        <v>4</v>
      </c>
      <c r="C15" s="219"/>
      <c r="D15" s="253">
        <v>94845</v>
      </c>
      <c r="E15" s="254">
        <v>106369</v>
      </c>
      <c r="F15" s="254">
        <v>105708</v>
      </c>
      <c r="G15" s="254">
        <v>108898</v>
      </c>
      <c r="H15" s="254">
        <v>114380</v>
      </c>
      <c r="I15" s="254">
        <v>122746</v>
      </c>
      <c r="J15" s="1357">
        <v>126345</v>
      </c>
      <c r="K15" s="257">
        <v>126256</v>
      </c>
      <c r="M15" s="222"/>
      <c r="N15" s="256">
        <v>0.1215035057198588</v>
      </c>
      <c r="O15" s="257">
        <v>11524</v>
      </c>
      <c r="P15" s="258">
        <v>-6.2142165480544298E-3</v>
      </c>
      <c r="Q15" s="257">
        <f t="shared" si="0"/>
        <v>-661</v>
      </c>
      <c r="R15" s="258">
        <f t="shared" si="1"/>
        <v>3.0177470011730323E-2</v>
      </c>
      <c r="S15" s="257">
        <f t="shared" si="2"/>
        <v>3190</v>
      </c>
      <c r="T15" s="258">
        <f t="shared" si="3"/>
        <v>5.0340685779353134E-2</v>
      </c>
      <c r="U15" s="257">
        <f t="shared" si="4"/>
        <v>5482</v>
      </c>
      <c r="V15" s="258">
        <f t="shared" si="5"/>
        <v>7.3142157719881196E-2</v>
      </c>
      <c r="W15" s="257">
        <f t="shared" si="6"/>
        <v>8366</v>
      </c>
      <c r="X15" s="258">
        <v>2.9320711061867621E-2</v>
      </c>
      <c r="Y15" s="257">
        <v>3599</v>
      </c>
      <c r="Z15" s="258">
        <v>2.5771018166455439E-2</v>
      </c>
      <c r="AA15" s="257">
        <v>3172</v>
      </c>
      <c r="AC15" s="224"/>
    </row>
    <row r="16" spans="1:29" x14ac:dyDescent="0.25">
      <c r="B16" s="303" t="s">
        <v>40</v>
      </c>
      <c r="C16" s="219"/>
      <c r="D16" s="253">
        <v>64964</v>
      </c>
      <c r="E16" s="254">
        <v>68077</v>
      </c>
      <c r="F16" s="254">
        <v>64772</v>
      </c>
      <c r="G16" s="254">
        <v>66829</v>
      </c>
      <c r="H16" s="254">
        <v>69929</v>
      </c>
      <c r="I16" s="254">
        <v>74835</v>
      </c>
      <c r="J16" s="1357">
        <v>80045</v>
      </c>
      <c r="K16" s="257">
        <v>79890</v>
      </c>
      <c r="M16" s="222"/>
      <c r="N16" s="256">
        <v>4.7918847361615668E-2</v>
      </c>
      <c r="O16" s="257">
        <v>3113</v>
      </c>
      <c r="P16" s="258">
        <v>-4.8547967742409326E-2</v>
      </c>
      <c r="Q16" s="257">
        <f t="shared" si="0"/>
        <v>-3305</v>
      </c>
      <c r="R16" s="258">
        <f t="shared" si="1"/>
        <v>3.1757549558451226E-2</v>
      </c>
      <c r="S16" s="257">
        <f t="shared" si="2"/>
        <v>2057</v>
      </c>
      <c r="T16" s="258">
        <f t="shared" si="3"/>
        <v>4.6387047539242054E-2</v>
      </c>
      <c r="U16" s="257">
        <f t="shared" si="4"/>
        <v>3100</v>
      </c>
      <c r="V16" s="258">
        <f t="shared" si="5"/>
        <v>7.0156873400162967E-2</v>
      </c>
      <c r="W16" s="257">
        <f t="shared" si="6"/>
        <v>4906</v>
      </c>
      <c r="X16" s="258">
        <v>6.9619830293311979E-2</v>
      </c>
      <c r="Y16" s="257">
        <v>5210</v>
      </c>
      <c r="Z16" s="258">
        <v>5.8440095920719637E-2</v>
      </c>
      <c r="AA16" s="257">
        <v>4411</v>
      </c>
      <c r="AC16" s="224"/>
    </row>
    <row r="17" spans="2:31" x14ac:dyDescent="0.25">
      <c r="B17" s="303" t="s">
        <v>41</v>
      </c>
      <c r="C17" s="219"/>
      <c r="D17" s="253">
        <v>230178</v>
      </c>
      <c r="E17" s="254">
        <v>239983</v>
      </c>
      <c r="F17" s="254">
        <v>230320</v>
      </c>
      <c r="G17" s="254">
        <v>245417</v>
      </c>
      <c r="H17" s="254">
        <v>257644</v>
      </c>
      <c r="I17" s="254">
        <v>250190</v>
      </c>
      <c r="J17" s="1357">
        <v>269088</v>
      </c>
      <c r="K17" s="257">
        <v>269386</v>
      </c>
      <c r="M17" s="222"/>
      <c r="N17" s="256">
        <v>4.2597468046468467E-2</v>
      </c>
      <c r="O17" s="257">
        <v>9805</v>
      </c>
      <c r="P17" s="258">
        <v>-4.02653521291092E-2</v>
      </c>
      <c r="Q17" s="257">
        <f t="shared" si="0"/>
        <v>-9663</v>
      </c>
      <c r="R17" s="258">
        <f t="shared" si="1"/>
        <v>6.5547933310177164E-2</v>
      </c>
      <c r="S17" s="257">
        <f t="shared" si="2"/>
        <v>15097</v>
      </c>
      <c r="T17" s="258">
        <f t="shared" si="3"/>
        <v>4.9821324521121202E-2</v>
      </c>
      <c r="U17" s="257">
        <f t="shared" si="4"/>
        <v>12227</v>
      </c>
      <c r="V17" s="258">
        <f t="shared" si="5"/>
        <v>-2.8931393706044028E-2</v>
      </c>
      <c r="W17" s="257">
        <f t="shared" si="6"/>
        <v>-7454</v>
      </c>
      <c r="X17" s="258">
        <v>7.5534593708781239E-2</v>
      </c>
      <c r="Y17" s="257">
        <v>18898</v>
      </c>
      <c r="Z17" s="258">
        <v>7.8985524660946993E-2</v>
      </c>
      <c r="AA17" s="257">
        <v>19720</v>
      </c>
      <c r="AC17" s="224"/>
    </row>
    <row r="18" spans="2:31" x14ac:dyDescent="0.25">
      <c r="B18" s="303" t="s">
        <v>3</v>
      </c>
      <c r="C18" s="219"/>
      <c r="D18" s="253">
        <v>85031</v>
      </c>
      <c r="E18" s="254">
        <v>103107</v>
      </c>
      <c r="F18" s="254">
        <v>115485</v>
      </c>
      <c r="G18" s="254">
        <v>129091</v>
      </c>
      <c r="H18" s="254">
        <v>144410</v>
      </c>
      <c r="I18" s="254">
        <v>161791</v>
      </c>
      <c r="J18" s="1357">
        <v>172554</v>
      </c>
      <c r="K18" s="257">
        <v>172948</v>
      </c>
      <c r="M18" s="222"/>
      <c r="N18" s="256">
        <v>0.21258129388105518</v>
      </c>
      <c r="O18" s="257">
        <v>18076</v>
      </c>
      <c r="P18" s="258">
        <v>0.12005004509878092</v>
      </c>
      <c r="Q18" s="257">
        <f>F18-E18</f>
        <v>12378</v>
      </c>
      <c r="R18" s="258">
        <f>G18/F18-1</f>
        <v>0.11781616660172323</v>
      </c>
      <c r="S18" s="257">
        <f>G18-F18</f>
        <v>13606</v>
      </c>
      <c r="T18" s="258">
        <f t="shared" si="3"/>
        <v>0.11866822628998142</v>
      </c>
      <c r="U18" s="257">
        <f t="shared" si="4"/>
        <v>15319</v>
      </c>
      <c r="V18" s="258">
        <f t="shared" si="5"/>
        <v>0.12035870092098877</v>
      </c>
      <c r="W18" s="257">
        <f t="shared" si="6"/>
        <v>17381</v>
      </c>
      <c r="X18" s="258">
        <v>6.6524095901502545E-2</v>
      </c>
      <c r="Y18" s="257">
        <v>10763</v>
      </c>
      <c r="Z18" s="258">
        <v>6.6888744949261225E-2</v>
      </c>
      <c r="AA18" s="257">
        <v>10843</v>
      </c>
      <c r="AC18" s="224"/>
    </row>
    <row r="19" spans="2:31" x14ac:dyDescent="0.25">
      <c r="B19" s="303" t="s">
        <v>2</v>
      </c>
      <c r="C19" s="219"/>
      <c r="D19" s="253">
        <v>33341</v>
      </c>
      <c r="E19" s="254">
        <v>35443</v>
      </c>
      <c r="F19" s="254">
        <v>34750</v>
      </c>
      <c r="G19" s="254">
        <v>36342</v>
      </c>
      <c r="H19" s="254">
        <v>38917</v>
      </c>
      <c r="I19" s="254">
        <v>41046</v>
      </c>
      <c r="J19" s="1357">
        <v>40991</v>
      </c>
      <c r="K19" s="257">
        <v>41224</v>
      </c>
      <c r="M19" s="222"/>
      <c r="N19" s="256">
        <v>6.3045499535106853E-2</v>
      </c>
      <c r="O19" s="257">
        <v>2102</v>
      </c>
      <c r="P19" s="258">
        <v>-1.9552520949129626E-2</v>
      </c>
      <c r="Q19" s="257">
        <f t="shared" si="0"/>
        <v>-693</v>
      </c>
      <c r="R19" s="258">
        <f t="shared" si="1"/>
        <v>4.5812949640287703E-2</v>
      </c>
      <c r="S19" s="257">
        <f t="shared" si="2"/>
        <v>1592</v>
      </c>
      <c r="T19" s="258">
        <f t="shared" si="3"/>
        <v>7.0854658521820379E-2</v>
      </c>
      <c r="U19" s="257">
        <f t="shared" si="4"/>
        <v>2575</v>
      </c>
      <c r="V19" s="258">
        <f t="shared" si="5"/>
        <v>5.4706169540303717E-2</v>
      </c>
      <c r="W19" s="257">
        <f t="shared" si="6"/>
        <v>2129</v>
      </c>
      <c r="X19" s="258">
        <v>-1.339960044827726E-3</v>
      </c>
      <c r="Y19" s="257">
        <v>-55</v>
      </c>
      <c r="Z19" s="258">
        <v>1.2650765187059321E-2</v>
      </c>
      <c r="AA19" s="257">
        <v>515</v>
      </c>
      <c r="AC19" s="224"/>
    </row>
    <row r="20" spans="2:31" x14ac:dyDescent="0.25">
      <c r="B20" s="303" t="s">
        <v>35</v>
      </c>
      <c r="C20" s="219"/>
      <c r="D20" s="253">
        <v>67903</v>
      </c>
      <c r="E20" s="254">
        <v>70092</v>
      </c>
      <c r="F20" s="254">
        <v>67467</v>
      </c>
      <c r="G20" s="254">
        <v>69079</v>
      </c>
      <c r="H20" s="254">
        <v>71374</v>
      </c>
      <c r="I20" s="254">
        <v>75584</v>
      </c>
      <c r="J20" s="1357">
        <v>78452</v>
      </c>
      <c r="K20" s="257">
        <v>78969</v>
      </c>
      <c r="M20" s="222"/>
      <c r="N20" s="256">
        <v>3.2237161833792216E-2</v>
      </c>
      <c r="O20" s="257">
        <v>2189</v>
      </c>
      <c r="P20" s="258">
        <v>-3.7450778976202748E-2</v>
      </c>
      <c r="Q20" s="257">
        <f t="shared" si="0"/>
        <v>-2625</v>
      </c>
      <c r="R20" s="258">
        <f t="shared" si="1"/>
        <v>2.3893162583188854E-2</v>
      </c>
      <c r="S20" s="257">
        <f t="shared" si="2"/>
        <v>1612</v>
      </c>
      <c r="T20" s="258">
        <f t="shared" si="3"/>
        <v>3.3222831830223454E-2</v>
      </c>
      <c r="U20" s="257">
        <f t="shared" si="4"/>
        <v>2295</v>
      </c>
      <c r="V20" s="258">
        <f t="shared" si="5"/>
        <v>5.8985064589346159E-2</v>
      </c>
      <c r="W20" s="257">
        <f t="shared" si="6"/>
        <v>4210</v>
      </c>
      <c r="X20" s="258">
        <v>3.7944538526672345E-2</v>
      </c>
      <c r="Y20" s="257">
        <v>2868</v>
      </c>
      <c r="Z20" s="258">
        <v>4.7195332184060579E-2</v>
      </c>
      <c r="AA20" s="257">
        <v>3559</v>
      </c>
      <c r="AC20" s="224"/>
    </row>
    <row r="21" spans="2:31" x14ac:dyDescent="0.25">
      <c r="B21" s="303" t="s">
        <v>42</v>
      </c>
      <c r="C21" s="219"/>
      <c r="D21" s="253">
        <v>161368</v>
      </c>
      <c r="E21" s="254">
        <v>171922</v>
      </c>
      <c r="F21" s="254">
        <v>161936</v>
      </c>
      <c r="G21" s="254">
        <v>163249</v>
      </c>
      <c r="H21" s="254">
        <v>173065</v>
      </c>
      <c r="I21" s="254">
        <v>185857</v>
      </c>
      <c r="J21" s="1357">
        <v>201810</v>
      </c>
      <c r="K21" s="257">
        <v>205724</v>
      </c>
      <c r="M21" s="222"/>
      <c r="N21" s="256">
        <v>6.5403301769867639E-2</v>
      </c>
      <c r="O21" s="257">
        <v>10554</v>
      </c>
      <c r="P21" s="258">
        <v>-5.808448017124046E-2</v>
      </c>
      <c r="Q21" s="257">
        <f t="shared" si="0"/>
        <v>-9986</v>
      </c>
      <c r="R21" s="258">
        <f t="shared" si="1"/>
        <v>8.108141487995324E-3</v>
      </c>
      <c r="S21" s="257">
        <f t="shared" si="2"/>
        <v>1313</v>
      </c>
      <c r="T21" s="258">
        <f t="shared" si="3"/>
        <v>6.0129005384412793E-2</v>
      </c>
      <c r="U21" s="257">
        <f t="shared" si="4"/>
        <v>9816</v>
      </c>
      <c r="V21" s="258">
        <f t="shared" si="5"/>
        <v>7.3914425215959367E-2</v>
      </c>
      <c r="W21" s="257">
        <f t="shared" si="6"/>
        <v>12792</v>
      </c>
      <c r="X21" s="258">
        <v>8.5834808481789704E-2</v>
      </c>
      <c r="Y21" s="257">
        <v>15953</v>
      </c>
      <c r="Z21" s="258">
        <v>8.7318911433751145E-2</v>
      </c>
      <c r="AA21" s="257">
        <v>16521</v>
      </c>
      <c r="AC21" s="224"/>
    </row>
    <row r="22" spans="2:31" x14ac:dyDescent="0.25">
      <c r="B22" s="303" t="s">
        <v>43</v>
      </c>
      <c r="C22" s="219"/>
      <c r="D22" s="253">
        <v>39429</v>
      </c>
      <c r="E22" s="254">
        <v>41312</v>
      </c>
      <c r="F22" s="254">
        <v>40012</v>
      </c>
      <c r="G22" s="254">
        <v>42082</v>
      </c>
      <c r="H22" s="254">
        <v>44287</v>
      </c>
      <c r="I22" s="254">
        <v>47580</v>
      </c>
      <c r="J22" s="1357">
        <v>51617</v>
      </c>
      <c r="K22" s="257">
        <v>51964</v>
      </c>
      <c r="M22" s="222"/>
      <c r="N22" s="256">
        <v>4.7756727281949907E-2</v>
      </c>
      <c r="O22" s="257">
        <v>1883</v>
      </c>
      <c r="P22" s="258">
        <v>-3.1467854376452387E-2</v>
      </c>
      <c r="Q22" s="257">
        <f t="shared" si="0"/>
        <v>-1300</v>
      </c>
      <c r="R22" s="258">
        <f t="shared" si="1"/>
        <v>5.1734479656103227E-2</v>
      </c>
      <c r="S22" s="257">
        <f t="shared" si="2"/>
        <v>2070</v>
      </c>
      <c r="T22" s="258">
        <f t="shared" si="3"/>
        <v>5.2397699729100244E-2</v>
      </c>
      <c r="U22" s="257">
        <f t="shared" si="4"/>
        <v>2205</v>
      </c>
      <c r="V22" s="258">
        <f t="shared" si="5"/>
        <v>7.4355905796283261E-2</v>
      </c>
      <c r="W22" s="257">
        <f t="shared" si="6"/>
        <v>3293</v>
      </c>
      <c r="X22" s="258">
        <v>8.484657419083641E-2</v>
      </c>
      <c r="Y22" s="257">
        <v>4037</v>
      </c>
      <c r="Z22" s="258">
        <v>9.3219447541707856E-2</v>
      </c>
      <c r="AA22" s="257">
        <v>4431</v>
      </c>
      <c r="AC22" s="224"/>
    </row>
    <row r="23" spans="2:31" x14ac:dyDescent="0.25">
      <c r="B23" s="303" t="s">
        <v>44</v>
      </c>
      <c r="C23" s="219"/>
      <c r="D23" s="253">
        <v>15133</v>
      </c>
      <c r="E23" s="254">
        <v>14637</v>
      </c>
      <c r="F23" s="254">
        <v>14462</v>
      </c>
      <c r="G23" s="254">
        <v>15183</v>
      </c>
      <c r="H23" s="254">
        <v>16013</v>
      </c>
      <c r="I23" s="254">
        <v>16801</v>
      </c>
      <c r="J23" s="1357">
        <v>16933</v>
      </c>
      <c r="K23" s="257">
        <v>16775</v>
      </c>
      <c r="L23" s="1359"/>
      <c r="M23" s="219"/>
      <c r="N23" s="256">
        <v>-3.2776052335954486E-2</v>
      </c>
      <c r="O23" s="257">
        <v>-496</v>
      </c>
      <c r="P23" s="258">
        <v>-1.1956001912960312E-2</v>
      </c>
      <c r="Q23" s="257">
        <f t="shared" si="0"/>
        <v>-175</v>
      </c>
      <c r="R23" s="258">
        <f t="shared" si="1"/>
        <v>4.9854791868344517E-2</v>
      </c>
      <c r="S23" s="257">
        <f t="shared" si="2"/>
        <v>721</v>
      </c>
      <c r="T23" s="258">
        <f t="shared" si="3"/>
        <v>5.4666403214121084E-2</v>
      </c>
      <c r="U23" s="257">
        <f t="shared" si="4"/>
        <v>830</v>
      </c>
      <c r="V23" s="258">
        <f t="shared" si="5"/>
        <v>4.921001686130011E-2</v>
      </c>
      <c r="W23" s="257">
        <f t="shared" si="6"/>
        <v>788</v>
      </c>
      <c r="X23" s="258">
        <v>7.8566751979047833E-3</v>
      </c>
      <c r="Y23" s="257">
        <v>132</v>
      </c>
      <c r="Z23" s="258">
        <v>-5.6902376859699899E-3</v>
      </c>
      <c r="AA23" s="257">
        <v>-96</v>
      </c>
      <c r="AC23" s="224"/>
    </row>
    <row r="24" spans="2:31" x14ac:dyDescent="0.25">
      <c r="B24" s="303" t="s">
        <v>45</v>
      </c>
      <c r="C24" s="219"/>
      <c r="D24" s="253">
        <v>78811</v>
      </c>
      <c r="E24" s="254">
        <v>80742</v>
      </c>
      <c r="F24" s="254">
        <v>79315</v>
      </c>
      <c r="G24" s="254">
        <v>78831</v>
      </c>
      <c r="H24" s="254">
        <v>79067</v>
      </c>
      <c r="I24" s="254">
        <v>82443</v>
      </c>
      <c r="J24" s="1357">
        <v>85082</v>
      </c>
      <c r="K24" s="257">
        <v>85224</v>
      </c>
      <c r="L24" s="1359"/>
      <c r="M24" s="219"/>
      <c r="N24" s="256">
        <v>2.450165586022246E-2</v>
      </c>
      <c r="O24" s="257">
        <v>1931</v>
      </c>
      <c r="P24" s="258">
        <v>-1.767357756805632E-2</v>
      </c>
      <c r="Q24" s="257">
        <f t="shared" si="0"/>
        <v>-1427</v>
      </c>
      <c r="R24" s="258">
        <f t="shared" si="1"/>
        <v>-6.1022505200781785E-3</v>
      </c>
      <c r="S24" s="257">
        <f t="shared" si="2"/>
        <v>-484</v>
      </c>
      <c r="T24" s="258">
        <f t="shared" si="3"/>
        <v>2.9937461151070544E-3</v>
      </c>
      <c r="U24" s="257">
        <f t="shared" si="4"/>
        <v>236</v>
      </c>
      <c r="V24" s="258">
        <f t="shared" si="5"/>
        <v>4.2697965017010953E-2</v>
      </c>
      <c r="W24" s="257">
        <f t="shared" si="6"/>
        <v>3376</v>
      </c>
      <c r="X24" s="258">
        <v>3.2009994784275131E-2</v>
      </c>
      <c r="Y24" s="257">
        <v>2639</v>
      </c>
      <c r="Z24" s="258">
        <v>3.7671983440886292E-2</v>
      </c>
      <c r="AA24" s="257">
        <v>3094</v>
      </c>
      <c r="AC24" s="224"/>
    </row>
    <row r="25" spans="2:31" x14ac:dyDescent="0.25">
      <c r="B25" s="303" t="s">
        <v>46</v>
      </c>
      <c r="C25" s="219"/>
      <c r="D25" s="253">
        <v>11167</v>
      </c>
      <c r="E25" s="254">
        <v>11398</v>
      </c>
      <c r="F25" s="254">
        <v>10806</v>
      </c>
      <c r="G25" s="254">
        <v>11690</v>
      </c>
      <c r="H25" s="254">
        <v>10545</v>
      </c>
      <c r="I25" s="254">
        <v>10646</v>
      </c>
      <c r="J25" s="1357">
        <v>10406</v>
      </c>
      <c r="K25" s="257">
        <v>10456</v>
      </c>
      <c r="M25" s="222"/>
      <c r="N25" s="256">
        <v>2.0685949673144188E-2</v>
      </c>
      <c r="O25" s="257">
        <v>231</v>
      </c>
      <c r="P25" s="258">
        <v>-5.1938936655553603E-2</v>
      </c>
      <c r="Q25" s="257">
        <f t="shared" si="0"/>
        <v>-592</v>
      </c>
      <c r="R25" s="258">
        <f t="shared" si="1"/>
        <v>8.180640384971305E-2</v>
      </c>
      <c r="S25" s="257">
        <f t="shared" si="2"/>
        <v>884</v>
      </c>
      <c r="T25" s="258">
        <f t="shared" si="3"/>
        <v>-9.7946963216424265E-2</v>
      </c>
      <c r="U25" s="257">
        <f t="shared" si="4"/>
        <v>-1145</v>
      </c>
      <c r="V25" s="258">
        <f t="shared" si="5"/>
        <v>9.577999051683328E-3</v>
      </c>
      <c r="W25" s="257">
        <f t="shared" si="6"/>
        <v>101</v>
      </c>
      <c r="X25" s="258">
        <v>-2.2543678376855114E-2</v>
      </c>
      <c r="Y25" s="257">
        <v>-240</v>
      </c>
      <c r="Z25" s="258">
        <v>-2.2164032544655377E-2</v>
      </c>
      <c r="AA25" s="257">
        <v>-237</v>
      </c>
      <c r="AC25" s="224"/>
    </row>
    <row r="26" spans="2:31" x14ac:dyDescent="0.25">
      <c r="B26" s="305" t="s">
        <v>1</v>
      </c>
      <c r="C26" s="219"/>
      <c r="D26" s="260">
        <v>2949</v>
      </c>
      <c r="E26" s="261">
        <v>3054</v>
      </c>
      <c r="F26" s="261">
        <v>3042</v>
      </c>
      <c r="G26" s="261">
        <v>3187</v>
      </c>
      <c r="H26" s="261">
        <v>3439</v>
      </c>
      <c r="I26" s="261">
        <v>3728</v>
      </c>
      <c r="J26" s="1358">
        <v>4004</v>
      </c>
      <c r="K26" s="257">
        <v>4008</v>
      </c>
      <c r="M26" s="222"/>
      <c r="N26" s="264">
        <v>3.560528992878953E-2</v>
      </c>
      <c r="O26" s="265">
        <v>105</v>
      </c>
      <c r="P26" s="266">
        <v>-3.9292730844793233E-3</v>
      </c>
      <c r="Q26" s="265">
        <f t="shared" si="0"/>
        <v>-12</v>
      </c>
      <c r="R26" s="266">
        <f t="shared" si="1"/>
        <v>4.7666009204470727E-2</v>
      </c>
      <c r="S26" s="265">
        <f t="shared" si="2"/>
        <v>145</v>
      </c>
      <c r="T26" s="266">
        <f t="shared" si="3"/>
        <v>7.9071226859115162E-2</v>
      </c>
      <c r="U26" s="265">
        <f t="shared" si="4"/>
        <v>252</v>
      </c>
      <c r="V26" s="266">
        <f t="shared" si="5"/>
        <v>8.4036056993312069E-2</v>
      </c>
      <c r="W26" s="265">
        <f t="shared" si="6"/>
        <v>289</v>
      </c>
      <c r="X26" s="266">
        <v>7.4034334763948495E-2</v>
      </c>
      <c r="Y26" s="265">
        <v>276</v>
      </c>
      <c r="Z26" s="266">
        <v>7.2805139186295609E-2</v>
      </c>
      <c r="AA26" s="265">
        <v>272</v>
      </c>
      <c r="AC26" s="224"/>
      <c r="AD26" s="224"/>
      <c r="AE26" s="286"/>
    </row>
    <row r="27" spans="2:31" x14ac:dyDescent="0.25">
      <c r="B27" s="235" t="s">
        <v>0</v>
      </c>
      <c r="C27" s="219"/>
      <c r="D27" s="1222">
        <f>SUM(D9:D26)</f>
        <v>1304312</v>
      </c>
      <c r="E27" s="306">
        <f>SUM(E9:E26)</f>
        <v>1385037</v>
      </c>
      <c r="F27" s="307">
        <f>SUM(F9:F26)</f>
        <v>1356473</v>
      </c>
      <c r="G27" s="306">
        <f>SUM(G9:G26)</f>
        <v>1415578</v>
      </c>
      <c r="H27" s="307">
        <v>1490860</v>
      </c>
      <c r="I27" s="306">
        <v>1567107</v>
      </c>
      <c r="J27" s="306">
        <v>1636757</v>
      </c>
      <c r="K27" s="1353">
        <f>SUM(K9:K26)</f>
        <v>1644073</v>
      </c>
      <c r="L27" s="267"/>
      <c r="M27" s="222"/>
      <c r="N27" s="240">
        <f>E27/D27-1</f>
        <v>6.1890866602469341E-2</v>
      </c>
      <c r="O27" s="241">
        <f>E27-D27</f>
        <v>80725</v>
      </c>
      <c r="P27" s="242">
        <f>F27/E27-1</f>
        <v>-2.0623275768084204E-2</v>
      </c>
      <c r="Q27" s="243">
        <f>F27-E27</f>
        <v>-28564</v>
      </c>
      <c r="R27" s="242">
        <f t="shared" si="1"/>
        <v>4.3572559129448241E-2</v>
      </c>
      <c r="S27" s="237">
        <f t="shared" si="2"/>
        <v>59105</v>
      </c>
      <c r="T27" s="242">
        <f t="shared" si="3"/>
        <v>5.3181103407936581E-2</v>
      </c>
      <c r="U27" s="243">
        <f t="shared" si="4"/>
        <v>75282</v>
      </c>
      <c r="V27" s="309">
        <f t="shared" si="5"/>
        <v>5.1142964463464002E-2</v>
      </c>
      <c r="W27" s="237">
        <f t="shared" si="6"/>
        <v>76247</v>
      </c>
      <c r="X27" s="242">
        <v>4.4444954939260706E-2</v>
      </c>
      <c r="Y27" s="243">
        <v>69650</v>
      </c>
      <c r="Z27" s="242">
        <v>4.9410084102270879E-2</v>
      </c>
      <c r="AA27" s="243">
        <f>SUM(AA9:AA26)</f>
        <v>77409</v>
      </c>
    </row>
    <row r="28" spans="2:31" x14ac:dyDescent="0.25">
      <c r="D28" s="296"/>
      <c r="F28" s="296"/>
      <c r="H28" s="296"/>
      <c r="I28" s="296"/>
      <c r="L28" s="296"/>
      <c r="M28" s="219"/>
    </row>
  </sheetData>
  <mergeCells count="10">
    <mergeCell ref="Z6:AA6"/>
    <mergeCell ref="N5:AA5"/>
    <mergeCell ref="B3:Y3"/>
    <mergeCell ref="D5:L6"/>
    <mergeCell ref="N6:O6"/>
    <mergeCell ref="P6:Q6"/>
    <mergeCell ref="X6:Y6"/>
    <mergeCell ref="R6:S6"/>
    <mergeCell ref="T6:U6"/>
    <mergeCell ref="V6:W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L9</xm:sqref>
            </x14:sparkline>
            <x14:sparkline>
              <xm:f>EVO_derecho!D10:J10</xm:f>
              <xm:sqref>L10</xm:sqref>
            </x14:sparkline>
            <x14:sparkline>
              <xm:f>EVO_derecho!D11:J11</xm:f>
              <xm:sqref>L11</xm:sqref>
            </x14:sparkline>
            <x14:sparkline>
              <xm:f>EVO_derecho!D12:J12</xm:f>
              <xm:sqref>L12</xm:sqref>
            </x14:sparkline>
            <x14:sparkline>
              <xm:f>EVO_derecho!D13:J13</xm:f>
              <xm:sqref>L13</xm:sqref>
            </x14:sparkline>
            <x14:sparkline>
              <xm:f>EVO_derecho!D14:J14</xm:f>
              <xm:sqref>L14</xm:sqref>
            </x14:sparkline>
            <x14:sparkline>
              <xm:f>EVO_derecho!D15:J15</xm:f>
              <xm:sqref>L15</xm:sqref>
            </x14:sparkline>
            <x14:sparkline>
              <xm:f>EVO_derecho!D16:J16</xm:f>
              <xm:sqref>L16</xm:sqref>
            </x14:sparkline>
            <x14:sparkline>
              <xm:f>EVO_derecho!D17:J17</xm:f>
              <xm:sqref>L17</xm:sqref>
            </x14:sparkline>
            <x14:sparkline>
              <xm:f>EVO_derecho!D18:J18</xm:f>
              <xm:sqref>L18</xm:sqref>
            </x14:sparkline>
            <x14:sparkline>
              <xm:f>EVO_derecho!D19:J19</xm:f>
              <xm:sqref>L19</xm:sqref>
            </x14:sparkline>
            <x14:sparkline>
              <xm:f>EVO_derecho!D20:J20</xm:f>
              <xm:sqref>L20</xm:sqref>
            </x14:sparkline>
            <x14:sparkline>
              <xm:f>EVO_derecho!D21:J21</xm:f>
              <xm:sqref>L21</xm:sqref>
            </x14:sparkline>
            <x14:sparkline>
              <xm:f>EVO_derecho!D22:J22</xm:f>
              <xm:sqref>L22</xm:sqref>
            </x14:sparkline>
            <x14:sparkline>
              <xm:f>EVO_derecho!D23:J23</xm:f>
              <xm:sqref>L23</xm:sqref>
            </x14:sparkline>
            <x14:sparkline>
              <xm:f>EVO_derecho!D24:J24</xm:f>
              <xm:sqref>L24</xm:sqref>
            </x14:sparkline>
            <x14:sparkline>
              <xm:f>EVO_derecho!D25:J25</xm:f>
              <xm:sqref>L25</xm:sqref>
            </x14:sparkline>
            <x14:sparkline>
              <xm:f>EVO_derecho!D26:J26</xm:f>
              <xm:sqref>L26</xm:sqref>
            </x14:sparkline>
            <x14:sparkline>
              <xm:f>EVO_derecho!D27:J27</xm:f>
              <xm:sqref>L27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5.75" x14ac:dyDescent="0.25"/>
  <cols>
    <col min="1" max="1" width="1" style="1023" customWidth="1"/>
    <col min="2" max="2" width="30.28515625" style="1023" customWidth="1"/>
    <col min="3" max="3" width="11.28515625" style="1023" customWidth="1"/>
    <col min="4" max="4" width="0.85546875" style="1023" customWidth="1"/>
    <col min="5" max="5" width="17.7109375" style="1023" customWidth="1"/>
    <col min="6" max="6" width="0.7109375" style="1023" customWidth="1"/>
    <col min="7" max="7" width="17.7109375" style="1023" customWidth="1"/>
    <col min="8" max="8" width="0.7109375" style="1023" customWidth="1"/>
    <col min="9" max="9" width="17.7109375" style="1023" customWidth="1"/>
    <col min="10" max="10" width="0.7109375" style="1023" customWidth="1"/>
    <col min="11" max="11" width="17.7109375" style="1023" customWidth="1"/>
    <col min="12" max="12" width="0.7109375" style="1023" customWidth="1"/>
    <col min="13" max="13" width="17.7109375" style="1023" customWidth="1"/>
    <col min="14" max="16384" width="11.42578125" style="1023"/>
  </cols>
  <sheetData>
    <row r="1" spans="1:13" ht="9.75" customHeight="1" x14ac:dyDescent="0.25"/>
    <row r="2" spans="1:13" s="314" customFormat="1" ht="49.5" customHeight="1" x14ac:dyDescent="0.25">
      <c r="B2" s="1660"/>
      <c r="C2" s="1660"/>
      <c r="D2" s="1024"/>
      <c r="E2" s="1661"/>
      <c r="F2" s="1661"/>
      <c r="G2" s="1661"/>
      <c r="H2" s="1661"/>
      <c r="I2" s="1661"/>
    </row>
    <row r="3" spans="1:13" s="314" customFormat="1" ht="14.25" customHeight="1" x14ac:dyDescent="0.25">
      <c r="B3" s="1024"/>
      <c r="C3" s="1024"/>
      <c r="D3" s="1024"/>
      <c r="G3" s="1024"/>
      <c r="I3" s="1024"/>
      <c r="K3" s="1024"/>
      <c r="M3" s="1024"/>
    </row>
    <row r="4" spans="1:13" s="315" customFormat="1" ht="21.75" customHeight="1" x14ac:dyDescent="0.2">
      <c r="B4" s="1438" t="s">
        <v>446</v>
      </c>
      <c r="C4" s="1438"/>
      <c r="D4" s="1438"/>
      <c r="E4" s="1438"/>
      <c r="F4" s="1438"/>
      <c r="G4" s="1438"/>
      <c r="H4" s="1438"/>
      <c r="I4" s="1438"/>
      <c r="J4" s="1438"/>
      <c r="K4" s="1438"/>
      <c r="L4" s="1438"/>
      <c r="M4" s="1438"/>
    </row>
    <row r="5" spans="1:13" s="315" customFormat="1" ht="18.75" customHeight="1" x14ac:dyDescent="0.2">
      <c r="B5" s="1439" t="str">
        <f>porsaad!$B$6</f>
        <v>Situación a 31 de enero de 2025</v>
      </c>
      <c r="C5" s="1439"/>
      <c r="D5" s="1439"/>
      <c r="E5" s="1439"/>
      <c r="F5" s="1439"/>
      <c r="G5" s="1439"/>
      <c r="H5" s="1439"/>
      <c r="I5" s="1439"/>
      <c r="J5" s="1439"/>
      <c r="K5" s="1439"/>
      <c r="L5" s="1439"/>
      <c r="M5" s="1439"/>
    </row>
    <row r="6" spans="1:13" s="315" customFormat="1" ht="4.5" customHeight="1" x14ac:dyDescent="0.2"/>
    <row r="7" spans="1:13" s="1028" customFormat="1" ht="15" customHeight="1" x14ac:dyDescent="0.2">
      <c r="A7" s="1025"/>
      <c r="B7" s="1662" t="s">
        <v>12</v>
      </c>
      <c r="C7" s="1321" t="s">
        <v>68</v>
      </c>
      <c r="D7" s="1026"/>
      <c r="E7" s="1323" t="s">
        <v>140</v>
      </c>
      <c r="F7" s="1027"/>
      <c r="G7" s="1323" t="s">
        <v>142</v>
      </c>
      <c r="H7" s="1027"/>
      <c r="I7" s="1323" t="s">
        <v>144</v>
      </c>
      <c r="J7" s="1027"/>
      <c r="K7" s="1323" t="s">
        <v>146</v>
      </c>
      <c r="L7" s="1027"/>
      <c r="M7" s="1323" t="s">
        <v>148</v>
      </c>
    </row>
    <row r="8" spans="1:13" s="1028" customFormat="1" ht="19.5" customHeight="1" x14ac:dyDescent="0.2">
      <c r="A8" s="1025"/>
      <c r="B8" s="1663"/>
      <c r="C8" s="1322" t="s">
        <v>28</v>
      </c>
      <c r="D8" s="1026"/>
      <c r="E8" s="1322" t="s">
        <v>28</v>
      </c>
      <c r="F8" s="1026"/>
      <c r="G8" s="1322" t="s">
        <v>28</v>
      </c>
      <c r="H8" s="1026"/>
      <c r="I8" s="1322" t="s">
        <v>28</v>
      </c>
      <c r="J8" s="1026"/>
      <c r="K8" s="1322" t="s">
        <v>28</v>
      </c>
      <c r="L8" s="1026"/>
      <c r="M8" s="1322" t="s">
        <v>28</v>
      </c>
    </row>
    <row r="9" spans="1:13" s="1028" customFormat="1" ht="6" customHeight="1" x14ac:dyDescent="0.2">
      <c r="A9" s="1025"/>
      <c r="B9" s="1029"/>
      <c r="C9" s="1029"/>
      <c r="D9" s="1029"/>
      <c r="E9" s="1029"/>
      <c r="F9" s="1029"/>
      <c r="G9" s="1029"/>
      <c r="H9" s="1029"/>
      <c r="I9" s="1029"/>
      <c r="J9" s="1029"/>
      <c r="K9" s="1029"/>
      <c r="L9" s="1029"/>
      <c r="M9" s="1029"/>
    </row>
    <row r="10" spans="1:13" s="1035" customFormat="1" ht="18" customHeight="1" x14ac:dyDescent="0.2">
      <c r="A10" s="1030"/>
      <c r="B10" s="1031" t="s">
        <v>8</v>
      </c>
      <c r="C10" s="1032">
        <f>M10+K10+I10+G10+E10</f>
        <v>100</v>
      </c>
      <c r="D10" s="1033"/>
      <c r="E10" s="1034">
        <v>37.457367180168013</v>
      </c>
      <c r="F10" s="1033"/>
      <c r="G10" s="1034">
        <v>45.542152127635219</v>
      </c>
      <c r="H10" s="1033"/>
      <c r="I10" s="1034">
        <v>14.130061574381395</v>
      </c>
      <c r="J10" s="1033"/>
      <c r="K10" s="1034">
        <v>2.6357955455856437</v>
      </c>
      <c r="L10" s="1033"/>
      <c r="M10" s="1034">
        <v>0.2346235722297251</v>
      </c>
    </row>
    <row r="11" spans="1:13" s="1035" customFormat="1" ht="18" customHeight="1" x14ac:dyDescent="0.2">
      <c r="A11" s="1030"/>
      <c r="B11" s="1036" t="s">
        <v>7</v>
      </c>
      <c r="C11" s="1037">
        <f t="shared" ref="C11:C28" si="0">M11+K11+I11+G11+E11</f>
        <v>100</v>
      </c>
      <c r="D11" s="1033"/>
      <c r="E11" s="1038">
        <v>21.212503681265513</v>
      </c>
      <c r="F11" s="1033"/>
      <c r="G11" s="1038">
        <v>55.812192351382052</v>
      </c>
      <c r="H11" s="1033"/>
      <c r="I11" s="1038">
        <v>16.609869998737853</v>
      </c>
      <c r="J11" s="1033"/>
      <c r="K11" s="1038">
        <v>5.6418023475956076</v>
      </c>
      <c r="L11" s="1033"/>
      <c r="M11" s="1038">
        <v>0.72363162101897427</v>
      </c>
    </row>
    <row r="12" spans="1:13" s="1035" customFormat="1" ht="18" customHeight="1" x14ac:dyDescent="0.2">
      <c r="A12" s="1030"/>
      <c r="B12" s="1036" t="s">
        <v>37</v>
      </c>
      <c r="C12" s="1037">
        <f t="shared" si="0"/>
        <v>100</v>
      </c>
      <c r="D12" s="1033"/>
      <c r="E12" s="1038">
        <v>23.943773197504541</v>
      </c>
      <c r="F12" s="1033"/>
      <c r="G12" s="1038">
        <v>46.047540077390828</v>
      </c>
      <c r="H12" s="1033"/>
      <c r="I12" s="1038">
        <v>22.316986496090973</v>
      </c>
      <c r="J12" s="1033"/>
      <c r="K12" s="1038">
        <v>6.6808813077469793</v>
      </c>
      <c r="L12" s="1033"/>
      <c r="M12" s="1038">
        <v>1.0108189212666825</v>
      </c>
    </row>
    <row r="13" spans="1:13" s="1035" customFormat="1" ht="18" customHeight="1" x14ac:dyDescent="0.2">
      <c r="A13" s="1030"/>
      <c r="B13" s="1036" t="s">
        <v>38</v>
      </c>
      <c r="C13" s="1037">
        <f t="shared" si="0"/>
        <v>100</v>
      </c>
      <c r="D13" s="1033"/>
      <c r="E13" s="1038">
        <v>25.076547420642608</v>
      </c>
      <c r="F13" s="1033"/>
      <c r="G13" s="1038">
        <v>51.819696910972446</v>
      </c>
      <c r="H13" s="1033"/>
      <c r="I13" s="1038">
        <v>17.507073369249255</v>
      </c>
      <c r="J13" s="1033"/>
      <c r="K13" s="1038">
        <v>5.1122049532963834</v>
      </c>
      <c r="L13" s="1033"/>
      <c r="M13" s="1038">
        <v>0.48447734583930857</v>
      </c>
    </row>
    <row r="14" spans="1:13" s="1035" customFormat="1" ht="18" customHeight="1" x14ac:dyDescent="0.2">
      <c r="A14" s="1030"/>
      <c r="B14" s="1036" t="s">
        <v>6</v>
      </c>
      <c r="C14" s="1037">
        <f t="shared" si="0"/>
        <v>100</v>
      </c>
      <c r="D14" s="1033"/>
      <c r="E14" s="1038">
        <v>35.548562840503479</v>
      </c>
      <c r="F14" s="1033"/>
      <c r="G14" s="1038">
        <v>46.219237272214919</v>
      </c>
      <c r="H14" s="1033"/>
      <c r="I14" s="1038">
        <v>13.845575803118543</v>
      </c>
      <c r="J14" s="1033"/>
      <c r="K14" s="1038">
        <v>3.8183355250798421</v>
      </c>
      <c r="L14" s="1033"/>
      <c r="M14" s="1038">
        <v>0.56828855908322373</v>
      </c>
    </row>
    <row r="15" spans="1:13" s="1035" customFormat="1" ht="18" customHeight="1" x14ac:dyDescent="0.2">
      <c r="A15" s="1030"/>
      <c r="B15" s="1036" t="s">
        <v>5</v>
      </c>
      <c r="C15" s="1037">
        <f t="shared" si="0"/>
        <v>100</v>
      </c>
      <c r="D15" s="1033"/>
      <c r="E15" s="1038">
        <v>22.138522703494452</v>
      </c>
      <c r="F15" s="1033"/>
      <c r="G15" s="1038">
        <v>47.070516844528143</v>
      </c>
      <c r="H15" s="1033"/>
      <c r="I15" s="1038">
        <v>21.594475831763969</v>
      </c>
      <c r="J15" s="1033"/>
      <c r="K15" s="1038">
        <v>7.8572923205691563</v>
      </c>
      <c r="L15" s="1033"/>
      <c r="M15" s="1038">
        <v>1.3391922996442771</v>
      </c>
    </row>
    <row r="16" spans="1:13" s="1035" customFormat="1" ht="18" customHeight="1" x14ac:dyDescent="0.2">
      <c r="A16" s="1030"/>
      <c r="B16" s="1036" t="s">
        <v>4</v>
      </c>
      <c r="C16" s="1037">
        <f t="shared" si="0"/>
        <v>100</v>
      </c>
      <c r="D16" s="1033"/>
      <c r="E16" s="1038">
        <v>23.667054399870153</v>
      </c>
      <c r="F16" s="1033"/>
      <c r="G16" s="1038">
        <v>52.484648470257255</v>
      </c>
      <c r="H16" s="1033"/>
      <c r="I16" s="1038">
        <v>18.889820650850758</v>
      </c>
      <c r="J16" s="1033"/>
      <c r="K16" s="1038">
        <v>4.5905807882706195</v>
      </c>
      <c r="L16" s="1033"/>
      <c r="M16" s="1038">
        <v>0.36789569075121054</v>
      </c>
    </row>
    <row r="17" spans="1:13" s="1035" customFormat="1" ht="18" customHeight="1" x14ac:dyDescent="0.2">
      <c r="A17" s="1030"/>
      <c r="B17" s="1036" t="s">
        <v>40</v>
      </c>
      <c r="C17" s="1037">
        <f t="shared" si="0"/>
        <v>100</v>
      </c>
      <c r="D17" s="1033"/>
      <c r="E17" s="1038">
        <v>31.953948585167375</v>
      </c>
      <c r="F17" s="1033"/>
      <c r="G17" s="1038">
        <v>47.623451081930831</v>
      </c>
      <c r="H17" s="1033"/>
      <c r="I17" s="1038">
        <v>15.114666173478824</v>
      </c>
      <c r="J17" s="1033"/>
      <c r="K17" s="1038">
        <v>4.4017014980580731</v>
      </c>
      <c r="L17" s="1033"/>
      <c r="M17" s="1038">
        <v>0.90623266136489744</v>
      </c>
    </row>
    <row r="18" spans="1:13" s="1035" customFormat="1" ht="18" customHeight="1" x14ac:dyDescent="0.2">
      <c r="A18" s="1030"/>
      <c r="B18" s="1036" t="s">
        <v>41</v>
      </c>
      <c r="C18" s="1037">
        <f t="shared" si="0"/>
        <v>100</v>
      </c>
      <c r="D18" s="1033"/>
      <c r="E18" s="1038">
        <v>22.140013316483905</v>
      </c>
      <c r="F18" s="1033"/>
      <c r="G18" s="1038">
        <v>43.518405283111164</v>
      </c>
      <c r="H18" s="1033"/>
      <c r="I18" s="1038">
        <v>21.614827497180439</v>
      </c>
      <c r="J18" s="1033"/>
      <c r="K18" s="1038">
        <v>11.030940442705148</v>
      </c>
      <c r="L18" s="1033"/>
      <c r="M18" s="1038">
        <v>1.6958134605193429</v>
      </c>
    </row>
    <row r="19" spans="1:13" s="1035" customFormat="1" ht="18" customHeight="1" x14ac:dyDescent="0.2">
      <c r="A19" s="1030"/>
      <c r="B19" s="1036" t="s">
        <v>3</v>
      </c>
      <c r="C19" s="1037">
        <f t="shared" si="0"/>
        <v>100</v>
      </c>
      <c r="D19" s="1033"/>
      <c r="E19" s="1038">
        <v>23.692997841338372</v>
      </c>
      <c r="F19" s="1033"/>
      <c r="G19" s="1038">
        <v>55.181631138694009</v>
      </c>
      <c r="H19" s="1033"/>
      <c r="I19" s="1038">
        <v>16.23128035617917</v>
      </c>
      <c r="J19" s="1033"/>
      <c r="K19" s="1038">
        <v>4.4033324338909878</v>
      </c>
      <c r="L19" s="1033"/>
      <c r="M19" s="1038">
        <v>0.49075822989746354</v>
      </c>
    </row>
    <row r="20" spans="1:13" s="1035" customFormat="1" ht="18" customHeight="1" x14ac:dyDescent="0.2">
      <c r="A20" s="1030"/>
      <c r="B20" s="1036" t="s">
        <v>2</v>
      </c>
      <c r="C20" s="1037">
        <f t="shared" si="0"/>
        <v>100</v>
      </c>
      <c r="D20" s="1033"/>
      <c r="E20" s="1038">
        <v>37.02005730659026</v>
      </c>
      <c r="F20" s="1033"/>
      <c r="G20" s="1038">
        <v>45.143266475644701</v>
      </c>
      <c r="H20" s="1033"/>
      <c r="I20" s="1038">
        <v>15.214899713467048</v>
      </c>
      <c r="J20" s="1033"/>
      <c r="K20" s="1038">
        <v>2.4355300859598854</v>
      </c>
      <c r="L20" s="1033"/>
      <c r="M20" s="1038">
        <v>0.18624641833810887</v>
      </c>
    </row>
    <row r="21" spans="1:13" s="1035" customFormat="1" ht="18" customHeight="1" x14ac:dyDescent="0.2">
      <c r="A21" s="1030"/>
      <c r="B21" s="1036" t="s">
        <v>35</v>
      </c>
      <c r="C21" s="1037">
        <f t="shared" si="0"/>
        <v>100</v>
      </c>
      <c r="D21" s="1033"/>
      <c r="E21" s="1038">
        <v>38.302657548079125</v>
      </c>
      <c r="F21" s="1033"/>
      <c r="G21" s="1038">
        <v>46.24317253407996</v>
      </c>
      <c r="H21" s="1033"/>
      <c r="I21" s="1038">
        <v>12.984807453986322</v>
      </c>
      <c r="J21" s="1033"/>
      <c r="K21" s="1038">
        <v>2.1847890944141004</v>
      </c>
      <c r="L21" s="1033"/>
      <c r="M21" s="1038">
        <v>0.28457336944049205</v>
      </c>
    </row>
    <row r="22" spans="1:13" s="1035" customFormat="1" ht="18" customHeight="1" x14ac:dyDescent="0.2">
      <c r="A22" s="1030"/>
      <c r="B22" s="1036" t="s">
        <v>42</v>
      </c>
      <c r="C22" s="1037">
        <f t="shared" si="0"/>
        <v>100</v>
      </c>
      <c r="D22" s="1033"/>
      <c r="E22" s="1038">
        <v>36.19525770481939</v>
      </c>
      <c r="F22" s="1033"/>
      <c r="G22" s="1038">
        <v>41.584400443767514</v>
      </c>
      <c r="H22" s="1033"/>
      <c r="I22" s="1038">
        <v>16.819916887610237</v>
      </c>
      <c r="J22" s="1033"/>
      <c r="K22" s="1038">
        <v>4.8626389123935247</v>
      </c>
      <c r="L22" s="1033"/>
      <c r="M22" s="1038">
        <v>0.53778605140933788</v>
      </c>
    </row>
    <row r="23" spans="1:13" s="1035" customFormat="1" ht="18" customHeight="1" x14ac:dyDescent="0.2">
      <c r="A23" s="1030">
        <v>47094</v>
      </c>
      <c r="B23" s="1036" t="s">
        <v>43</v>
      </c>
      <c r="C23" s="1037">
        <f t="shared" si="0"/>
        <v>100</v>
      </c>
      <c r="D23" s="1033"/>
      <c r="E23" s="1038">
        <v>34.672402147250168</v>
      </c>
      <c r="F23" s="1033"/>
      <c r="G23" s="1038">
        <v>44.100394610544278</v>
      </c>
      <c r="H23" s="1033"/>
      <c r="I23" s="1038">
        <v>14.742792136229513</v>
      </c>
      <c r="J23" s="1033"/>
      <c r="K23" s="1038">
        <v>5.695190017419745</v>
      </c>
      <c r="L23" s="1033"/>
      <c r="M23" s="1038">
        <v>0.78922108855629425</v>
      </c>
    </row>
    <row r="24" spans="1:13" s="1035" customFormat="1" ht="18" customHeight="1" x14ac:dyDescent="0.2">
      <c r="B24" s="1036" t="s">
        <v>44</v>
      </c>
      <c r="C24" s="1037">
        <f t="shared" si="0"/>
        <v>100.00000000000001</v>
      </c>
      <c r="D24" s="1033"/>
      <c r="E24" s="1038">
        <v>19.703305455993629</v>
      </c>
      <c r="F24" s="1033"/>
      <c r="G24" s="1038">
        <v>54.76901632815612</v>
      </c>
      <c r="H24" s="1033"/>
      <c r="I24" s="1038">
        <v>17.09478295499801</v>
      </c>
      <c r="J24" s="1033"/>
      <c r="K24" s="1038">
        <v>7.5069693349263238</v>
      </c>
      <c r="L24" s="1033"/>
      <c r="M24" s="1038">
        <v>0.92592592592592582</v>
      </c>
    </row>
    <row r="25" spans="1:13" s="1035" customFormat="1" ht="18" customHeight="1" x14ac:dyDescent="0.2">
      <c r="B25" s="1036" t="s">
        <v>45</v>
      </c>
      <c r="C25" s="1037">
        <f t="shared" si="0"/>
        <v>99.999999999999986</v>
      </c>
      <c r="D25" s="1033"/>
      <c r="E25" s="1038">
        <v>19.699850432225517</v>
      </c>
      <c r="F25" s="1033"/>
      <c r="G25" s="1038">
        <v>43.268182624787684</v>
      </c>
      <c r="H25" s="1033"/>
      <c r="I25" s="1038">
        <v>21.87999087383071</v>
      </c>
      <c r="J25" s="1033"/>
      <c r="K25" s="1038">
        <v>12.870433746545999</v>
      </c>
      <c r="L25" s="1033"/>
      <c r="M25" s="1038">
        <v>2.2815423226100844</v>
      </c>
    </row>
    <row r="26" spans="1:13" s="1035" customFormat="1" ht="18" customHeight="1" x14ac:dyDescent="0.2">
      <c r="B26" s="1036" t="s">
        <v>46</v>
      </c>
      <c r="C26" s="1037">
        <f t="shared" si="0"/>
        <v>99.999999999999986</v>
      </c>
      <c r="D26" s="1033"/>
      <c r="E26" s="1038">
        <v>22.975206611570247</v>
      </c>
      <c r="F26" s="1033"/>
      <c r="G26" s="1038">
        <v>34.628099173553714</v>
      </c>
      <c r="H26" s="1033"/>
      <c r="I26" s="1038">
        <v>23.636363636363637</v>
      </c>
      <c r="J26" s="1033"/>
      <c r="K26" s="1038">
        <v>16.033057851239668</v>
      </c>
      <c r="L26" s="1033"/>
      <c r="M26" s="1038">
        <v>2.7272727272727271</v>
      </c>
    </row>
    <row r="27" spans="1:13" s="1035" customFormat="1" ht="18" customHeight="1" x14ac:dyDescent="0.2">
      <c r="B27" s="1039" t="s">
        <v>1</v>
      </c>
      <c r="C27" s="1040">
        <f t="shared" si="0"/>
        <v>100</v>
      </c>
      <c r="D27" s="1033"/>
      <c r="E27" s="1041">
        <v>64.754953076120955</v>
      </c>
      <c r="F27" s="1033"/>
      <c r="G27" s="1041">
        <v>28.884254431699684</v>
      </c>
      <c r="H27" s="1033"/>
      <c r="I27" s="1041">
        <v>5.3701772679874864</v>
      </c>
      <c r="J27" s="1033"/>
      <c r="K27" s="1041">
        <v>0.83420229405630864</v>
      </c>
      <c r="L27" s="1033"/>
      <c r="M27" s="1041">
        <v>0.15641293013555788</v>
      </c>
    </row>
    <row r="28" spans="1:13" s="1293" customFormat="1" ht="18" customHeight="1" x14ac:dyDescent="0.2">
      <c r="B28" s="1294" t="s">
        <v>0</v>
      </c>
      <c r="C28" s="1295">
        <f t="shared" si="0"/>
        <v>100</v>
      </c>
      <c r="D28" s="1296"/>
      <c r="E28" s="1295">
        <v>27.639822269095138</v>
      </c>
      <c r="F28" s="1296"/>
      <c r="G28" s="1297">
        <v>47.501220926226097</v>
      </c>
      <c r="H28" s="1298"/>
      <c r="I28" s="1295">
        <v>17.62987509100769</v>
      </c>
      <c r="J28" s="1296"/>
      <c r="K28" s="1295">
        <v>6.3450712032190504</v>
      </c>
      <c r="L28" s="1296"/>
      <c r="M28" s="1295">
        <v>0.88401051045202739</v>
      </c>
    </row>
    <row r="29" spans="1:13" s="1022" customFormat="1" ht="6.75" customHeight="1" x14ac:dyDescent="0.2">
      <c r="B29" s="1659"/>
      <c r="C29" s="1659"/>
      <c r="D29" s="1042"/>
    </row>
    <row r="30" spans="1:13" x14ac:dyDescent="0.25">
      <c r="E30" s="1043"/>
    </row>
    <row r="31" spans="1:13" x14ac:dyDescent="0.25">
      <c r="E31" s="1043"/>
      <c r="G31" s="1043"/>
    </row>
    <row r="32" spans="1:13" x14ac:dyDescent="0.25">
      <c r="B32" s="1043"/>
      <c r="G32" s="1043"/>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5" x14ac:dyDescent="0.25"/>
  <cols>
    <col min="1" max="1" width="1" style="748" customWidth="1"/>
    <col min="2" max="2" width="30.28515625" style="748" customWidth="1"/>
    <col min="3" max="3" width="11.28515625" style="748" customWidth="1"/>
    <col min="4" max="4" width="0.85546875" style="748" customWidth="1"/>
    <col min="5" max="5" width="10" style="748" customWidth="1"/>
    <col min="6" max="6" width="0.7109375" style="748" customWidth="1"/>
    <col min="7" max="7" width="10" style="748" customWidth="1"/>
    <col min="8" max="8" width="0.7109375" style="748" customWidth="1"/>
    <col min="9" max="9" width="10" style="748" customWidth="1"/>
    <col min="10" max="10" width="0.7109375" style="748" customWidth="1"/>
    <col min="11" max="11" width="11.85546875" style="748" customWidth="1"/>
    <col min="12" max="12" width="0.7109375" style="748" customWidth="1"/>
    <col min="13" max="13" width="10" style="748" customWidth="1"/>
    <col min="14" max="14" width="0.7109375" style="748" customWidth="1"/>
    <col min="15" max="15" width="13.85546875" style="748" bestFit="1" customWidth="1"/>
    <col min="16" max="16" width="0.7109375" style="748" customWidth="1"/>
    <col min="17" max="17" width="8.140625" style="748" bestFit="1" customWidth="1"/>
    <col min="18" max="18" width="0.7109375" style="748" customWidth="1"/>
    <col min="19" max="19" width="14.42578125" style="748" bestFit="1" customWidth="1"/>
    <col min="20" max="20" width="0.7109375" style="748" customWidth="1"/>
    <col min="21" max="21" width="11.140625" style="748" customWidth="1"/>
    <col min="22" max="16384" width="11.42578125" style="748"/>
  </cols>
  <sheetData>
    <row r="1" spans="1:21" ht="9.75" customHeight="1" x14ac:dyDescent="0.25"/>
    <row r="2" spans="1:21" s="343" customFormat="1" ht="49.5" customHeight="1" x14ac:dyDescent="0.25">
      <c r="B2" s="1400"/>
      <c r="C2" s="1400"/>
      <c r="D2" s="344"/>
      <c r="E2" s="1614"/>
      <c r="F2" s="1614"/>
      <c r="G2" s="1614"/>
      <c r="H2" s="1614"/>
      <c r="I2" s="1614"/>
    </row>
    <row r="3" spans="1:21" s="343" customFormat="1" ht="14.25" customHeight="1" x14ac:dyDescent="0.25">
      <c r="B3" s="344"/>
      <c r="C3" s="344"/>
      <c r="D3" s="344"/>
      <c r="G3" s="344"/>
      <c r="I3" s="344"/>
      <c r="K3" s="344"/>
      <c r="M3" s="344"/>
      <c r="O3" s="344"/>
      <c r="Q3" s="344"/>
      <c r="S3" s="344"/>
      <c r="U3" s="344"/>
    </row>
    <row r="4" spans="1:21" s="345" customFormat="1" ht="21.75" customHeight="1" x14ac:dyDescent="0.2">
      <c r="B4" s="1438" t="s">
        <v>445</v>
      </c>
      <c r="C4" s="1438"/>
      <c r="D4" s="1438"/>
      <c r="E4" s="1438"/>
      <c r="F4" s="1438"/>
      <c r="G4" s="1438"/>
      <c r="H4" s="1438"/>
      <c r="I4" s="1438"/>
      <c r="J4" s="1438"/>
      <c r="K4" s="1438"/>
      <c r="L4" s="1438"/>
      <c r="M4" s="1438"/>
      <c r="N4" s="1438"/>
      <c r="O4" s="1438"/>
      <c r="P4" s="1438"/>
      <c r="Q4" s="1438"/>
      <c r="R4" s="1438"/>
      <c r="S4" s="1438"/>
      <c r="T4" s="1438"/>
      <c r="U4" s="1438"/>
    </row>
    <row r="5" spans="1:21" s="345" customFormat="1" ht="18.75" customHeight="1" x14ac:dyDescent="0.2">
      <c r="B5" s="1439" t="str">
        <f>porsaad!$B$6</f>
        <v>Situación a 31 de enero de 2025</v>
      </c>
      <c r="C5" s="1439"/>
      <c r="D5" s="1439"/>
      <c r="E5" s="1439"/>
      <c r="F5" s="1439"/>
      <c r="G5" s="1439"/>
      <c r="H5" s="1439"/>
      <c r="I5" s="1439"/>
      <c r="J5" s="1439"/>
      <c r="K5" s="1439"/>
      <c r="L5" s="1439"/>
      <c r="M5" s="1439"/>
      <c r="N5" s="1439"/>
      <c r="O5" s="1439"/>
      <c r="P5" s="1439"/>
      <c r="Q5" s="1439"/>
      <c r="R5" s="1439"/>
      <c r="S5" s="1439"/>
      <c r="T5" s="1439"/>
      <c r="U5" s="1439"/>
    </row>
    <row r="6" spans="1:21" s="345" customFormat="1" ht="4.5" customHeight="1" x14ac:dyDescent="0.2"/>
    <row r="7" spans="1:21" s="322" customFormat="1" ht="15" customHeight="1" x14ac:dyDescent="0.2">
      <c r="A7" s="316"/>
      <c r="B7" s="1664" t="s">
        <v>12</v>
      </c>
      <c r="C7" s="1324" t="s">
        <v>68</v>
      </c>
      <c r="D7" s="920"/>
      <c r="E7" s="1319" t="s">
        <v>139</v>
      </c>
      <c r="F7" s="921"/>
      <c r="G7" s="1319" t="s">
        <v>143</v>
      </c>
      <c r="H7" s="921"/>
      <c r="I7" s="1319" t="s">
        <v>141</v>
      </c>
      <c r="J7" s="921"/>
      <c r="K7" s="1319" t="s">
        <v>147</v>
      </c>
      <c r="L7" s="921"/>
      <c r="M7" s="1319" t="s">
        <v>145</v>
      </c>
      <c r="N7" s="921"/>
      <c r="O7" s="1319" t="s">
        <v>151</v>
      </c>
      <c r="P7" s="921"/>
      <c r="Q7" s="1319" t="s">
        <v>149</v>
      </c>
      <c r="R7" s="921"/>
      <c r="S7" s="1319" t="s">
        <v>191</v>
      </c>
      <c r="T7" s="921"/>
      <c r="U7" s="1319" t="s">
        <v>150</v>
      </c>
    </row>
    <row r="8" spans="1:21" s="322" customFormat="1" ht="19.5" customHeight="1" x14ac:dyDescent="0.2">
      <c r="A8" s="316"/>
      <c r="B8" s="1665"/>
      <c r="C8" s="1325" t="s">
        <v>28</v>
      </c>
      <c r="D8" s="920"/>
      <c r="E8" s="1325" t="s">
        <v>28</v>
      </c>
      <c r="F8" s="920"/>
      <c r="G8" s="1325" t="s">
        <v>28</v>
      </c>
      <c r="H8" s="920"/>
      <c r="I8" s="1325" t="s">
        <v>28</v>
      </c>
      <c r="J8" s="920"/>
      <c r="K8" s="1325" t="s">
        <v>28</v>
      </c>
      <c r="L8" s="920"/>
      <c r="M8" s="1325" t="s">
        <v>28</v>
      </c>
      <c r="N8" s="920"/>
      <c r="O8" s="1325" t="s">
        <v>28</v>
      </c>
      <c r="P8" s="920"/>
      <c r="Q8" s="1325" t="s">
        <v>28</v>
      </c>
      <c r="R8" s="920"/>
      <c r="S8" s="1325" t="s">
        <v>28</v>
      </c>
      <c r="T8" s="920"/>
      <c r="U8" s="1325" t="s">
        <v>28</v>
      </c>
    </row>
    <row r="9" spans="1:21" s="322" customFormat="1" ht="6" customHeight="1" x14ac:dyDescent="0.2">
      <c r="A9" s="316"/>
      <c r="B9" s="923"/>
      <c r="C9" s="923"/>
      <c r="D9" s="923"/>
      <c r="E9" s="923"/>
      <c r="F9" s="923"/>
      <c r="G9" s="923"/>
      <c r="H9" s="923"/>
      <c r="I9" s="923"/>
      <c r="J9" s="923"/>
      <c r="K9" s="923"/>
      <c r="L9" s="923"/>
      <c r="M9" s="923"/>
      <c r="N9" s="923"/>
      <c r="O9" s="923"/>
      <c r="P9" s="923"/>
      <c r="Q9" s="923"/>
      <c r="R9" s="923"/>
      <c r="S9" s="923"/>
      <c r="T9" s="923"/>
      <c r="U9" s="923"/>
    </row>
    <row r="10" spans="1:21" s="331" customFormat="1" ht="18" customHeight="1" x14ac:dyDescent="0.2">
      <c r="A10" s="330"/>
      <c r="B10" s="926" t="s">
        <v>8</v>
      </c>
      <c r="C10" s="1044">
        <f>K10+M10+G10+I10+E10+S10+O10+U10+Q10</f>
        <v>99.999999999999986</v>
      </c>
      <c r="D10" s="930"/>
      <c r="E10" s="1044">
        <v>22.908107367844426</v>
      </c>
      <c r="F10" s="930"/>
      <c r="G10" s="1044">
        <v>42.594494658997533</v>
      </c>
      <c r="H10" s="930"/>
      <c r="I10" s="1044">
        <v>18.462978179494201</v>
      </c>
      <c r="J10" s="930"/>
      <c r="K10" s="1044">
        <v>5.1641102894184243</v>
      </c>
      <c r="L10" s="930"/>
      <c r="M10" s="1044">
        <v>4.0605313612708844</v>
      </c>
      <c r="N10" s="930"/>
      <c r="O10" s="1044">
        <v>0.82169268693508635</v>
      </c>
      <c r="P10" s="930"/>
      <c r="Q10" s="1044">
        <v>0.78859673148908971</v>
      </c>
      <c r="R10" s="930"/>
      <c r="S10" s="1044">
        <v>0.28302748105541858</v>
      </c>
      <c r="T10" s="930"/>
      <c r="U10" s="1044">
        <v>4.9164612434949326</v>
      </c>
    </row>
    <row r="11" spans="1:21" s="331" customFormat="1" ht="18" customHeight="1" x14ac:dyDescent="0.2">
      <c r="A11" s="330"/>
      <c r="B11" s="931" t="s">
        <v>7</v>
      </c>
      <c r="C11" s="1045">
        <f t="shared" ref="C11:C27" si="0">K11+M11+G11+I11+E11+S11+O11+U11+Q11</f>
        <v>100</v>
      </c>
      <c r="D11" s="930"/>
      <c r="E11" s="1045">
        <v>6.3592739411641981</v>
      </c>
      <c r="F11" s="930"/>
      <c r="G11" s="1045">
        <v>4.8111829751721267</v>
      </c>
      <c r="H11" s="930"/>
      <c r="I11" s="1045">
        <v>15.576882954308365</v>
      </c>
      <c r="J11" s="930"/>
      <c r="K11" s="1045">
        <v>1.5939912372209473</v>
      </c>
      <c r="L11" s="930"/>
      <c r="M11" s="1045">
        <v>0.67181306071354052</v>
      </c>
      <c r="N11" s="930"/>
      <c r="O11" s="1045">
        <v>0.2587106196536616</v>
      </c>
      <c r="P11" s="930"/>
      <c r="Q11" s="1045">
        <v>7.0936782808262044E-2</v>
      </c>
      <c r="R11" s="930"/>
      <c r="S11" s="1045">
        <v>9.597329438764865E-2</v>
      </c>
      <c r="T11" s="930"/>
      <c r="U11" s="1045">
        <v>70.561235134571248</v>
      </c>
    </row>
    <row r="12" spans="1:21" s="331" customFormat="1" ht="18" customHeight="1" x14ac:dyDescent="0.2">
      <c r="A12" s="330"/>
      <c r="B12" s="931" t="s">
        <v>37</v>
      </c>
      <c r="C12" s="1045">
        <f t="shared" si="0"/>
        <v>99.999999999999986</v>
      </c>
      <c r="D12" s="930"/>
      <c r="E12" s="1045">
        <v>37.75526357448156</v>
      </c>
      <c r="F12" s="930"/>
      <c r="G12" s="1045">
        <v>21.038467627038152</v>
      </c>
      <c r="H12" s="930"/>
      <c r="I12" s="1045">
        <v>23.682127592211494</v>
      </c>
      <c r="J12" s="930"/>
      <c r="K12" s="1045">
        <v>4.7649200569890766</v>
      </c>
      <c r="L12" s="930"/>
      <c r="M12" s="1045">
        <v>2.58825391799905</v>
      </c>
      <c r="N12" s="930"/>
      <c r="O12" s="1045">
        <v>2.3982903276871932</v>
      </c>
      <c r="P12" s="930"/>
      <c r="Q12" s="1045">
        <v>1.5117935728985277</v>
      </c>
      <c r="R12" s="930"/>
      <c r="S12" s="1045">
        <v>0.20579388950451161</v>
      </c>
      <c r="T12" s="930"/>
      <c r="U12" s="1045">
        <v>6.0550894411904386</v>
      </c>
    </row>
    <row r="13" spans="1:21" s="331" customFormat="1" ht="18" customHeight="1" x14ac:dyDescent="0.2">
      <c r="A13" s="330"/>
      <c r="B13" s="931" t="s">
        <v>38</v>
      </c>
      <c r="C13" s="1045">
        <f t="shared" si="0"/>
        <v>100</v>
      </c>
      <c r="D13" s="930"/>
      <c r="E13" s="1045">
        <v>48.601060330482568</v>
      </c>
      <c r="F13" s="930"/>
      <c r="G13" s="1045">
        <v>15.119383924770712</v>
      </c>
      <c r="H13" s="930"/>
      <c r="I13" s="1045">
        <v>16.500909407530667</v>
      </c>
      <c r="J13" s="930"/>
      <c r="K13" s="1045">
        <v>5.0539839789481826</v>
      </c>
      <c r="L13" s="930"/>
      <c r="M13" s="1045">
        <v>2.5424712665918503</v>
      </c>
      <c r="N13" s="930"/>
      <c r="O13" s="1045">
        <v>1.8420339770132736</v>
      </c>
      <c r="P13" s="930"/>
      <c r="Q13" s="1045">
        <v>1.2228628923029294</v>
      </c>
      <c r="R13" s="930"/>
      <c r="S13" s="1045">
        <v>0.88231879571224014</v>
      </c>
      <c r="T13" s="930"/>
      <c r="U13" s="1045">
        <v>8.2349754266475763</v>
      </c>
    </row>
    <row r="14" spans="1:21" s="331" customFormat="1" ht="18" customHeight="1" x14ac:dyDescent="0.2">
      <c r="A14" s="330"/>
      <c r="B14" s="931" t="s">
        <v>6</v>
      </c>
      <c r="C14" s="1045">
        <f t="shared" si="0"/>
        <v>100</v>
      </c>
      <c r="D14" s="930"/>
      <c r="E14" s="1045">
        <v>32.099229468145083</v>
      </c>
      <c r="F14" s="930"/>
      <c r="G14" s="1045">
        <v>36.003570757376437</v>
      </c>
      <c r="H14" s="930"/>
      <c r="I14" s="1045">
        <v>13.728622439391092</v>
      </c>
      <c r="J14" s="930"/>
      <c r="K14" s="1045">
        <v>6.0420973501221571</v>
      </c>
      <c r="L14" s="930"/>
      <c r="M14" s="1045">
        <v>5.0319488817891376</v>
      </c>
      <c r="N14" s="930"/>
      <c r="O14" s="1045">
        <v>1.0430370231159556</v>
      </c>
      <c r="P14" s="930"/>
      <c r="Q14" s="1045">
        <v>1.1182108626198082</v>
      </c>
      <c r="R14" s="930"/>
      <c r="S14" s="1045">
        <v>0.29129862807742907</v>
      </c>
      <c r="T14" s="930"/>
      <c r="U14" s="1045">
        <v>4.6419845893629024</v>
      </c>
    </row>
    <row r="15" spans="1:21" s="331" customFormat="1" ht="18" customHeight="1" x14ac:dyDescent="0.2">
      <c r="A15" s="330"/>
      <c r="B15" s="931" t="s">
        <v>5</v>
      </c>
      <c r="C15" s="1045">
        <f t="shared" si="0"/>
        <v>100</v>
      </c>
      <c r="D15" s="930"/>
      <c r="E15" s="1045">
        <v>41.15923833437958</v>
      </c>
      <c r="F15" s="930"/>
      <c r="G15" s="1045">
        <v>17.13747645951036</v>
      </c>
      <c r="H15" s="930"/>
      <c r="I15" s="1045">
        <v>25.005231219920489</v>
      </c>
      <c r="J15" s="930"/>
      <c r="K15" s="1045">
        <v>4.9068842854153587</v>
      </c>
      <c r="L15" s="930"/>
      <c r="M15" s="1045">
        <v>1.7263025737602009</v>
      </c>
      <c r="N15" s="930"/>
      <c r="O15" s="1045">
        <v>2.1343377275580666</v>
      </c>
      <c r="P15" s="930"/>
      <c r="Q15" s="1045">
        <v>2.0401757689893283</v>
      </c>
      <c r="R15" s="930"/>
      <c r="S15" s="1045">
        <v>0.6800585896631095</v>
      </c>
      <c r="T15" s="930"/>
      <c r="U15" s="1045">
        <v>5.2102950408035156</v>
      </c>
    </row>
    <row r="16" spans="1:21" s="331" customFormat="1" ht="18" customHeight="1" x14ac:dyDescent="0.2">
      <c r="A16" s="330"/>
      <c r="B16" s="931" t="s">
        <v>4</v>
      </c>
      <c r="C16" s="1045">
        <f t="shared" si="0"/>
        <v>100</v>
      </c>
      <c r="D16" s="930"/>
      <c r="E16" s="1045">
        <v>45.423068599870156</v>
      </c>
      <c r="F16" s="930"/>
      <c r="G16" s="1045">
        <v>18.085912140229389</v>
      </c>
      <c r="H16" s="930"/>
      <c r="I16" s="1045">
        <v>19.957801341700932</v>
      </c>
      <c r="J16" s="930"/>
      <c r="K16" s="1045">
        <v>5.1639255572386933</v>
      </c>
      <c r="L16" s="930"/>
      <c r="M16" s="1045">
        <v>2.0991127461588399</v>
      </c>
      <c r="N16" s="930"/>
      <c r="O16" s="1045">
        <v>1.8664791170742263</v>
      </c>
      <c r="P16" s="930"/>
      <c r="Q16" s="1045">
        <v>0.95487989612637947</v>
      </c>
      <c r="R16" s="930"/>
      <c r="S16" s="1045">
        <v>1.0684916684700281</v>
      </c>
      <c r="T16" s="930"/>
      <c r="U16" s="1045">
        <v>5.3803289331313575</v>
      </c>
    </row>
    <row r="17" spans="1:21" s="331" customFormat="1" ht="18" customHeight="1" x14ac:dyDescent="0.2">
      <c r="A17" s="330"/>
      <c r="B17" s="931" t="s">
        <v>40</v>
      </c>
      <c r="C17" s="1045">
        <f t="shared" si="0"/>
        <v>99.999999999999986</v>
      </c>
      <c r="D17" s="930"/>
      <c r="E17" s="1045">
        <v>33.968620212275034</v>
      </c>
      <c r="F17" s="930"/>
      <c r="G17" s="1045">
        <v>33.927088140286109</v>
      </c>
      <c r="H17" s="930"/>
      <c r="I17" s="1045">
        <v>13.991693585602217</v>
      </c>
      <c r="J17" s="930"/>
      <c r="K17" s="1045">
        <v>5.4499307798800185</v>
      </c>
      <c r="L17" s="930"/>
      <c r="M17" s="1045">
        <v>5.6437471158283339</v>
      </c>
      <c r="N17" s="930"/>
      <c r="O17" s="1045">
        <v>1.4813105676049838</v>
      </c>
      <c r="P17" s="930"/>
      <c r="Q17" s="1045">
        <v>0.64143977849561606</v>
      </c>
      <c r="R17" s="930"/>
      <c r="S17" s="1045">
        <v>0.25380710659898476</v>
      </c>
      <c r="T17" s="930"/>
      <c r="U17" s="1045">
        <v>4.6423627134287031</v>
      </c>
    </row>
    <row r="18" spans="1:21" s="331" customFormat="1" ht="18" customHeight="1" x14ac:dyDescent="0.2">
      <c r="A18" s="330"/>
      <c r="B18" s="931" t="s">
        <v>41</v>
      </c>
      <c r="C18" s="1045">
        <f t="shared" si="0"/>
        <v>99.999999999999986</v>
      </c>
      <c r="D18" s="930"/>
      <c r="E18" s="1045">
        <v>37.737835653101286</v>
      </c>
      <c r="F18" s="930"/>
      <c r="G18" s="1045">
        <v>17.98754186111281</v>
      </c>
      <c r="H18" s="930"/>
      <c r="I18" s="1045">
        <v>30.28944454633762</v>
      </c>
      <c r="J18" s="930"/>
      <c r="K18" s="1045">
        <v>3.94258659221672</v>
      </c>
      <c r="L18" s="930"/>
      <c r="M18" s="1045">
        <v>2.9467506266430274</v>
      </c>
      <c r="N18" s="930"/>
      <c r="O18" s="1045">
        <v>1.4292216040702928</v>
      </c>
      <c r="P18" s="930"/>
      <c r="Q18" s="1045">
        <v>2.5133649881464275</v>
      </c>
      <c r="R18" s="930"/>
      <c r="S18" s="1045">
        <v>0</v>
      </c>
      <c r="T18" s="930"/>
      <c r="U18" s="1045">
        <v>3.153254128371815</v>
      </c>
    </row>
    <row r="19" spans="1:21" s="331" customFormat="1" ht="18" customHeight="1" x14ac:dyDescent="0.2">
      <c r="A19" s="330"/>
      <c r="B19" s="931" t="s">
        <v>3</v>
      </c>
      <c r="C19" s="1045">
        <f t="shared" si="0"/>
        <v>100</v>
      </c>
      <c r="D19" s="930"/>
      <c r="E19" s="1045">
        <v>47.939115810112995</v>
      </c>
      <c r="F19" s="930"/>
      <c r="G19" s="1045">
        <v>11.144916880065583</v>
      </c>
      <c r="H19" s="930"/>
      <c r="I19" s="1045">
        <v>13.840926954184733</v>
      </c>
      <c r="J19" s="930"/>
      <c r="K19" s="1045">
        <v>4.5434953474810476</v>
      </c>
      <c r="L19" s="930"/>
      <c r="M19" s="1045">
        <v>1.9607345993593805</v>
      </c>
      <c r="N19" s="930"/>
      <c r="O19" s="1045">
        <v>3.1490073781090739</v>
      </c>
      <c r="P19" s="930"/>
      <c r="Q19" s="1045">
        <v>2.7103775259247991</v>
      </c>
      <c r="R19" s="930"/>
      <c r="S19" s="1045">
        <v>0</v>
      </c>
      <c r="T19" s="930"/>
      <c r="U19" s="1045">
        <v>14.711425504762389</v>
      </c>
    </row>
    <row r="20" spans="1:21" s="331" customFormat="1" ht="18" customHeight="1" x14ac:dyDescent="0.2">
      <c r="A20" s="330"/>
      <c r="B20" s="931" t="s">
        <v>2</v>
      </c>
      <c r="C20" s="1045">
        <f t="shared" si="0"/>
        <v>100.00000000000001</v>
      </c>
      <c r="D20" s="930"/>
      <c r="E20" s="1045">
        <v>25.383182925082366</v>
      </c>
      <c r="F20" s="930"/>
      <c r="G20" s="1045">
        <v>37.25827245380318</v>
      </c>
      <c r="H20" s="930"/>
      <c r="I20" s="1045">
        <v>21.587165162584157</v>
      </c>
      <c r="J20" s="930"/>
      <c r="K20" s="1045">
        <v>5.1138805328749459</v>
      </c>
      <c r="L20" s="930"/>
      <c r="M20" s="1045">
        <v>4.5695459103280331</v>
      </c>
      <c r="N20" s="930"/>
      <c r="O20" s="1045">
        <v>1.5757054863200115</v>
      </c>
      <c r="P20" s="930"/>
      <c r="Q20" s="1045">
        <v>0.87380031514109735</v>
      </c>
      <c r="R20" s="930"/>
      <c r="S20" s="1045">
        <v>0.18621973929236499</v>
      </c>
      <c r="T20" s="930"/>
      <c r="U20" s="1045">
        <v>3.4522274745738435</v>
      </c>
    </row>
    <row r="21" spans="1:21" s="331" customFormat="1" ht="18" customHeight="1" x14ac:dyDescent="0.2">
      <c r="A21" s="330"/>
      <c r="B21" s="931" t="s">
        <v>35</v>
      </c>
      <c r="C21" s="1045">
        <f t="shared" si="0"/>
        <v>100</v>
      </c>
      <c r="D21" s="930"/>
      <c r="E21" s="1045">
        <v>30.729597939092834</v>
      </c>
      <c r="F21" s="930"/>
      <c r="G21" s="1045">
        <v>36.857116570061642</v>
      </c>
      <c r="H21" s="930"/>
      <c r="I21" s="1045">
        <v>10.792161192382004</v>
      </c>
      <c r="J21" s="930"/>
      <c r="K21" s="1045">
        <v>4.7152451927500225</v>
      </c>
      <c r="L21" s="930"/>
      <c r="M21" s="1045">
        <v>4.7796485417241703</v>
      </c>
      <c r="N21" s="930"/>
      <c r="O21" s="1045">
        <v>3.6157880209770905</v>
      </c>
      <c r="P21" s="930"/>
      <c r="Q21" s="1045">
        <v>1.476676787192934</v>
      </c>
      <c r="R21" s="930"/>
      <c r="S21" s="1045">
        <v>0</v>
      </c>
      <c r="T21" s="930"/>
      <c r="U21" s="1045">
        <v>7.033765755819303</v>
      </c>
    </row>
    <row r="22" spans="1:21" s="331" customFormat="1" ht="18" customHeight="1" x14ac:dyDescent="0.2">
      <c r="A22" s="330"/>
      <c r="B22" s="931" t="s">
        <v>42</v>
      </c>
      <c r="C22" s="1045">
        <f t="shared" si="0"/>
        <v>99.999999999999986</v>
      </c>
      <c r="D22" s="930"/>
      <c r="E22" s="1045">
        <v>24.996239470517448</v>
      </c>
      <c r="F22" s="930"/>
      <c r="G22" s="1045">
        <v>37.187876052948255</v>
      </c>
      <c r="H22" s="930"/>
      <c r="I22" s="1045">
        <v>25.951413959085439</v>
      </c>
      <c r="J22" s="930"/>
      <c r="K22" s="1045">
        <v>1.7580475330926593</v>
      </c>
      <c r="L22" s="930"/>
      <c r="M22" s="1045">
        <v>5.7705324909747295</v>
      </c>
      <c r="N22" s="930"/>
      <c r="O22" s="1045">
        <v>0.63176895306859204</v>
      </c>
      <c r="P22" s="930"/>
      <c r="Q22" s="1045">
        <v>0.82731648616125153</v>
      </c>
      <c r="R22" s="930"/>
      <c r="S22" s="1045">
        <v>0</v>
      </c>
      <c r="T22" s="930"/>
      <c r="U22" s="1045">
        <v>2.8768050541516246</v>
      </c>
    </row>
    <row r="23" spans="1:21" s="331" customFormat="1" ht="18" customHeight="1" x14ac:dyDescent="0.2">
      <c r="A23" s="330">
        <v>47094</v>
      </c>
      <c r="B23" s="931" t="s">
        <v>43</v>
      </c>
      <c r="C23" s="1045">
        <f t="shared" si="0"/>
        <v>100.00000000000001</v>
      </c>
      <c r="D23" s="930"/>
      <c r="E23" s="1045">
        <v>37.695944264742479</v>
      </c>
      <c r="F23" s="930"/>
      <c r="G23" s="1045">
        <v>24.721856894039028</v>
      </c>
      <c r="H23" s="930"/>
      <c r="I23" s="1045">
        <v>20.502612590196566</v>
      </c>
      <c r="J23" s="930"/>
      <c r="K23" s="1045">
        <v>4.3578715387623079</v>
      </c>
      <c r="L23" s="930"/>
      <c r="M23" s="1045">
        <v>2.9147264778018696</v>
      </c>
      <c r="N23" s="930"/>
      <c r="O23" s="1045">
        <v>2.1362812355596632</v>
      </c>
      <c r="P23" s="930"/>
      <c r="Q23" s="1045">
        <v>3.757153520776312</v>
      </c>
      <c r="R23" s="930"/>
      <c r="S23" s="1045">
        <v>3.5545444851242313E-3</v>
      </c>
      <c r="T23" s="930"/>
      <c r="U23" s="1045">
        <v>3.909998933636655</v>
      </c>
    </row>
    <row r="24" spans="1:21" s="331" customFormat="1" ht="18" customHeight="1" x14ac:dyDescent="0.2">
      <c r="B24" s="931" t="s">
        <v>44</v>
      </c>
      <c r="C24" s="1045">
        <f t="shared" si="0"/>
        <v>100.00000000000001</v>
      </c>
      <c r="D24" s="930"/>
      <c r="E24" s="1045">
        <v>46.728598541604235</v>
      </c>
      <c r="F24" s="930"/>
      <c r="G24" s="1045">
        <v>14.254320247727501</v>
      </c>
      <c r="H24" s="930"/>
      <c r="I24" s="1045">
        <v>15.443012686045352</v>
      </c>
      <c r="J24" s="930"/>
      <c r="K24" s="1045">
        <v>5.9634402157626614</v>
      </c>
      <c r="L24" s="930"/>
      <c r="M24" s="1045">
        <v>2.5172310458495653</v>
      </c>
      <c r="N24" s="930"/>
      <c r="O24" s="1045">
        <v>2.1476375986414946</v>
      </c>
      <c r="P24" s="930"/>
      <c r="Q24" s="1045">
        <v>1.1687144141444412</v>
      </c>
      <c r="R24" s="930"/>
      <c r="S24" s="1045">
        <v>0.14983518130056939</v>
      </c>
      <c r="T24" s="930"/>
      <c r="U24" s="1045">
        <v>11.627210068924184</v>
      </c>
    </row>
    <row r="25" spans="1:21" s="331" customFormat="1" ht="18" customHeight="1" x14ac:dyDescent="0.2">
      <c r="B25" s="931" t="s">
        <v>45</v>
      </c>
      <c r="C25" s="1045">
        <f t="shared" si="0"/>
        <v>100</v>
      </c>
      <c r="D25" s="930"/>
      <c r="E25" s="1045">
        <v>34.671024296318812</v>
      </c>
      <c r="F25" s="930"/>
      <c r="G25" s="1045">
        <v>20.156570646803985</v>
      </c>
      <c r="H25" s="930"/>
      <c r="I25" s="1045">
        <v>12.234298598971396</v>
      </c>
      <c r="J25" s="930"/>
      <c r="K25" s="1045">
        <v>4.4716374046768514</v>
      </c>
      <c r="L25" s="930"/>
      <c r="M25" s="1045">
        <v>3.7647893390083857</v>
      </c>
      <c r="N25" s="930"/>
      <c r="O25" s="1045">
        <v>1.0742063793671304</v>
      </c>
      <c r="P25" s="930"/>
      <c r="Q25" s="1045">
        <v>1.6645131868967089</v>
      </c>
      <c r="R25" s="930"/>
      <c r="S25" s="1045">
        <v>19.378784424007499</v>
      </c>
      <c r="T25" s="930"/>
      <c r="U25" s="1045">
        <v>2.5841757239492287</v>
      </c>
    </row>
    <row r="26" spans="1:21" s="331" customFormat="1" ht="18" customHeight="1" x14ac:dyDescent="0.2">
      <c r="B26" s="931" t="s">
        <v>46</v>
      </c>
      <c r="C26" s="1045">
        <f t="shared" si="0"/>
        <v>100.00000000000001</v>
      </c>
      <c r="D26" s="930"/>
      <c r="E26" s="1045">
        <v>23.553719008264462</v>
      </c>
      <c r="F26" s="930"/>
      <c r="G26" s="1045">
        <v>29.008264462809919</v>
      </c>
      <c r="H26" s="930"/>
      <c r="I26" s="1045">
        <v>33.471074380165291</v>
      </c>
      <c r="J26" s="930"/>
      <c r="K26" s="1045">
        <v>6.6942148760330582</v>
      </c>
      <c r="L26" s="930"/>
      <c r="M26" s="1045">
        <v>2.8925619834710745</v>
      </c>
      <c r="N26" s="930"/>
      <c r="O26" s="1045">
        <v>0.82644628099173556</v>
      </c>
      <c r="P26" s="930"/>
      <c r="Q26" s="1045">
        <v>0.82644628099173556</v>
      </c>
      <c r="R26" s="930"/>
      <c r="S26" s="1045">
        <v>0</v>
      </c>
      <c r="T26" s="930"/>
      <c r="U26" s="1045">
        <v>2.7272727272727271</v>
      </c>
    </row>
    <row r="27" spans="1:21" s="331" customFormat="1" ht="18" customHeight="1" x14ac:dyDescent="0.2">
      <c r="B27" s="953" t="s">
        <v>1</v>
      </c>
      <c r="C27" s="1046">
        <f t="shared" si="0"/>
        <v>100.00000000000001</v>
      </c>
      <c r="D27" s="930"/>
      <c r="E27" s="1046">
        <v>5.3729786124152321</v>
      </c>
      <c r="F27" s="930"/>
      <c r="G27" s="1046">
        <v>72.822117892540433</v>
      </c>
      <c r="H27" s="930"/>
      <c r="I27" s="1046">
        <v>4.3296817944705266</v>
      </c>
      <c r="J27" s="930"/>
      <c r="K27" s="1046">
        <v>3.8080333854981738</v>
      </c>
      <c r="L27" s="930"/>
      <c r="M27" s="1046">
        <v>10.380803338549818</v>
      </c>
      <c r="N27" s="930"/>
      <c r="O27" s="1046">
        <v>0.3129890453834116</v>
      </c>
      <c r="P27" s="930"/>
      <c r="Q27" s="1046">
        <v>0.52164840897235265</v>
      </c>
      <c r="R27" s="930"/>
      <c r="S27" s="1046">
        <v>5.2164840897235262E-2</v>
      </c>
      <c r="T27" s="930"/>
      <c r="U27" s="1046">
        <v>2.3995826812728223</v>
      </c>
    </row>
    <row r="28" spans="1:21" s="319" customFormat="1" ht="18" customHeight="1" x14ac:dyDescent="0.2">
      <c r="B28" s="1284" t="s">
        <v>0</v>
      </c>
      <c r="C28" s="1299">
        <f>K28+M28+G28+I28+E28+S28+O28+U28+Q28</f>
        <v>100.00000000000001</v>
      </c>
      <c r="D28" s="1277"/>
      <c r="E28" s="1299">
        <v>35.527350331348984</v>
      </c>
      <c r="F28" s="1277"/>
      <c r="G28" s="1299">
        <v>23.441237036205024</v>
      </c>
      <c r="H28" s="1277"/>
      <c r="I28" s="1299">
        <v>20.089408064697292</v>
      </c>
      <c r="J28" s="1277"/>
      <c r="K28" s="1299">
        <v>4.3279793328091651</v>
      </c>
      <c r="L28" s="1277"/>
      <c r="M28" s="1299">
        <v>3.2670635366355909</v>
      </c>
      <c r="N28" s="1277"/>
      <c r="O28" s="1299">
        <v>1.6947096484331126</v>
      </c>
      <c r="P28" s="1277"/>
      <c r="Q28" s="1299">
        <v>1.7552135984125201</v>
      </c>
      <c r="R28" s="1277"/>
      <c r="S28" s="1299">
        <v>1.3150623385375715</v>
      </c>
      <c r="T28" s="1277"/>
      <c r="U28" s="1299">
        <v>8.5819761129207386</v>
      </c>
    </row>
    <row r="29" spans="1:21" s="328" customFormat="1" ht="6.75" customHeight="1" x14ac:dyDescent="0.2">
      <c r="B29" s="1636"/>
      <c r="C29" s="1636"/>
      <c r="D29" s="779"/>
    </row>
    <row r="30" spans="1:21" x14ac:dyDescent="0.25">
      <c r="E30" s="935"/>
    </row>
    <row r="31" spans="1:21" x14ac:dyDescent="0.25">
      <c r="E31" s="935"/>
      <c r="G31" s="935"/>
    </row>
    <row r="32" spans="1:21" x14ac:dyDescent="0.25">
      <c r="B32" s="935"/>
      <c r="G32" s="935"/>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ColWidth="11.42578125" defaultRowHeight="15" x14ac:dyDescent="0.25"/>
  <cols>
    <col min="1" max="1" width="2" style="666" customWidth="1"/>
    <col min="2" max="2" width="12" style="666" customWidth="1"/>
    <col min="3" max="3" width="9.28515625" style="666" customWidth="1"/>
    <col min="4" max="4" width="9.42578125" style="666" bestFit="1" customWidth="1"/>
    <col min="5" max="5" width="10" style="666" bestFit="1" customWidth="1"/>
    <col min="6" max="6" width="7.140625" style="666" bestFit="1" customWidth="1"/>
    <col min="7" max="7" width="5.5703125" style="666" customWidth="1"/>
    <col min="8" max="8" width="11.42578125" style="666"/>
    <col min="9" max="12" width="10.42578125" style="666" customWidth="1"/>
    <col min="13" max="13" width="4.85546875" style="666" customWidth="1"/>
    <col min="14" max="14" width="11.42578125" style="666"/>
    <col min="15" max="15" width="8.85546875" style="666" bestFit="1" customWidth="1"/>
    <col min="16" max="16" width="9.42578125" style="666" bestFit="1" customWidth="1"/>
    <col min="17" max="17" width="10" style="666" bestFit="1" customWidth="1"/>
    <col min="18" max="18" width="8.7109375" style="666" customWidth="1"/>
    <col min="19" max="19" width="5.28515625" style="666" customWidth="1"/>
    <col min="20" max="16384" width="11.42578125" style="666"/>
  </cols>
  <sheetData>
    <row r="1" spans="2:18" s="1047" customFormat="1" x14ac:dyDescent="0.25">
      <c r="B1" s="1047" t="s">
        <v>79</v>
      </c>
      <c r="C1" s="1047" t="s">
        <v>80</v>
      </c>
      <c r="J1" s="1047" t="s">
        <v>79</v>
      </c>
      <c r="K1" s="1047" t="s">
        <v>67</v>
      </c>
      <c r="R1" s="1047" t="s">
        <v>81</v>
      </c>
    </row>
    <row r="2" spans="2:18" s="613" customFormat="1" ht="15" customHeight="1" x14ac:dyDescent="0.2"/>
    <row r="3" spans="2:18" s="619" customFormat="1" ht="38.25" customHeight="1" x14ac:dyDescent="0.25">
      <c r="B3" s="1502"/>
      <c r="C3" s="1502"/>
      <c r="D3" s="1502"/>
    </row>
    <row r="4" spans="2:18" s="621" customFormat="1" ht="23.25" customHeight="1" x14ac:dyDescent="0.2">
      <c r="B4" s="1504" t="s">
        <v>329</v>
      </c>
      <c r="C4" s="1504"/>
      <c r="D4" s="1504"/>
      <c r="E4" s="1504"/>
      <c r="F4" s="1504"/>
      <c r="G4" s="1504"/>
      <c r="H4" s="1504"/>
      <c r="I4" s="1504"/>
      <c r="J4" s="1504"/>
      <c r="K4" s="1504"/>
      <c r="L4" s="1504"/>
      <c r="M4" s="1504"/>
      <c r="N4" s="1504"/>
      <c r="O4" s="1504"/>
      <c r="P4" s="1504"/>
      <c r="Q4" s="1504"/>
      <c r="R4" s="1504"/>
    </row>
    <row r="5" spans="2:18" s="621" customFormat="1" ht="15.75" customHeight="1" x14ac:dyDescent="0.2">
      <c r="B5" s="1657" t="str">
        <f>porsaad!$B$6</f>
        <v>Situación a 31 de enero de 2025</v>
      </c>
      <c r="C5" s="1657"/>
      <c r="D5" s="1657"/>
      <c r="E5" s="1657"/>
      <c r="F5" s="1657"/>
      <c r="G5" s="1657"/>
      <c r="H5" s="1657"/>
      <c r="I5" s="1657"/>
      <c r="J5" s="1657"/>
      <c r="K5" s="1657"/>
      <c r="L5" s="1657"/>
      <c r="M5" s="1657"/>
      <c r="N5" s="1657"/>
      <c r="O5" s="1657"/>
      <c r="P5" s="1657"/>
      <c r="Q5" s="1657"/>
      <c r="R5" s="1657"/>
    </row>
    <row r="7" spans="2:18" ht="16.5" customHeight="1" x14ac:dyDescent="0.25">
      <c r="B7" s="1666" t="s">
        <v>82</v>
      </c>
      <c r="C7" s="1667"/>
      <c r="D7" s="1667"/>
      <c r="E7" s="1667"/>
      <c r="F7" s="1668"/>
      <c r="G7" s="1048"/>
      <c r="H7" s="1666" t="s">
        <v>83</v>
      </c>
      <c r="I7" s="1667"/>
      <c r="J7" s="1667"/>
      <c r="K7" s="1667"/>
      <c r="L7" s="1668"/>
      <c r="M7" s="1048"/>
      <c r="N7" s="1666" t="s">
        <v>84</v>
      </c>
      <c r="O7" s="1667"/>
      <c r="P7" s="1667"/>
      <c r="Q7" s="1667"/>
      <c r="R7" s="1668"/>
    </row>
    <row r="8" spans="2:18" ht="16.5" customHeight="1" x14ac:dyDescent="0.25">
      <c r="B8" s="1063" t="s">
        <v>85</v>
      </c>
      <c r="C8" s="1064" t="s">
        <v>48</v>
      </c>
      <c r="D8" s="1064" t="s">
        <v>33</v>
      </c>
      <c r="E8" s="1062" t="s">
        <v>32</v>
      </c>
      <c r="F8" s="1065" t="s">
        <v>0</v>
      </c>
      <c r="G8" s="1048"/>
      <c r="H8" s="1063" t="s">
        <v>85</v>
      </c>
      <c r="I8" s="1064" t="s">
        <v>48</v>
      </c>
      <c r="J8" s="1064" t="s">
        <v>33</v>
      </c>
      <c r="K8" s="1062" t="s">
        <v>32</v>
      </c>
      <c r="L8" s="1065" t="s">
        <v>0</v>
      </c>
      <c r="M8" s="1048"/>
      <c r="N8" s="1063" t="s">
        <v>85</v>
      </c>
      <c r="O8" s="1064" t="s">
        <v>48</v>
      </c>
      <c r="P8" s="1064" t="s">
        <v>33</v>
      </c>
      <c r="Q8" s="1062" t="s">
        <v>32</v>
      </c>
      <c r="R8" s="1065" t="s">
        <v>0</v>
      </c>
    </row>
    <row r="9" spans="2:18" ht="16.5" customHeight="1" x14ac:dyDescent="0.25">
      <c r="B9" s="1049" t="s">
        <v>86</v>
      </c>
      <c r="C9" s="1050">
        <v>2.8291210863824971E-3</v>
      </c>
      <c r="D9" s="1050">
        <v>1.8740110398938303E-3</v>
      </c>
      <c r="E9" s="1050">
        <v>1.487778958554729E-3</v>
      </c>
      <c r="F9" s="1051">
        <v>2.2048734065155807E-3</v>
      </c>
      <c r="G9" s="1052"/>
      <c r="H9" s="1049" t="s">
        <v>86</v>
      </c>
      <c r="I9" s="1050">
        <v>5.6606584239535229E-4</v>
      </c>
      <c r="J9" s="1050">
        <v>0</v>
      </c>
      <c r="K9" s="1050">
        <v>0</v>
      </c>
      <c r="L9" s="1051">
        <v>2.9646273151398838E-4</v>
      </c>
      <c r="M9" s="113"/>
      <c r="N9" s="1049" t="s">
        <v>86</v>
      </c>
      <c r="O9" s="1050">
        <v>2.4233883666682681E-3</v>
      </c>
      <c r="P9" s="1050">
        <v>1.647995793442644E-3</v>
      </c>
      <c r="Q9" s="1050">
        <v>1.275525698805865E-3</v>
      </c>
      <c r="R9" s="1051">
        <v>1.9172616991731809E-3</v>
      </c>
    </row>
    <row r="10" spans="2:18" ht="16.5" customHeight="1" x14ac:dyDescent="0.25">
      <c r="B10" s="1053" t="s">
        <v>87</v>
      </c>
      <c r="C10" s="1054">
        <v>0.31900128773787378</v>
      </c>
      <c r="D10" s="1054">
        <v>1.8040090710884579E-2</v>
      </c>
      <c r="E10" s="1054">
        <v>6.7162592986184906E-3</v>
      </c>
      <c r="F10" s="1055">
        <v>0.14384793289660056</v>
      </c>
      <c r="G10" s="1052"/>
      <c r="H10" s="1053" t="s">
        <v>87</v>
      </c>
      <c r="I10" s="1054">
        <v>1.8561001042752868E-2</v>
      </c>
      <c r="J10" s="1054">
        <v>4.7887623709694585E-4</v>
      </c>
      <c r="K10" s="1054">
        <v>0</v>
      </c>
      <c r="L10" s="1055">
        <v>9.8612866482547714E-3</v>
      </c>
      <c r="M10" s="113"/>
      <c r="N10" s="1053" t="s">
        <v>87</v>
      </c>
      <c r="O10" s="1054">
        <v>0.26514217389679784</v>
      </c>
      <c r="P10" s="1054">
        <v>1.5922076089953639E-2</v>
      </c>
      <c r="Q10" s="1054">
        <v>5.758087440323619E-3</v>
      </c>
      <c r="R10" s="1055">
        <v>0.12365633084042321</v>
      </c>
    </row>
    <row r="11" spans="2:18" ht="16.5" customHeight="1" x14ac:dyDescent="0.25">
      <c r="B11" s="1056" t="s">
        <v>88</v>
      </c>
      <c r="C11" s="1057">
        <v>5.7206779484644699E-2</v>
      </c>
      <c r="D11" s="1057">
        <v>4.9679522236562905E-2</v>
      </c>
      <c r="E11" s="1057">
        <v>1.4098476797732908E-2</v>
      </c>
      <c r="F11" s="1058">
        <v>4.5934401558073656E-2</v>
      </c>
      <c r="G11" s="1052"/>
      <c r="H11" s="1056" t="s">
        <v>88</v>
      </c>
      <c r="I11" s="1057">
        <v>6.4889021301951441E-2</v>
      </c>
      <c r="J11" s="1057">
        <v>1.0109609449824412E-3</v>
      </c>
      <c r="K11" s="1057">
        <v>1.7050298380221653E-4</v>
      </c>
      <c r="L11" s="1058">
        <v>3.4311660347329492E-2</v>
      </c>
      <c r="M11" s="113"/>
      <c r="N11" s="1056" t="s">
        <v>88</v>
      </c>
      <c r="O11" s="1057">
        <v>5.8577673867439589E-2</v>
      </c>
      <c r="P11" s="1057">
        <v>4.3809755878599782E-2</v>
      </c>
      <c r="Q11" s="1057">
        <v>1.2111420206756643E-2</v>
      </c>
      <c r="R11" s="1058">
        <v>4.4179254570531026E-2</v>
      </c>
    </row>
    <row r="12" spans="2:18" ht="16.5" customHeight="1" x14ac:dyDescent="0.25">
      <c r="B12" s="1053" t="s">
        <v>89</v>
      </c>
      <c r="C12" s="1054">
        <v>0.45902001847058366</v>
      </c>
      <c r="D12" s="1054">
        <v>2.2896477296757305E-2</v>
      </c>
      <c r="E12" s="1054">
        <v>3.1795961742826777E-2</v>
      </c>
      <c r="F12" s="1055">
        <v>0.21014629072237961</v>
      </c>
      <c r="G12" s="1052"/>
      <c r="H12" s="1053" t="s">
        <v>89</v>
      </c>
      <c r="I12" s="1054">
        <v>0.68502904811559662</v>
      </c>
      <c r="J12" s="1054">
        <v>4.0225603916143451E-2</v>
      </c>
      <c r="K12" s="1054">
        <v>2.4808184143222507E-2</v>
      </c>
      <c r="L12" s="1055">
        <v>0.37510337187348841</v>
      </c>
      <c r="M12" s="113"/>
      <c r="N12" s="1053" t="s">
        <v>89</v>
      </c>
      <c r="O12" s="1054">
        <v>0.49946888294607161</v>
      </c>
      <c r="P12" s="1054">
        <v>2.4982846736391211E-2</v>
      </c>
      <c r="Q12" s="1054">
        <v>3.0794834728313025E-2</v>
      </c>
      <c r="R12" s="1055">
        <v>0.23496324073617211</v>
      </c>
    </row>
    <row r="13" spans="2:18" ht="16.5" customHeight="1" x14ac:dyDescent="0.25">
      <c r="B13" s="1056" t="s">
        <v>90</v>
      </c>
      <c r="C13" s="1057">
        <v>0.1229854706746966</v>
      </c>
      <c r="D13" s="1057">
        <v>0.13802054849459308</v>
      </c>
      <c r="E13" s="1057">
        <v>0.1571661353170386</v>
      </c>
      <c r="F13" s="1058">
        <v>0.1353631816572238</v>
      </c>
      <c r="G13" s="1052"/>
      <c r="H13" s="1056" t="s">
        <v>90</v>
      </c>
      <c r="I13" s="1057">
        <v>0.15015641293013557</v>
      </c>
      <c r="J13" s="1057">
        <v>5.2303926785144193E-2</v>
      </c>
      <c r="K13" s="1057">
        <v>6.7348678601875534E-3</v>
      </c>
      <c r="L13" s="1058">
        <v>9.521134672096615E-2</v>
      </c>
      <c r="M13" s="113"/>
      <c r="N13" s="1056" t="s">
        <v>90</v>
      </c>
      <c r="O13" s="1057">
        <v>0.12784174313150884</v>
      </c>
      <c r="P13" s="1057">
        <v>0.12767799316434431</v>
      </c>
      <c r="Q13" s="1057">
        <v>0.13570378648914588</v>
      </c>
      <c r="R13" s="1058">
        <v>0.12930238459423835</v>
      </c>
    </row>
    <row r="14" spans="2:18" ht="16.5" customHeight="1" x14ac:dyDescent="0.25">
      <c r="B14" s="1053" t="s">
        <v>91</v>
      </c>
      <c r="C14" s="1054">
        <v>3.6980189648668685E-2</v>
      </c>
      <c r="D14" s="1054">
        <v>0.57669226113651118</v>
      </c>
      <c r="E14" s="1054">
        <v>3.6656039674105564E-2</v>
      </c>
      <c r="F14" s="1055">
        <v>0.24167847025495751</v>
      </c>
      <c r="G14" s="1052"/>
      <c r="H14" s="1053" t="s">
        <v>91</v>
      </c>
      <c r="I14" s="1054">
        <v>6.6646804707284374E-2</v>
      </c>
      <c r="J14" s="1054">
        <v>0.67266148770884326</v>
      </c>
      <c r="K14" s="1054">
        <v>1.8414322250639385E-2</v>
      </c>
      <c r="L14" s="1055">
        <v>0.23553183853703444</v>
      </c>
      <c r="M14" s="113"/>
      <c r="N14" s="1053" t="s">
        <v>91</v>
      </c>
      <c r="O14" s="1054">
        <v>4.229186350024821E-2</v>
      </c>
      <c r="P14" s="1054">
        <v>0.58820624955914513</v>
      </c>
      <c r="Q14" s="1054">
        <v>3.4050462226217521E-2</v>
      </c>
      <c r="R14" s="1055">
        <v>0.24072677376076992</v>
      </c>
    </row>
    <row r="15" spans="2:18" ht="16.5" customHeight="1" x14ac:dyDescent="0.25">
      <c r="B15" s="1056" t="s">
        <v>92</v>
      </c>
      <c r="C15" s="1057">
        <v>6.7638757007765454E-4</v>
      </c>
      <c r="D15" s="1057">
        <v>0.10622069579040244</v>
      </c>
      <c r="E15" s="1057">
        <v>7.1781792419411974E-2</v>
      </c>
      <c r="F15" s="1058">
        <v>5.4601739553824365E-2</v>
      </c>
      <c r="G15" s="1052"/>
      <c r="H15" s="1056" t="s">
        <v>92</v>
      </c>
      <c r="I15" s="1057">
        <v>8.9378817220318784E-5</v>
      </c>
      <c r="J15" s="1057">
        <v>0.10615089922315632</v>
      </c>
      <c r="K15" s="1057">
        <v>2.3017902813299233E-2</v>
      </c>
      <c r="L15" s="1058">
        <v>3.5388288161775035E-2</v>
      </c>
      <c r="M15" s="113"/>
      <c r="N15" s="1056" t="s">
        <v>92</v>
      </c>
      <c r="O15" s="1057">
        <v>5.7115100271697063E-4</v>
      </c>
      <c r="P15" s="1057">
        <v>0.1062027483696384</v>
      </c>
      <c r="Q15" s="1057">
        <v>6.4821001226934238E-2</v>
      </c>
      <c r="R15" s="1058">
        <v>5.170262707145324E-2</v>
      </c>
    </row>
    <row r="16" spans="2:18" ht="16.5" customHeight="1" x14ac:dyDescent="0.25">
      <c r="B16" s="1053" t="s">
        <v>93</v>
      </c>
      <c r="C16" s="1054">
        <v>5.5281676400577534E-4</v>
      </c>
      <c r="D16" s="1054">
        <v>8.4636755408745865E-2</v>
      </c>
      <c r="E16" s="1054">
        <v>8.7438894792773642E-2</v>
      </c>
      <c r="F16" s="1055">
        <v>4.9417382259206798E-2</v>
      </c>
      <c r="G16" s="1052"/>
      <c r="H16" s="1053" t="s">
        <v>93</v>
      </c>
      <c r="I16" s="1054">
        <v>4.8264561298972143E-3</v>
      </c>
      <c r="J16" s="1054">
        <v>9.1252527402362463E-2</v>
      </c>
      <c r="K16" s="1054">
        <v>0.20179028132992327</v>
      </c>
      <c r="L16" s="1055">
        <v>6.6220412239229823E-2</v>
      </c>
      <c r="M16" s="113"/>
      <c r="N16" s="1053" t="s">
        <v>93</v>
      </c>
      <c r="O16" s="1054">
        <v>1.3184513801036612E-3</v>
      </c>
      <c r="P16" s="1054">
        <v>8.5426458989271994E-2</v>
      </c>
      <c r="Q16" s="1054">
        <v>0.10371846110861405</v>
      </c>
      <c r="R16" s="1055">
        <v>5.1942284783849893E-2</v>
      </c>
    </row>
    <row r="17" spans="2:18" ht="16.5" customHeight="1" x14ac:dyDescent="0.25">
      <c r="B17" s="1056" t="s">
        <v>94</v>
      </c>
      <c r="C17" s="1057">
        <v>2.2112670560231012E-4</v>
      </c>
      <c r="D17" s="1057">
        <v>4.0105294628078083E-4</v>
      </c>
      <c r="E17" s="1057">
        <v>0.35300035423308534</v>
      </c>
      <c r="F17" s="1058">
        <v>6.9167183073654395E-2</v>
      </c>
      <c r="G17" s="1052"/>
      <c r="H17" s="1056" t="s">
        <v>94</v>
      </c>
      <c r="I17" s="1057">
        <v>1.1917175629375837E-4</v>
      </c>
      <c r="J17" s="1057">
        <v>3.1925082473129723E-4</v>
      </c>
      <c r="K17" s="1057">
        <v>0.4652173913043478</v>
      </c>
      <c r="L17" s="1058">
        <v>8.5303250167735489E-2</v>
      </c>
      <c r="M17" s="113"/>
      <c r="N17" s="1056" t="s">
        <v>94</v>
      </c>
      <c r="O17" s="1057">
        <v>2.0283867386210172E-4</v>
      </c>
      <c r="P17" s="1057">
        <v>3.9115853463035519E-4</v>
      </c>
      <c r="Q17" s="1057">
        <v>0.36893062354984874</v>
      </c>
      <c r="R17" s="1058">
        <v>7.1589518029543692E-2</v>
      </c>
    </row>
    <row r="18" spans="2:18" ht="16.5" customHeight="1" x14ac:dyDescent="0.25">
      <c r="B18" s="1059" t="s">
        <v>95</v>
      </c>
      <c r="C18" s="1060">
        <v>5.2680185746432711E-4</v>
      </c>
      <c r="D18" s="1060">
        <v>1.5385849393680863E-3</v>
      </c>
      <c r="E18" s="1060">
        <v>0.23985830676585193</v>
      </c>
      <c r="F18" s="1061">
        <v>4.7638544617563741E-2</v>
      </c>
      <c r="G18" s="1052"/>
      <c r="H18" s="1059" t="s">
        <v>95</v>
      </c>
      <c r="I18" s="1060">
        <v>9.1166393564725157E-3</v>
      </c>
      <c r="J18" s="1060">
        <v>3.5596466957539638E-2</v>
      </c>
      <c r="K18" s="1060">
        <v>0.25984654731457801</v>
      </c>
      <c r="L18" s="1061">
        <v>6.2772082572672375E-2</v>
      </c>
      <c r="M18" s="113"/>
      <c r="N18" s="1059" t="s">
        <v>95</v>
      </c>
      <c r="O18" s="1060">
        <v>2.1618332345829262E-3</v>
      </c>
      <c r="P18" s="1060">
        <v>5.7327168845825822E-3</v>
      </c>
      <c r="Q18" s="1060">
        <v>0.2428357973250404</v>
      </c>
      <c r="R18" s="1061">
        <v>5.0020323913845401E-2</v>
      </c>
    </row>
    <row r="19" spans="2:18" ht="16.5" customHeight="1" x14ac:dyDescent="0.25">
      <c r="B19" s="1300" t="s">
        <v>0</v>
      </c>
      <c r="C19" s="1301">
        <f>SUM(C9:C18)</f>
        <v>1</v>
      </c>
      <c r="D19" s="1301">
        <f>SUM(D9:D18)</f>
        <v>1</v>
      </c>
      <c r="E19" s="1301">
        <f>SUM(E9:E18)</f>
        <v>1</v>
      </c>
      <c r="F19" s="1302">
        <f>SUM(F9:F18)</f>
        <v>1</v>
      </c>
      <c r="G19" s="113"/>
      <c r="H19" s="1300" t="s">
        <v>0</v>
      </c>
      <c r="I19" s="1301">
        <f>SUM(I9:I18)</f>
        <v>0.99999999999999989</v>
      </c>
      <c r="J19" s="1301">
        <f>SUM(J9:J18)</f>
        <v>1</v>
      </c>
      <c r="K19" s="1301">
        <f>SUM(K9:K18)</f>
        <v>1</v>
      </c>
      <c r="L19" s="1302">
        <f>SUM(L9:L18)</f>
        <v>1</v>
      </c>
      <c r="M19" s="113"/>
      <c r="N19" s="1300" t="s">
        <v>0</v>
      </c>
      <c r="O19" s="1301">
        <f>SUM(O9:O18)</f>
        <v>1</v>
      </c>
      <c r="P19" s="1301">
        <f>SUM(P9:P18)</f>
        <v>1</v>
      </c>
      <c r="Q19" s="1301">
        <f>SUM(Q9:Q18)</f>
        <v>1</v>
      </c>
      <c r="R19" s="1302">
        <f>SUM(R9:R18)</f>
        <v>1</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8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56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18" t="s">
        <v>450</v>
      </c>
      <c r="C6" s="1518"/>
      <c r="D6" s="1518"/>
      <c r="E6" s="1518"/>
      <c r="F6" s="1518"/>
      <c r="G6" s="1518"/>
      <c r="H6" s="1518"/>
      <c r="I6" s="1518"/>
      <c r="J6" s="1016"/>
      <c r="K6" s="1016"/>
      <c r="L6" s="1016"/>
      <c r="M6" s="1067"/>
      <c r="N6" s="1067"/>
      <c r="O6" s="1067"/>
      <c r="P6" s="1067"/>
      <c r="Q6" s="1067"/>
      <c r="R6" s="1067"/>
    </row>
    <row r="7" spans="1:18" s="621" customFormat="1" ht="15.75" customHeight="1" x14ac:dyDescent="0.2">
      <c r="A7" s="1015"/>
      <c r="B7" s="1657" t="str">
        <f>porsaad!$B$6</f>
        <v>Situación a 31 de enero de 2025</v>
      </c>
      <c r="C7" s="1657"/>
      <c r="D7" s="1657"/>
      <c r="E7" s="1657"/>
      <c r="F7" s="1657"/>
      <c r="G7" s="1657"/>
      <c r="H7" s="1657"/>
      <c r="I7" s="1657"/>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670" t="s">
        <v>12</v>
      </c>
      <c r="C9" s="1672" t="s">
        <v>48</v>
      </c>
      <c r="D9" s="1672"/>
      <c r="E9" s="1673" t="s">
        <v>33</v>
      </c>
      <c r="F9" s="1674"/>
      <c r="G9" s="1675" t="s">
        <v>32</v>
      </c>
      <c r="H9" s="1676"/>
      <c r="I9" s="1070"/>
      <c r="J9" s="1070"/>
      <c r="K9" s="1070"/>
      <c r="L9" s="1070"/>
      <c r="M9" s="1070"/>
      <c r="N9" s="1070"/>
      <c r="O9" s="1070"/>
    </row>
    <row r="10" spans="1:18" ht="46.5" customHeight="1" x14ac:dyDescent="0.25">
      <c r="B10" s="1671"/>
      <c r="C10" s="1066" t="s">
        <v>131</v>
      </c>
      <c r="D10" s="860" t="s">
        <v>483</v>
      </c>
      <c r="E10" s="1066" t="s">
        <v>131</v>
      </c>
      <c r="F10" s="818" t="s">
        <v>483</v>
      </c>
      <c r="G10" s="818" t="s">
        <v>131</v>
      </c>
      <c r="H10" s="819" t="s">
        <v>483</v>
      </c>
      <c r="I10" s="1070"/>
      <c r="J10" s="1070"/>
      <c r="K10" s="1070"/>
      <c r="L10" s="1070"/>
      <c r="M10" s="1070"/>
      <c r="N10" s="1070"/>
      <c r="O10" s="1070"/>
    </row>
    <row r="11" spans="1:18" ht="15" customHeight="1" x14ac:dyDescent="0.25">
      <c r="B11" s="1071" t="s">
        <v>8</v>
      </c>
      <c r="C11" s="1072">
        <v>13.639379603569076</v>
      </c>
      <c r="D11" s="1073">
        <v>0.37583491981304268</v>
      </c>
      <c r="E11" s="1072">
        <v>43.560658903556813</v>
      </c>
      <c r="F11" s="1073">
        <v>0.24321392970040284</v>
      </c>
      <c r="G11" s="1072">
        <v>66.271983428275504</v>
      </c>
      <c r="H11" s="1073">
        <v>0.29320372459494776</v>
      </c>
      <c r="I11" s="1070"/>
      <c r="J11" s="1070"/>
      <c r="K11" s="1070"/>
      <c r="L11" s="1070"/>
      <c r="M11" s="1070"/>
      <c r="N11" s="1070"/>
      <c r="O11" s="1070"/>
    </row>
    <row r="12" spans="1:18" ht="15" customHeight="1" x14ac:dyDescent="0.25">
      <c r="B12" s="1074" t="s">
        <v>7</v>
      </c>
      <c r="C12" s="1075">
        <v>10.462039045553146</v>
      </c>
      <c r="D12" s="1076">
        <v>0.31612097364835134</v>
      </c>
      <c r="E12" s="1075">
        <v>22.476219145093317</v>
      </c>
      <c r="F12" s="1076">
        <v>0.24640109425624512</v>
      </c>
      <c r="G12" s="1075">
        <v>47.236842105263158</v>
      </c>
      <c r="H12" s="1076">
        <v>0.11614657130960361</v>
      </c>
      <c r="I12" s="1070"/>
      <c r="J12" s="1070"/>
      <c r="K12" s="1070"/>
      <c r="L12" s="1070"/>
      <c r="M12" s="1070"/>
      <c r="N12" s="1070"/>
      <c r="O12" s="1070"/>
    </row>
    <row r="13" spans="1:18" ht="15" customHeight="1" x14ac:dyDescent="0.25">
      <c r="B13" s="1074" t="s">
        <v>37</v>
      </c>
      <c r="C13" s="1075">
        <v>22.566041461006911</v>
      </c>
      <c r="D13" s="1076">
        <v>0.24062916619252861</v>
      </c>
      <c r="E13" s="1075">
        <v>44.415757000474606</v>
      </c>
      <c r="F13" s="1076">
        <v>0.15783659121847329</v>
      </c>
      <c r="G13" s="1075">
        <v>70.877611940298507</v>
      </c>
      <c r="H13" s="1076">
        <v>0.12346765433588523</v>
      </c>
      <c r="I13" s="1070"/>
      <c r="J13" s="1070"/>
      <c r="K13" s="1070"/>
      <c r="L13" s="1070"/>
      <c r="M13" s="1070"/>
      <c r="N13" s="1070"/>
      <c r="O13" s="1070"/>
    </row>
    <row r="14" spans="1:18" ht="15" customHeight="1" x14ac:dyDescent="0.25">
      <c r="B14" s="1074" t="s">
        <v>38</v>
      </c>
      <c r="C14" s="1075">
        <v>21.628076062639821</v>
      </c>
      <c r="D14" s="1076">
        <v>0.32692678712197004</v>
      </c>
      <c r="E14" s="1075">
        <v>30.963768115942027</v>
      </c>
      <c r="F14" s="1076">
        <v>0.4524490062644656</v>
      </c>
      <c r="G14" s="1075">
        <v>35.532490974729242</v>
      </c>
      <c r="H14" s="1076">
        <v>0.65211765592259929</v>
      </c>
      <c r="I14" s="1070"/>
      <c r="J14" s="1070"/>
      <c r="K14" s="1070"/>
      <c r="L14" s="1070"/>
      <c r="M14" s="1070"/>
      <c r="N14" s="1070"/>
      <c r="O14" s="1070"/>
    </row>
    <row r="15" spans="1:18" ht="15" customHeight="1" x14ac:dyDescent="0.25">
      <c r="B15" s="1074" t="s">
        <v>6</v>
      </c>
      <c r="C15" s="1075">
        <v>23.527426160337551</v>
      </c>
      <c r="D15" s="1076">
        <v>0.31620731076860559</v>
      </c>
      <c r="E15" s="1075">
        <v>40.44154800183739</v>
      </c>
      <c r="F15" s="1076">
        <v>0.28386098134393228</v>
      </c>
      <c r="G15" s="1075">
        <v>56.616825501150181</v>
      </c>
      <c r="H15" s="1076">
        <v>0.37754364166460619</v>
      </c>
      <c r="I15" s="1070"/>
      <c r="J15" s="1070"/>
      <c r="K15" s="1070"/>
      <c r="L15" s="1070"/>
      <c r="M15" s="1070"/>
      <c r="N15" s="1070"/>
      <c r="O15" s="1070"/>
    </row>
    <row r="16" spans="1:18" ht="15" customHeight="1" x14ac:dyDescent="0.25">
      <c r="B16" s="1074" t="s">
        <v>5</v>
      </c>
      <c r="C16" s="1075">
        <v>21.589210084033613</v>
      </c>
      <c r="D16" s="1076">
        <v>0.56648751251006135</v>
      </c>
      <c r="E16" s="1075">
        <v>35.834309090909095</v>
      </c>
      <c r="F16" s="1076">
        <v>0.38014425137029095</v>
      </c>
      <c r="G16" s="1075">
        <v>44.979268292682924</v>
      </c>
      <c r="H16" s="1076">
        <v>0.4958820657283935</v>
      </c>
      <c r="I16" s="1070"/>
      <c r="J16" s="1070"/>
      <c r="K16" s="1070"/>
      <c r="L16" s="1070"/>
      <c r="M16" s="1070"/>
      <c r="N16" s="1070"/>
      <c r="O16" s="1070"/>
    </row>
    <row r="17" spans="1:15" ht="15" customHeight="1" x14ac:dyDescent="0.25">
      <c r="B17" s="1074" t="s">
        <v>4</v>
      </c>
      <c r="C17" s="1075">
        <v>22.511810172423111</v>
      </c>
      <c r="D17" s="1076">
        <v>0.21427398536786674</v>
      </c>
      <c r="E17" s="1075">
        <v>45.662078107474251</v>
      </c>
      <c r="F17" s="1076">
        <v>0.1716608219328899</v>
      </c>
      <c r="G17" s="1075">
        <v>73.477768955934891</v>
      </c>
      <c r="H17" s="1076">
        <v>0.1387641812451392</v>
      </c>
      <c r="I17" s="1070"/>
      <c r="J17" s="1070"/>
      <c r="K17" s="1070"/>
      <c r="L17" s="1070"/>
      <c r="M17" s="1070"/>
      <c r="N17" s="1070"/>
      <c r="O17" s="1070"/>
    </row>
    <row r="18" spans="1:15" ht="15" customHeight="1" x14ac:dyDescent="0.25">
      <c r="B18" s="1074" t="s">
        <v>40</v>
      </c>
      <c r="C18" s="1075">
        <v>18.437384095123814</v>
      </c>
      <c r="D18" s="1076">
        <v>0.38036165725357945</v>
      </c>
      <c r="E18" s="1075">
        <v>29.486008836524299</v>
      </c>
      <c r="F18" s="1076">
        <v>0.52102302605464268</v>
      </c>
      <c r="G18" s="1075">
        <v>38.980721171010352</v>
      </c>
      <c r="H18" s="1076">
        <v>0.57647028155931346</v>
      </c>
      <c r="I18" s="1070"/>
      <c r="J18" s="1070"/>
      <c r="K18" s="1070"/>
      <c r="L18" s="1070"/>
      <c r="M18" s="1070"/>
      <c r="N18" s="1070"/>
      <c r="O18" s="1070"/>
    </row>
    <row r="19" spans="1:15" ht="15" customHeight="1" x14ac:dyDescent="0.25">
      <c r="B19" s="1074" t="s">
        <v>41</v>
      </c>
      <c r="C19" s="1075">
        <v>18.429736232400643</v>
      </c>
      <c r="D19" s="1076">
        <v>0.31613110985286036</v>
      </c>
      <c r="E19" s="1075">
        <v>27.40977881257276</v>
      </c>
      <c r="F19" s="1076">
        <v>0.51475997122256489</v>
      </c>
      <c r="G19" s="1075">
        <v>35.618695732495844</v>
      </c>
      <c r="H19" s="1076">
        <v>0.6079223160215852</v>
      </c>
      <c r="I19" s="1070"/>
      <c r="J19" s="1070"/>
      <c r="K19" s="1070"/>
      <c r="L19" s="1070"/>
      <c r="M19" s="1070"/>
      <c r="N19" s="1070"/>
      <c r="O19" s="1070"/>
    </row>
    <row r="20" spans="1:15" ht="15" customHeight="1" x14ac:dyDescent="0.25">
      <c r="B20" s="1074" t="s">
        <v>3</v>
      </c>
      <c r="C20" s="1075">
        <v>20.204746897774275</v>
      </c>
      <c r="D20" s="1076">
        <v>0.10850219586402135</v>
      </c>
      <c r="E20" s="1075">
        <v>33.020882399120744</v>
      </c>
      <c r="F20" s="1076">
        <v>0.17513103843811467</v>
      </c>
      <c r="G20" s="1075">
        <v>57.363516192994048</v>
      </c>
      <c r="H20" s="1076">
        <v>0.13992537236414779</v>
      </c>
      <c r="I20" s="1070"/>
      <c r="J20" s="1070"/>
      <c r="K20" s="1070"/>
      <c r="L20" s="1070"/>
      <c r="M20" s="1070"/>
      <c r="N20" s="1070"/>
      <c r="O20" s="1070"/>
    </row>
    <row r="21" spans="1:15" ht="15" customHeight="1" x14ac:dyDescent="0.25">
      <c r="B21" s="1074" t="s">
        <v>2</v>
      </c>
      <c r="C21" s="1075">
        <v>21.163090128755364</v>
      </c>
      <c r="D21" s="1076">
        <v>0.22668877959515776</v>
      </c>
      <c r="E21" s="1075">
        <v>43.401944209636518</v>
      </c>
      <c r="F21" s="1076">
        <v>0.19313813811914793</v>
      </c>
      <c r="G21" s="1075">
        <v>68.621058893515766</v>
      </c>
      <c r="H21" s="1076">
        <v>0.16943951362696624</v>
      </c>
      <c r="I21" s="1070"/>
      <c r="J21" s="1070"/>
      <c r="K21" s="1070"/>
      <c r="L21" s="1070"/>
      <c r="M21" s="1070"/>
      <c r="N21" s="1070"/>
      <c r="O21" s="1070"/>
    </row>
    <row r="22" spans="1:15" ht="15" customHeight="1" x14ac:dyDescent="0.25">
      <c r="B22" s="1074" t="s">
        <v>35</v>
      </c>
      <c r="C22" s="1075">
        <v>22.906580617858655</v>
      </c>
      <c r="D22" s="1076">
        <v>0.33013019472093091</v>
      </c>
      <c r="E22" s="1075">
        <v>47.853583916083913</v>
      </c>
      <c r="F22" s="1076">
        <v>0.19384910287142113</v>
      </c>
      <c r="G22" s="1075">
        <v>76.821737664381246</v>
      </c>
      <c r="H22" s="1076">
        <v>0.17992478340813237</v>
      </c>
      <c r="I22" s="1070"/>
      <c r="J22" s="1070"/>
      <c r="K22" s="1070"/>
      <c r="L22" s="1070"/>
      <c r="M22" s="1070"/>
      <c r="N22" s="1070"/>
      <c r="O22" s="1070"/>
    </row>
    <row r="23" spans="1:15" ht="15" customHeight="1" x14ac:dyDescent="0.25">
      <c r="B23" s="1074" t="s">
        <v>42</v>
      </c>
      <c r="C23" s="1075">
        <v>21.825888594164457</v>
      </c>
      <c r="D23" s="1076">
        <v>0.19506432142700922</v>
      </c>
      <c r="E23" s="1075">
        <v>38.210819817818262</v>
      </c>
      <c r="F23" s="1076">
        <v>0.34162295693384476</v>
      </c>
      <c r="G23" s="1075">
        <v>57.189778707754741</v>
      </c>
      <c r="H23" s="1076">
        <v>0.39150538713508731</v>
      </c>
      <c r="I23" s="1070"/>
      <c r="J23" s="1070"/>
      <c r="K23" s="1070"/>
      <c r="L23" s="1070"/>
      <c r="M23" s="1070"/>
      <c r="N23" s="1070"/>
      <c r="O23" s="1070"/>
    </row>
    <row r="24" spans="1:15" ht="15" customHeight="1" x14ac:dyDescent="0.25">
      <c r="B24" s="1074" t="s">
        <v>43</v>
      </c>
      <c r="C24" s="1075">
        <v>21.888535031847134</v>
      </c>
      <c r="D24" s="1076">
        <v>0.3412482641848576</v>
      </c>
      <c r="E24" s="1075">
        <v>41.354149548069024</v>
      </c>
      <c r="F24" s="1076">
        <v>0.29997902448838126</v>
      </c>
      <c r="G24" s="1075">
        <v>68.822709163346616</v>
      </c>
      <c r="H24" s="1076">
        <v>0.22700177662764506</v>
      </c>
      <c r="I24" s="1070"/>
      <c r="J24" s="1070"/>
      <c r="K24" s="1070"/>
      <c r="L24" s="1070"/>
      <c r="M24" s="1070"/>
      <c r="N24" s="1070"/>
      <c r="O24" s="1070"/>
    </row>
    <row r="25" spans="1:15" ht="15" customHeight="1" x14ac:dyDescent="0.25">
      <c r="B25" s="1074" t="s">
        <v>44</v>
      </c>
      <c r="C25" s="1075">
        <v>56.018286814244469</v>
      </c>
      <c r="D25" s="1076">
        <v>1.003533864873684</v>
      </c>
      <c r="E25" s="1075">
        <v>91.924287118977389</v>
      </c>
      <c r="F25" s="1076">
        <v>0.66533547846896346</v>
      </c>
      <c r="G25" s="1075">
        <v>98.345238095238102</v>
      </c>
      <c r="H25" s="1076">
        <v>0.58476407094301286</v>
      </c>
      <c r="I25" s="1070"/>
      <c r="J25" s="1070"/>
      <c r="K25" s="1070"/>
      <c r="L25" s="1070"/>
      <c r="M25" s="1070"/>
      <c r="N25" s="1070"/>
      <c r="O25" s="1070"/>
    </row>
    <row r="26" spans="1:15" ht="15" customHeight="1" x14ac:dyDescent="0.25">
      <c r="B26" s="1074" t="s">
        <v>45</v>
      </c>
      <c r="C26" s="1075">
        <v>20.219508591065296</v>
      </c>
      <c r="D26" s="1076">
        <v>0.71776400350091552</v>
      </c>
      <c r="E26" s="1075">
        <v>27.192706396938206</v>
      </c>
      <c r="F26" s="1076">
        <v>0.67944546548200335</v>
      </c>
      <c r="G26" s="1075">
        <v>32.436272373540817</v>
      </c>
      <c r="H26" s="1076">
        <v>0.67842050054753034</v>
      </c>
      <c r="I26" s="1070"/>
      <c r="J26" s="1070"/>
      <c r="K26" s="1070"/>
      <c r="L26" s="1070"/>
      <c r="M26" s="1070"/>
      <c r="N26" s="1070"/>
      <c r="O26" s="1070"/>
    </row>
    <row r="27" spans="1:15" ht="15" customHeight="1" x14ac:dyDescent="0.25">
      <c r="B27" s="1074" t="s">
        <v>46</v>
      </c>
      <c r="C27" s="1075">
        <v>18.300514046622851</v>
      </c>
      <c r="D27" s="1076">
        <v>0.37625601231572192</v>
      </c>
      <c r="E27" s="1075">
        <v>29.041867426942229</v>
      </c>
      <c r="F27" s="1076">
        <v>0.45343906525230249</v>
      </c>
      <c r="G27" s="1075">
        <v>39.167515822784871</v>
      </c>
      <c r="H27" s="1076">
        <v>0.46857380235368123</v>
      </c>
      <c r="I27" s="1070"/>
      <c r="J27" s="1070"/>
      <c r="K27" s="1070"/>
      <c r="L27" s="1070"/>
      <c r="M27" s="1070"/>
      <c r="N27" s="1070"/>
      <c r="O27" s="1070"/>
    </row>
    <row r="28" spans="1:15" ht="15" customHeight="1" x14ac:dyDescent="0.25">
      <c r="B28" s="1077" t="s">
        <v>1</v>
      </c>
      <c r="C28" s="1078">
        <v>20.29821073558648</v>
      </c>
      <c r="D28" s="1079">
        <v>8.388067804382128E-2</v>
      </c>
      <c r="E28" s="1078">
        <v>45.011160714285715</v>
      </c>
      <c r="F28" s="1079">
        <v>2.5196421991742494E-2</v>
      </c>
      <c r="G28" s="1078">
        <v>70.312121212121212</v>
      </c>
      <c r="H28" s="1079">
        <v>4.5699361522076674E-2</v>
      </c>
      <c r="I28" s="1070"/>
      <c r="J28" s="1070"/>
      <c r="K28" s="1070"/>
      <c r="L28" s="1070"/>
      <c r="M28" s="1070"/>
      <c r="N28" s="1070"/>
      <c r="O28" s="1070"/>
    </row>
    <row r="29" spans="1:15" ht="15" customHeight="1" x14ac:dyDescent="0.25">
      <c r="B29" s="1303" t="s">
        <v>0</v>
      </c>
      <c r="C29" s="1304">
        <v>18.352536047362044</v>
      </c>
      <c r="D29" s="1305">
        <v>0.46397417358821724</v>
      </c>
      <c r="E29" s="1304">
        <v>40.464716063950547</v>
      </c>
      <c r="F29" s="1305">
        <v>0.35403133400008041</v>
      </c>
      <c r="G29" s="1304">
        <v>61.745185954680764</v>
      </c>
      <c r="H29" s="1305">
        <v>0.36986475973628413</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189</v>
      </c>
      <c r="C31" s="1080"/>
      <c r="D31" s="1080"/>
      <c r="E31" s="1080"/>
      <c r="F31" s="1080"/>
      <c r="G31" s="1080"/>
      <c r="H31" s="1080"/>
      <c r="I31" s="1081"/>
      <c r="J31" s="1081"/>
      <c r="K31" s="1081"/>
      <c r="L31" s="1081"/>
      <c r="M31" s="1081"/>
      <c r="N31" s="1081"/>
      <c r="O31" s="1081"/>
    </row>
    <row r="32" spans="1:15" ht="47.45" customHeight="1" x14ac:dyDescent="0.25">
      <c r="B32" s="1669" t="s">
        <v>288</v>
      </c>
      <c r="C32" s="1669"/>
      <c r="D32" s="1669"/>
      <c r="E32" s="1669"/>
      <c r="F32" s="1669"/>
      <c r="G32" s="1669"/>
      <c r="H32" s="166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56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18" t="s">
        <v>449</v>
      </c>
      <c r="C6" s="1518"/>
      <c r="D6" s="1518"/>
      <c r="E6" s="1518"/>
      <c r="F6" s="1518"/>
      <c r="G6" s="1518"/>
      <c r="H6" s="1518"/>
      <c r="I6" s="1518"/>
      <c r="J6" s="1016"/>
      <c r="K6" s="1016"/>
      <c r="L6" s="1016"/>
      <c r="M6" s="1067"/>
      <c r="N6" s="1067"/>
      <c r="O6" s="1067"/>
      <c r="P6" s="1067"/>
      <c r="Q6" s="1067"/>
      <c r="R6" s="1067"/>
    </row>
    <row r="7" spans="1:18" s="621" customFormat="1" ht="15.75" customHeight="1" x14ac:dyDescent="0.2">
      <c r="A7" s="1015"/>
      <c r="B7" s="1657" t="str">
        <f>porsaad!$B$6</f>
        <v>Situación a 31 de enero de 2025</v>
      </c>
      <c r="C7" s="1657"/>
      <c r="D7" s="1657"/>
      <c r="E7" s="1657"/>
      <c r="F7" s="1657"/>
      <c r="G7" s="1657"/>
      <c r="H7" s="1657"/>
      <c r="I7" s="1657"/>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670" t="s">
        <v>12</v>
      </c>
      <c r="C9" s="1672" t="s">
        <v>48</v>
      </c>
      <c r="D9" s="1672"/>
      <c r="E9" s="1673" t="s">
        <v>33</v>
      </c>
      <c r="F9" s="1674"/>
      <c r="G9" s="1675" t="s">
        <v>32</v>
      </c>
      <c r="H9" s="1676"/>
      <c r="I9" s="1070"/>
      <c r="J9" s="1070"/>
      <c r="K9" s="1070"/>
      <c r="L9" s="1070"/>
      <c r="M9" s="1070"/>
      <c r="N9" s="1070"/>
      <c r="O9" s="1070"/>
    </row>
    <row r="10" spans="1:18" ht="46.5" customHeight="1" x14ac:dyDescent="0.25">
      <c r="B10" s="1671"/>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25">
      <c r="B11" s="1071" t="s">
        <v>8</v>
      </c>
      <c r="C11" s="1072">
        <v>13.639379603569076</v>
      </c>
      <c r="D11" s="1073">
        <v>0.37583491981304268</v>
      </c>
      <c r="E11" s="1072">
        <v>43.560658903556813</v>
      </c>
      <c r="F11" s="1073">
        <v>0.24321392970040284</v>
      </c>
      <c r="G11" s="1072">
        <v>66.271983428275504</v>
      </c>
      <c r="H11" s="1073">
        <v>0.29320372459494776</v>
      </c>
      <c r="I11" s="1070"/>
      <c r="J11" s="1070"/>
      <c r="K11" s="1070"/>
      <c r="L11" s="1070"/>
      <c r="M11" s="1070"/>
      <c r="N11" s="1070"/>
      <c r="O11" s="1070"/>
    </row>
    <row r="12" spans="1:18" ht="15" customHeight="1" x14ac:dyDescent="0.25">
      <c r="B12" s="1074" t="s">
        <v>7</v>
      </c>
      <c r="C12" s="1075">
        <v>10.462039045553146</v>
      </c>
      <c r="D12" s="1076">
        <v>0.31612097364835134</v>
      </c>
      <c r="E12" s="1075">
        <v>22.48012048192771</v>
      </c>
      <c r="F12" s="1076">
        <v>0.24633098685679364</v>
      </c>
      <c r="G12" s="1075">
        <v>47.238557558945907</v>
      </c>
      <c r="H12" s="1076">
        <v>0.11621887795914339</v>
      </c>
      <c r="I12" s="1070"/>
      <c r="J12" s="1070"/>
      <c r="K12" s="1070"/>
      <c r="L12" s="1070"/>
      <c r="M12" s="1070"/>
      <c r="N12" s="1070"/>
      <c r="O12" s="1070"/>
    </row>
    <row r="13" spans="1:18" ht="15" customHeight="1" x14ac:dyDescent="0.25">
      <c r="B13" s="1074" t="s">
        <v>37</v>
      </c>
      <c r="C13" s="1075">
        <v>22.627760891590679</v>
      </c>
      <c r="D13" s="1076">
        <v>0.24229249360836627</v>
      </c>
      <c r="E13" s="1075">
        <v>44.400596421471171</v>
      </c>
      <c r="F13" s="1076">
        <v>0.16108537596938197</v>
      </c>
      <c r="G13" s="1075">
        <v>70.944325481798714</v>
      </c>
      <c r="H13" s="1076">
        <v>0.12790997115833985</v>
      </c>
      <c r="I13" s="1070"/>
      <c r="J13" s="1070"/>
      <c r="K13" s="1070"/>
      <c r="L13" s="1070"/>
      <c r="M13" s="1070"/>
      <c r="N13" s="1070"/>
      <c r="O13" s="1070"/>
    </row>
    <row r="14" spans="1:18" ht="15" customHeight="1" x14ac:dyDescent="0.25">
      <c r="B14" s="1074" t="s">
        <v>38</v>
      </c>
      <c r="C14" s="1075">
        <v>21.628076062639821</v>
      </c>
      <c r="D14" s="1076">
        <v>0.32692678712197004</v>
      </c>
      <c r="E14" s="1075">
        <v>30.963768115942027</v>
      </c>
      <c r="F14" s="1076">
        <v>0.4524490062644656</v>
      </c>
      <c r="G14" s="1075">
        <v>35.532490974729242</v>
      </c>
      <c r="H14" s="1076">
        <v>0.65211765592259929</v>
      </c>
      <c r="I14" s="1070"/>
      <c r="J14" s="1070"/>
      <c r="K14" s="1070"/>
      <c r="L14" s="1070"/>
      <c r="M14" s="1070"/>
      <c r="N14" s="1070"/>
      <c r="O14" s="1070"/>
    </row>
    <row r="15" spans="1:18" ht="15" customHeight="1" x14ac:dyDescent="0.25">
      <c r="B15" s="1074" t="s">
        <v>6</v>
      </c>
      <c r="C15" s="1075">
        <v>30.304180064308682</v>
      </c>
      <c r="D15" s="1076">
        <v>0.33957283210873196</v>
      </c>
      <c r="E15" s="1075">
        <v>34.959250203748979</v>
      </c>
      <c r="F15" s="1076">
        <v>0.27621909127118099</v>
      </c>
      <c r="G15" s="1075">
        <v>41.382325581395349</v>
      </c>
      <c r="H15" s="1076">
        <v>0.38429269672355382</v>
      </c>
      <c r="I15" s="1070"/>
      <c r="J15" s="1070"/>
      <c r="K15" s="1070"/>
      <c r="L15" s="1070"/>
      <c r="M15" s="1070"/>
      <c r="N15" s="1070"/>
      <c r="O15" s="1070"/>
    </row>
    <row r="16" spans="1:18" ht="15" customHeight="1" x14ac:dyDescent="0.25">
      <c r="B16" s="1074" t="s">
        <v>5</v>
      </c>
      <c r="C16" s="1075">
        <v>21.589210084033613</v>
      </c>
      <c r="D16" s="1076">
        <v>0.56648751251006135</v>
      </c>
      <c r="E16" s="1075">
        <v>35.834309090909095</v>
      </c>
      <c r="F16" s="1076">
        <v>0.38014425137029095</v>
      </c>
      <c r="G16" s="1075">
        <v>44.979268292682924</v>
      </c>
      <c r="H16" s="1076">
        <v>0.4958820657283935</v>
      </c>
      <c r="I16" s="1070"/>
      <c r="J16" s="1070"/>
      <c r="K16" s="1070"/>
      <c r="L16" s="1070"/>
      <c r="M16" s="1070"/>
      <c r="N16" s="1070"/>
      <c r="O16" s="1070"/>
    </row>
    <row r="17" spans="1:15" ht="15" customHeight="1" x14ac:dyDescent="0.25">
      <c r="B17" s="1074" t="s">
        <v>4</v>
      </c>
      <c r="C17" s="1075">
        <v>22.693379528507947</v>
      </c>
      <c r="D17" s="1076">
        <v>0.2335319785074117</v>
      </c>
      <c r="E17" s="1075">
        <v>45.503934942287515</v>
      </c>
      <c r="F17" s="1076">
        <v>0.18146916151076661</v>
      </c>
      <c r="G17" s="1075">
        <v>73.965094082356146</v>
      </c>
      <c r="H17" s="1076">
        <v>0.14147703277484758</v>
      </c>
      <c r="I17" s="1070"/>
      <c r="J17" s="1070"/>
      <c r="K17" s="1070"/>
      <c r="L17" s="1070"/>
      <c r="M17" s="1070"/>
      <c r="N17" s="1070"/>
      <c r="O17" s="1070"/>
    </row>
    <row r="18" spans="1:15" ht="15" customHeight="1" x14ac:dyDescent="0.25">
      <c r="B18" s="1074" t="s">
        <v>40</v>
      </c>
      <c r="C18" s="1075">
        <v>18.373274336283185</v>
      </c>
      <c r="D18" s="1076">
        <v>0.38118189546026082</v>
      </c>
      <c r="E18" s="1075">
        <v>29.15195303680289</v>
      </c>
      <c r="F18" s="1076">
        <v>0.52633082787585173</v>
      </c>
      <c r="G18" s="1075">
        <v>38.064811284788412</v>
      </c>
      <c r="H18" s="1076">
        <v>0.58387945341264424</v>
      </c>
      <c r="I18" s="1070"/>
      <c r="J18" s="1070"/>
      <c r="K18" s="1070"/>
      <c r="L18" s="1070"/>
      <c r="M18" s="1070"/>
      <c r="N18" s="1070"/>
      <c r="O18" s="1070"/>
    </row>
    <row r="19" spans="1:15" ht="15" customHeight="1" x14ac:dyDescent="0.25">
      <c r="B19" s="1074" t="s">
        <v>41</v>
      </c>
      <c r="C19" s="1075">
        <v>18.897624266840452</v>
      </c>
      <c r="D19" s="1076">
        <v>0.30048305403766901</v>
      </c>
      <c r="E19" s="1075">
        <v>25.980617907727989</v>
      </c>
      <c r="F19" s="1076">
        <v>0.52283522618553069</v>
      </c>
      <c r="G19" s="1075">
        <v>32.034037318023373</v>
      </c>
      <c r="H19" s="1076">
        <v>0.60026638301426605</v>
      </c>
      <c r="I19" s="1070"/>
      <c r="J19" s="1070"/>
      <c r="K19" s="1070"/>
      <c r="L19" s="1070"/>
      <c r="M19" s="1070"/>
      <c r="N19" s="1070"/>
      <c r="O19" s="1070"/>
    </row>
    <row r="20" spans="1:15" ht="15" customHeight="1" x14ac:dyDescent="0.25">
      <c r="B20" s="1074" t="s">
        <v>3</v>
      </c>
      <c r="C20" s="1075">
        <v>20.1373725254949</v>
      </c>
      <c r="D20" s="1076">
        <v>8.993135613951439E-2</v>
      </c>
      <c r="E20" s="1075">
        <v>33.210020242914979</v>
      </c>
      <c r="F20" s="1076">
        <v>0.18352458961540835</v>
      </c>
      <c r="G20" s="1075">
        <v>57.582443653618029</v>
      </c>
      <c r="H20" s="1076">
        <v>0.15297491846883426</v>
      </c>
      <c r="I20" s="1070"/>
      <c r="J20" s="1070"/>
      <c r="K20" s="1070"/>
      <c r="L20" s="1070"/>
      <c r="M20" s="1070"/>
      <c r="N20" s="1070"/>
      <c r="O20" s="1070"/>
    </row>
    <row r="21" spans="1:15" ht="15" customHeight="1" x14ac:dyDescent="0.25">
      <c r="B21" s="1074" t="s">
        <v>2</v>
      </c>
      <c r="C21" s="1075">
        <v>20.641584158415842</v>
      </c>
      <c r="D21" s="1076">
        <v>0.24297928600945065</v>
      </c>
      <c r="E21" s="1075">
        <v>44.159420289855071</v>
      </c>
      <c r="F21" s="1076">
        <v>0.29940000445066206</v>
      </c>
      <c r="G21" s="1075">
        <v>71.262068965517244</v>
      </c>
      <c r="H21" s="1076">
        <v>0.41702913087002996</v>
      </c>
      <c r="I21" s="1070"/>
      <c r="J21" s="1070"/>
      <c r="K21" s="1070"/>
      <c r="L21" s="1070"/>
      <c r="M21" s="1070"/>
      <c r="N21" s="1070"/>
      <c r="O21" s="1070"/>
    </row>
    <row r="22" spans="1:15" ht="15" customHeight="1" x14ac:dyDescent="0.25">
      <c r="B22" s="1074" t="s">
        <v>35</v>
      </c>
      <c r="C22" s="1075">
        <v>22.491182572614107</v>
      </c>
      <c r="D22" s="1076">
        <v>0.33015932819602106</v>
      </c>
      <c r="E22" s="1075">
        <v>47.529559899268499</v>
      </c>
      <c r="F22" s="1076">
        <v>0.19273189153110667</v>
      </c>
      <c r="G22" s="1075">
        <v>76.779012053887968</v>
      </c>
      <c r="H22" s="1076">
        <v>0.18108904870831005</v>
      </c>
      <c r="I22" s="1070"/>
      <c r="J22" s="1070"/>
      <c r="K22" s="1070"/>
      <c r="L22" s="1070"/>
      <c r="M22" s="1070"/>
      <c r="N22" s="1070"/>
      <c r="O22" s="1070"/>
    </row>
    <row r="23" spans="1:15" ht="15" customHeight="1" x14ac:dyDescent="0.25">
      <c r="B23" s="1074" t="s">
        <v>42</v>
      </c>
      <c r="C23" s="1075">
        <v>21.453230908269319</v>
      </c>
      <c r="D23" s="1076">
        <v>0.16414236355222689</v>
      </c>
      <c r="E23" s="1075">
        <v>37.304083344986715</v>
      </c>
      <c r="F23" s="1076">
        <v>0.335800700627362</v>
      </c>
      <c r="G23" s="1075">
        <v>54.868190292066558</v>
      </c>
      <c r="H23" s="1076">
        <v>0.39396663051411424</v>
      </c>
      <c r="I23" s="1070"/>
      <c r="J23" s="1070"/>
      <c r="K23" s="1070"/>
      <c r="L23" s="1070"/>
      <c r="M23" s="1070"/>
      <c r="N23" s="1070"/>
      <c r="O23" s="1070"/>
    </row>
    <row r="24" spans="1:15" ht="15" customHeight="1" x14ac:dyDescent="0.25">
      <c r="B24" s="1074" t="s">
        <v>43</v>
      </c>
      <c r="C24" s="1075">
        <v>21.887471526195899</v>
      </c>
      <c r="D24" s="1076">
        <v>0.34145561314943396</v>
      </c>
      <c r="E24" s="1075">
        <v>41.354149548069024</v>
      </c>
      <c r="F24" s="1076">
        <v>0.29997902448838126</v>
      </c>
      <c r="G24" s="1075">
        <v>68.822709163346616</v>
      </c>
      <c r="H24" s="1076">
        <v>0.22700177662764506</v>
      </c>
      <c r="I24" s="1070"/>
      <c r="J24" s="1070"/>
      <c r="K24" s="1070"/>
      <c r="L24" s="1070"/>
      <c r="M24" s="1070"/>
      <c r="N24" s="1070"/>
      <c r="O24" s="1070"/>
    </row>
    <row r="25" spans="1:15" ht="15" customHeight="1" x14ac:dyDescent="0.25">
      <c r="B25" s="1074" t="s">
        <v>44</v>
      </c>
      <c r="C25" s="1075">
        <v>14.584745762711865</v>
      </c>
      <c r="D25" s="1076">
        <v>0.5983829856394256</v>
      </c>
      <c r="E25" s="1075">
        <v>17.548387096774192</v>
      </c>
      <c r="F25" s="1076">
        <v>0.63629331035407199</v>
      </c>
      <c r="G25" s="1075">
        <v>22.957894736842107</v>
      </c>
      <c r="H25" s="1076">
        <v>0.67828212209859262</v>
      </c>
      <c r="I25" s="1070"/>
      <c r="J25" s="1070"/>
      <c r="K25" s="1070"/>
      <c r="L25" s="1070"/>
      <c r="M25" s="1070"/>
      <c r="N25" s="1070"/>
      <c r="O25" s="1070"/>
    </row>
    <row r="26" spans="1:15" ht="15" customHeight="1" x14ac:dyDescent="0.25">
      <c r="B26" s="1074" t="s">
        <v>45</v>
      </c>
      <c r="C26" s="1075">
        <v>20.219508591065296</v>
      </c>
      <c r="D26" s="1076">
        <v>0.71776400350091552</v>
      </c>
      <c r="E26" s="1075">
        <v>27.192706396938206</v>
      </c>
      <c r="F26" s="1076">
        <v>0.67944546548200335</v>
      </c>
      <c r="G26" s="1075">
        <v>32.436272373540817</v>
      </c>
      <c r="H26" s="1076">
        <v>0.67842050054753034</v>
      </c>
      <c r="I26" s="1070"/>
      <c r="J26" s="1070"/>
      <c r="K26" s="1070"/>
      <c r="L26" s="1070"/>
      <c r="M26" s="1070"/>
      <c r="N26" s="1070"/>
      <c r="O26" s="1070"/>
    </row>
    <row r="27" spans="1:15" ht="15" customHeight="1" x14ac:dyDescent="0.25">
      <c r="B27" s="1074" t="s">
        <v>46</v>
      </c>
      <c r="C27" s="1075">
        <v>18.300514046622851</v>
      </c>
      <c r="D27" s="1076">
        <v>0.37625601231572192</v>
      </c>
      <c r="E27" s="1075">
        <v>29.041867426942229</v>
      </c>
      <c r="F27" s="1076">
        <v>0.45343906525230249</v>
      </c>
      <c r="G27" s="1075">
        <v>39.167515822784871</v>
      </c>
      <c r="H27" s="1076">
        <v>0.46857380235368123</v>
      </c>
      <c r="I27" s="1070"/>
      <c r="J27" s="1070"/>
      <c r="K27" s="1070"/>
      <c r="L27" s="1070"/>
      <c r="M27" s="1070"/>
      <c r="N27" s="1070"/>
      <c r="O27" s="1070"/>
    </row>
    <row r="28" spans="1:15" ht="15" customHeight="1" x14ac:dyDescent="0.25">
      <c r="B28" s="1077" t="s">
        <v>1</v>
      </c>
      <c r="C28" s="1078">
        <v>20.298804780876495</v>
      </c>
      <c r="D28" s="1079">
        <v>8.395932179088697E-2</v>
      </c>
      <c r="E28" s="1078">
        <v>45.011235955056179</v>
      </c>
      <c r="F28" s="1079">
        <v>2.5281351202238077E-2</v>
      </c>
      <c r="G28" s="1078">
        <v>70.312121212121212</v>
      </c>
      <c r="H28" s="1079">
        <v>4.5699361522076674E-2</v>
      </c>
      <c r="I28" s="1070"/>
      <c r="J28" s="1070"/>
      <c r="K28" s="1070"/>
      <c r="L28" s="1070"/>
      <c r="M28" s="1070"/>
      <c r="N28" s="1070"/>
      <c r="O28" s="1070"/>
    </row>
    <row r="29" spans="1:15" ht="15" customHeight="1" x14ac:dyDescent="0.25">
      <c r="B29" s="1303" t="s">
        <v>0</v>
      </c>
      <c r="C29" s="1304">
        <v>17.552849998048924</v>
      </c>
      <c r="D29" s="1305">
        <v>0.40137560675869088</v>
      </c>
      <c r="E29" s="1304">
        <v>39.890797439094605</v>
      </c>
      <c r="F29" s="1305">
        <v>0.32782435221394135</v>
      </c>
      <c r="G29" s="1304">
        <v>60.305441445270979</v>
      </c>
      <c r="H29" s="1305">
        <v>0.38040580868589469</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189</v>
      </c>
      <c r="C31" s="1080"/>
      <c r="D31" s="1080"/>
      <c r="E31" s="1080"/>
      <c r="F31" s="1080"/>
      <c r="G31" s="1080"/>
      <c r="H31" s="1080"/>
      <c r="I31" s="1081"/>
      <c r="J31" s="1081"/>
      <c r="K31" s="1081"/>
      <c r="L31" s="1081"/>
      <c r="M31" s="1081"/>
      <c r="N31" s="1081"/>
      <c r="O31" s="1081"/>
    </row>
    <row r="32" spans="1:15" ht="45.6" customHeight="1" x14ac:dyDescent="0.25">
      <c r="B32" s="1669" t="s">
        <v>288</v>
      </c>
      <c r="C32" s="1669"/>
      <c r="D32" s="1669"/>
      <c r="E32" s="1669"/>
      <c r="F32" s="1669"/>
      <c r="G32" s="1669"/>
      <c r="H32" s="1669"/>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18" t="s">
        <v>448</v>
      </c>
      <c r="C6" s="1518"/>
      <c r="D6" s="1518"/>
      <c r="E6" s="1518"/>
      <c r="F6" s="1518"/>
      <c r="G6" s="1518"/>
      <c r="H6" s="1518"/>
      <c r="I6" s="1518"/>
      <c r="J6" s="1016"/>
      <c r="K6" s="1016"/>
      <c r="L6" s="1016"/>
      <c r="M6" s="1067"/>
      <c r="N6" s="1067"/>
      <c r="O6" s="1067"/>
      <c r="P6" s="1067"/>
      <c r="Q6" s="1067"/>
      <c r="R6" s="1067"/>
    </row>
    <row r="7" spans="1:18" s="621" customFormat="1" ht="15.75" customHeight="1" x14ac:dyDescent="0.2">
      <c r="A7" s="1015"/>
      <c r="B7" s="1657" t="str">
        <f>porsaad!$B$6</f>
        <v>Situación a 31 de enero de 2025</v>
      </c>
      <c r="C7" s="1657"/>
      <c r="D7" s="1657"/>
      <c r="E7" s="1657"/>
      <c r="F7" s="1657"/>
      <c r="G7" s="1657"/>
      <c r="H7" s="1657"/>
      <c r="I7" s="1657"/>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670" t="s">
        <v>12</v>
      </c>
      <c r="C9" s="1672" t="s">
        <v>48</v>
      </c>
      <c r="D9" s="1672"/>
      <c r="E9" s="1673" t="s">
        <v>33</v>
      </c>
      <c r="F9" s="1674"/>
      <c r="G9" s="1675" t="s">
        <v>32</v>
      </c>
      <c r="H9" s="1676"/>
      <c r="I9" s="1070"/>
      <c r="J9" s="1070"/>
      <c r="K9" s="1070"/>
      <c r="L9" s="1070"/>
      <c r="M9" s="1070"/>
      <c r="N9" s="1070"/>
      <c r="O9" s="1070"/>
    </row>
    <row r="10" spans="1:18" ht="46.5" customHeight="1" x14ac:dyDescent="0.25">
      <c r="B10" s="1671"/>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2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25">
      <c r="B12" s="1074" t="s">
        <v>7</v>
      </c>
      <c r="C12" s="1075" t="s">
        <v>364</v>
      </c>
      <c r="D12" s="1076" t="s">
        <v>364</v>
      </c>
      <c r="E12" s="1075">
        <v>16</v>
      </c>
      <c r="F12" s="1076" t="s">
        <v>364</v>
      </c>
      <c r="G12" s="1075">
        <v>46</v>
      </c>
      <c r="H12" s="1076" t="s">
        <v>364</v>
      </c>
      <c r="I12" s="1070"/>
      <c r="J12" s="1070"/>
      <c r="K12" s="1070"/>
      <c r="L12" s="1070"/>
      <c r="M12" s="1070"/>
      <c r="N12" s="1070"/>
      <c r="O12" s="1070"/>
    </row>
    <row r="13" spans="1:18" ht="15" customHeight="1" x14ac:dyDescent="0.25">
      <c r="B13" s="1074" t="s">
        <v>37</v>
      </c>
      <c r="C13" s="1075">
        <v>20.223076923076924</v>
      </c>
      <c r="D13" s="1076">
        <v>7.2136227201415298E-2</v>
      </c>
      <c r="E13" s="1075">
        <v>44.736842105263158</v>
      </c>
      <c r="F13" s="1076">
        <v>5.7334084381228917E-2</v>
      </c>
      <c r="G13" s="1075">
        <v>70</v>
      </c>
      <c r="H13" s="1076">
        <v>0</v>
      </c>
      <c r="I13" s="1070"/>
      <c r="J13" s="1070"/>
      <c r="K13" s="1070"/>
      <c r="L13" s="1070"/>
      <c r="M13" s="1070"/>
      <c r="N13" s="1070"/>
      <c r="O13" s="1070"/>
    </row>
    <row r="14" spans="1:18" ht="15" customHeight="1" x14ac:dyDescent="0.2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25">
      <c r="B15" s="1074" t="s">
        <v>6</v>
      </c>
      <c r="C15" s="1075">
        <v>21.351981833195705</v>
      </c>
      <c r="D15" s="1076">
        <v>0.20765978717014971</v>
      </c>
      <c r="E15" s="1075">
        <v>42.592740645986567</v>
      </c>
      <c r="F15" s="1076">
        <v>0.26822303551579429</v>
      </c>
      <c r="G15" s="1075">
        <v>64.938516260162601</v>
      </c>
      <c r="H15" s="1076">
        <v>0.29716682799252042</v>
      </c>
      <c r="I15" s="1070"/>
      <c r="J15" s="1070"/>
      <c r="K15" s="1070"/>
      <c r="L15" s="1070"/>
      <c r="M15" s="1070"/>
      <c r="N15" s="1070"/>
      <c r="O15" s="1070"/>
    </row>
    <row r="16" spans="1:18" ht="15" customHeight="1" x14ac:dyDescent="0.2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25">
      <c r="B17" s="1074" t="s">
        <v>4</v>
      </c>
      <c r="C17" s="1075">
        <v>22.050344563552834</v>
      </c>
      <c r="D17" s="1076">
        <v>0.14854737710362623</v>
      </c>
      <c r="E17" s="1075">
        <v>46.214383875400827</v>
      </c>
      <c r="F17" s="1076">
        <v>0.13251552949735501</v>
      </c>
      <c r="G17" s="1075">
        <v>72.17432530999271</v>
      </c>
      <c r="H17" s="1076">
        <v>0.12913605060977629</v>
      </c>
      <c r="I17" s="1070"/>
      <c r="J17" s="1070"/>
      <c r="K17" s="1070"/>
      <c r="L17" s="1070"/>
      <c r="M17" s="1070"/>
      <c r="N17" s="1070"/>
      <c r="O17" s="1070"/>
    </row>
    <row r="18" spans="1:15" ht="15" customHeight="1" x14ac:dyDescent="0.25">
      <c r="B18" s="1074" t="s">
        <v>40</v>
      </c>
      <c r="C18" s="1075">
        <v>19.222543352601157</v>
      </c>
      <c r="D18" s="1076">
        <v>0.3685322063364237</v>
      </c>
      <c r="E18" s="1075">
        <v>34.052469135802468</v>
      </c>
      <c r="F18" s="1076">
        <v>0.43797745366089463</v>
      </c>
      <c r="G18" s="1075">
        <v>52.477528089887642</v>
      </c>
      <c r="H18" s="1076">
        <v>0.41532930265183798</v>
      </c>
      <c r="I18" s="1070"/>
      <c r="J18" s="1070"/>
      <c r="K18" s="1070"/>
      <c r="L18" s="1070"/>
      <c r="M18" s="1070"/>
      <c r="N18" s="1070"/>
      <c r="O18" s="1070"/>
    </row>
    <row r="19" spans="1:15" ht="15" customHeight="1" x14ac:dyDescent="0.25">
      <c r="B19" s="1074" t="s">
        <v>41</v>
      </c>
      <c r="C19" s="1075">
        <v>17.010601976639713</v>
      </c>
      <c r="D19" s="1076">
        <v>0.35482310292016506</v>
      </c>
      <c r="E19" s="1075">
        <v>37.735487731897067</v>
      </c>
      <c r="F19" s="1076">
        <v>0.35850701956469122</v>
      </c>
      <c r="G19" s="1075">
        <v>68.235074626865668</v>
      </c>
      <c r="H19" s="1076">
        <v>0.20208612838717302</v>
      </c>
      <c r="I19" s="1070"/>
      <c r="J19" s="1070"/>
      <c r="K19" s="1070"/>
      <c r="L19" s="1070"/>
      <c r="M19" s="1070"/>
      <c r="N19" s="1070"/>
      <c r="O19" s="1070"/>
    </row>
    <row r="20" spans="1:15" ht="15" customHeight="1" x14ac:dyDescent="0.25">
      <c r="B20" s="1074" t="s">
        <v>3</v>
      </c>
      <c r="C20" s="1075">
        <v>20.237683284457479</v>
      </c>
      <c r="D20" s="1076">
        <v>0.11640302519293054</v>
      </c>
      <c r="E20" s="1075">
        <v>32.935806965627137</v>
      </c>
      <c r="F20" s="1076">
        <v>0.17111230574351624</v>
      </c>
      <c r="G20" s="1075">
        <v>57.27897388914338</v>
      </c>
      <c r="H20" s="1076">
        <v>0.13449747603299544</v>
      </c>
      <c r="I20" s="1070"/>
      <c r="J20" s="1070"/>
      <c r="K20" s="1070"/>
      <c r="L20" s="1070"/>
      <c r="M20" s="1070"/>
      <c r="N20" s="1070"/>
      <c r="O20" s="1070"/>
    </row>
    <row r="21" spans="1:15" ht="15" customHeight="1" x14ac:dyDescent="0.25">
      <c r="B21" s="1074" t="s">
        <v>2</v>
      </c>
      <c r="C21" s="1075">
        <v>21.200978276506977</v>
      </c>
      <c r="D21" s="1076">
        <v>0.22543137198996649</v>
      </c>
      <c r="E21" s="1075">
        <v>43.355026929982046</v>
      </c>
      <c r="F21" s="1076">
        <v>0.18422388278273066</v>
      </c>
      <c r="G21" s="1075">
        <v>68.502020516008699</v>
      </c>
      <c r="H21" s="1076">
        <v>0.14700748845975742</v>
      </c>
      <c r="I21" s="1070"/>
      <c r="J21" s="1070"/>
      <c r="K21" s="1070"/>
      <c r="L21" s="1070"/>
      <c r="M21" s="1070"/>
      <c r="N21" s="1070"/>
      <c r="O21" s="1070"/>
    </row>
    <row r="22" spans="1:15" ht="15" customHeight="1" x14ac:dyDescent="0.25">
      <c r="B22" s="1074" t="s">
        <v>35</v>
      </c>
      <c r="C22" s="1075">
        <v>24.747701149425286</v>
      </c>
      <c r="D22" s="1076">
        <v>0.31851082446706719</v>
      </c>
      <c r="E22" s="1075">
        <v>51.177121771217713</v>
      </c>
      <c r="F22" s="1076">
        <v>0.19141569804383232</v>
      </c>
      <c r="G22" s="1075">
        <v>77.652873563218392</v>
      </c>
      <c r="H22" s="1076">
        <v>0.15592296379469064</v>
      </c>
      <c r="I22" s="1070"/>
      <c r="J22" s="1070"/>
      <c r="K22" s="1070"/>
      <c r="L22" s="1070"/>
      <c r="M22" s="1070"/>
      <c r="N22" s="1070"/>
      <c r="O22" s="1070"/>
    </row>
    <row r="23" spans="1:15" ht="15" customHeight="1" x14ac:dyDescent="0.25">
      <c r="B23" s="1074" t="s">
        <v>42</v>
      </c>
      <c r="C23" s="1075">
        <v>27.582897033158812</v>
      </c>
      <c r="D23" s="1076">
        <v>0.30623450244673123</v>
      </c>
      <c r="E23" s="1075">
        <v>56.701520912547529</v>
      </c>
      <c r="F23" s="1076">
        <v>0.16420006250822555</v>
      </c>
      <c r="G23" s="1075">
        <v>83.295031055900623</v>
      </c>
      <c r="H23" s="1076">
        <v>0.14318662827038503</v>
      </c>
      <c r="I23" s="1070"/>
      <c r="J23" s="1070"/>
      <c r="K23" s="1070"/>
      <c r="L23" s="1070"/>
      <c r="M23" s="1070"/>
      <c r="N23" s="1070"/>
      <c r="O23" s="1070"/>
    </row>
    <row r="24" spans="1:15" ht="15" customHeight="1" x14ac:dyDescent="0.25">
      <c r="B24" s="1074" t="s">
        <v>43</v>
      </c>
      <c r="C24" s="1075">
        <v>22.666666666666668</v>
      </c>
      <c r="D24" s="1076">
        <v>0.16702671605294944</v>
      </c>
      <c r="E24" s="1075" t="s">
        <v>364</v>
      </c>
      <c r="F24" s="1076" t="s">
        <v>364</v>
      </c>
      <c r="G24" s="1075" t="s">
        <v>364</v>
      </c>
      <c r="H24" s="1076" t="s">
        <v>364</v>
      </c>
      <c r="I24" s="1070"/>
      <c r="J24" s="1070"/>
      <c r="K24" s="1070"/>
      <c r="L24" s="1070"/>
      <c r="M24" s="1070"/>
      <c r="N24" s="1070"/>
      <c r="O24" s="1070"/>
    </row>
    <row r="25" spans="1:15" ht="15" customHeight="1" x14ac:dyDescent="0.25">
      <c r="B25" s="1074" t="s">
        <v>44</v>
      </c>
      <c r="C25" s="1075">
        <v>110.46325167037863</v>
      </c>
      <c r="D25" s="1076">
        <v>0.40387331633345019</v>
      </c>
      <c r="E25" s="1075">
        <v>129.44230769230768</v>
      </c>
      <c r="F25" s="1076">
        <v>0.28524024336735326</v>
      </c>
      <c r="G25" s="1075">
        <v>128.06224066390041</v>
      </c>
      <c r="H25" s="1076">
        <v>0.29097235321193377</v>
      </c>
      <c r="I25" s="1070"/>
      <c r="J25" s="1070"/>
      <c r="K25" s="1070"/>
      <c r="L25" s="1070"/>
      <c r="M25" s="1070"/>
      <c r="N25" s="1070"/>
      <c r="O25" s="1070"/>
    </row>
    <row r="26" spans="1:15" ht="15" customHeight="1" x14ac:dyDescent="0.2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2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25">
      <c r="B28" s="1077" t="s">
        <v>1</v>
      </c>
      <c r="C28" s="1078">
        <v>20</v>
      </c>
      <c r="D28" s="1079">
        <v>0</v>
      </c>
      <c r="E28" s="1078">
        <v>45</v>
      </c>
      <c r="F28" s="1079">
        <v>0</v>
      </c>
      <c r="G28" s="1078" t="s">
        <v>364</v>
      </c>
      <c r="H28" s="1079" t="s">
        <v>364</v>
      </c>
      <c r="I28" s="1070"/>
      <c r="J28" s="1070"/>
      <c r="K28" s="1070"/>
      <c r="L28" s="1070"/>
      <c r="M28" s="1070"/>
      <c r="N28" s="1070"/>
      <c r="O28" s="1070"/>
    </row>
    <row r="29" spans="1:15" ht="15" customHeight="1" x14ac:dyDescent="0.25">
      <c r="B29" s="1303" t="s">
        <v>0</v>
      </c>
      <c r="C29" s="1304">
        <v>22.015820050647996</v>
      </c>
      <c r="D29" s="1305">
        <v>0.57621634281537282</v>
      </c>
      <c r="E29" s="1304">
        <v>44.652575289986167</v>
      </c>
      <c r="F29" s="1305">
        <v>0.46707438479941138</v>
      </c>
      <c r="G29" s="1304">
        <v>70.407587382779198</v>
      </c>
      <c r="H29" s="1305">
        <v>0.28606122342396628</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189</v>
      </c>
      <c r="C31" s="1080"/>
      <c r="D31" s="1080"/>
      <c r="E31" s="1080"/>
      <c r="F31" s="1080"/>
      <c r="G31" s="1080"/>
      <c r="H31" s="1080"/>
      <c r="I31" s="1081"/>
      <c r="J31" s="1081"/>
      <c r="K31" s="1081"/>
      <c r="L31" s="1081"/>
      <c r="M31" s="1081"/>
      <c r="N31" s="1081"/>
      <c r="O31" s="1081"/>
    </row>
    <row r="32" spans="1:15" ht="41.45" customHeight="1" x14ac:dyDescent="0.25">
      <c r="B32" s="1669" t="s">
        <v>288</v>
      </c>
      <c r="C32" s="1669"/>
      <c r="D32" s="1669"/>
      <c r="E32" s="1669"/>
      <c r="F32" s="1669"/>
      <c r="G32" s="1669"/>
      <c r="H32" s="1669"/>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2578125" defaultRowHeight="15" x14ac:dyDescent="0.25"/>
  <cols>
    <col min="1" max="1" width="2" style="666" customWidth="1"/>
    <col min="2" max="2" width="13" style="666" customWidth="1"/>
    <col min="3" max="4" width="9.140625" style="666" customWidth="1"/>
    <col min="5" max="5" width="9.42578125" style="666" customWidth="1"/>
    <col min="6" max="6" width="7.42578125" style="666" customWidth="1"/>
    <col min="7" max="7" width="2.28515625" style="666" customWidth="1"/>
    <col min="8" max="8" width="12.5703125" style="666" customWidth="1"/>
    <col min="9" max="10" width="9.140625" style="666" customWidth="1"/>
    <col min="11" max="11" width="9.42578125" style="666" customWidth="1"/>
    <col min="12" max="12" width="7.42578125" style="666" customWidth="1"/>
    <col min="13" max="13" width="2.42578125" style="666" customWidth="1"/>
    <col min="14" max="14" width="13" style="666" customWidth="1"/>
    <col min="15" max="16" width="9.140625" style="666" customWidth="1"/>
    <col min="17" max="17" width="9.28515625" style="666" customWidth="1"/>
    <col min="18" max="18" width="7.42578125" style="666" customWidth="1"/>
    <col min="19" max="19" width="2.140625" style="666" customWidth="1"/>
    <col min="20" max="20" width="12.42578125" style="666" customWidth="1"/>
    <col min="21" max="22" width="9.140625" style="666" customWidth="1"/>
    <col min="23" max="23" width="9.28515625" style="666" customWidth="1"/>
    <col min="24" max="24" width="7.42578125" style="666" customWidth="1"/>
    <col min="25" max="16384" width="11.42578125" style="666"/>
  </cols>
  <sheetData>
    <row r="1" spans="1:24" s="1047" customFormat="1" x14ac:dyDescent="0.25">
      <c r="B1" s="1047" t="s">
        <v>79</v>
      </c>
      <c r="C1" s="1047" t="s">
        <v>66</v>
      </c>
      <c r="F1" s="1047" t="s">
        <v>65</v>
      </c>
      <c r="J1" s="1047" t="s">
        <v>79</v>
      </c>
      <c r="K1" s="1047" t="s">
        <v>67</v>
      </c>
    </row>
    <row r="2" spans="1:24" s="613" customFormat="1" ht="15" customHeight="1" x14ac:dyDescent="0.2"/>
    <row r="3" spans="1:24" s="619" customFormat="1" ht="38.25" customHeight="1" x14ac:dyDescent="0.25">
      <c r="B3" s="1502"/>
      <c r="C3" s="1502"/>
      <c r="D3" s="1502"/>
    </row>
    <row r="4" spans="1:24" s="621" customFormat="1" ht="23.25" customHeight="1" x14ac:dyDescent="0.2">
      <c r="B4" s="1504" t="s">
        <v>451</v>
      </c>
      <c r="C4" s="1504"/>
      <c r="D4" s="1504"/>
      <c r="E4" s="1504"/>
      <c r="F4" s="1504"/>
      <c r="G4" s="1504"/>
      <c r="H4" s="1504"/>
      <c r="I4" s="1504"/>
      <c r="J4" s="1504"/>
      <c r="K4" s="1504"/>
      <c r="L4" s="1504"/>
      <c r="M4" s="1504"/>
      <c r="N4" s="1504"/>
      <c r="O4" s="1504"/>
      <c r="P4" s="1504"/>
      <c r="Q4" s="1504"/>
      <c r="R4" s="1504"/>
      <c r="S4" s="1504"/>
      <c r="T4" s="1504"/>
      <c r="U4" s="1504"/>
      <c r="V4" s="1504"/>
      <c r="W4" s="1016"/>
      <c r="X4" s="1016"/>
    </row>
    <row r="5" spans="1:24" s="621" customFormat="1" ht="15.75" customHeight="1" x14ac:dyDescent="0.2">
      <c r="B5" s="1657" t="str">
        <f>porsaad!$B$6</f>
        <v>Situación a 31 de enero de 2025</v>
      </c>
      <c r="C5" s="1657"/>
      <c r="D5" s="1657"/>
      <c r="E5" s="1657"/>
      <c r="F5" s="1657"/>
      <c r="G5" s="1657"/>
      <c r="H5" s="1657"/>
      <c r="I5" s="1657"/>
      <c r="J5" s="1657"/>
      <c r="K5" s="1657"/>
      <c r="L5" s="1657"/>
      <c r="M5" s="1657"/>
      <c r="N5" s="1657"/>
      <c r="O5" s="1657"/>
      <c r="P5" s="1657"/>
      <c r="Q5" s="1657"/>
      <c r="R5" s="1657"/>
      <c r="S5" s="1657"/>
      <c r="T5" s="1657"/>
      <c r="U5" s="1657"/>
      <c r="V5" s="1657"/>
      <c r="W5" s="1068"/>
      <c r="X5" s="1068"/>
    </row>
    <row r="7" spans="1:24" ht="16.5" customHeight="1" x14ac:dyDescent="0.25">
      <c r="M7" s="1052"/>
      <c r="S7" s="1052"/>
    </row>
    <row r="8" spans="1:24" ht="16.5" customHeight="1" x14ac:dyDescent="0.25">
      <c r="M8" s="1052"/>
      <c r="S8" s="1052"/>
    </row>
    <row r="9" spans="1:24" ht="15" customHeight="1" x14ac:dyDescent="0.25">
      <c r="B9" s="1666" t="s">
        <v>125</v>
      </c>
      <c r="C9" s="1667"/>
      <c r="D9" s="1667"/>
      <c r="E9" s="1667"/>
      <c r="F9" s="1668"/>
      <c r="G9" s="1052"/>
      <c r="H9" s="1666" t="s">
        <v>127</v>
      </c>
      <c r="I9" s="1667"/>
      <c r="J9" s="1667"/>
      <c r="K9" s="1667"/>
      <c r="L9" s="1668"/>
      <c r="M9" s="113"/>
      <c r="S9" s="113"/>
    </row>
    <row r="10" spans="1:24" ht="15" customHeight="1" x14ac:dyDescent="0.25">
      <c r="B10" s="1063" t="s">
        <v>124</v>
      </c>
      <c r="C10" s="1086" t="s">
        <v>48</v>
      </c>
      <c r="D10" s="1087" t="s">
        <v>33</v>
      </c>
      <c r="E10" s="1087" t="s">
        <v>32</v>
      </c>
      <c r="F10" s="1065" t="s">
        <v>0</v>
      </c>
      <c r="G10" s="1052"/>
      <c r="H10" s="1063" t="s">
        <v>124</v>
      </c>
      <c r="I10" s="1088" t="s">
        <v>48</v>
      </c>
      <c r="J10" s="1087" t="s">
        <v>33</v>
      </c>
      <c r="K10" s="1087" t="s">
        <v>32</v>
      </c>
      <c r="L10" s="1065" t="s">
        <v>0</v>
      </c>
      <c r="M10" s="113"/>
      <c r="S10" s="113"/>
    </row>
    <row r="11" spans="1:24" ht="6" customHeight="1" x14ac:dyDescent="0.25">
      <c r="E11" s="1092"/>
      <c r="M11" s="113"/>
      <c r="S11" s="113"/>
    </row>
    <row r="12" spans="1:24" ht="15.75" customHeight="1" x14ac:dyDescent="0.25">
      <c r="A12" s="1089"/>
      <c r="B12" s="1090" t="s">
        <v>115</v>
      </c>
      <c r="C12" s="1091">
        <v>1.5437697001942812E-3</v>
      </c>
      <c r="D12" s="1091">
        <v>1.8962447729060571E-3</v>
      </c>
      <c r="E12" s="1057">
        <v>2.4094317701732152E-3</v>
      </c>
      <c r="F12" s="1093">
        <v>1.8811065773219032E-3</v>
      </c>
      <c r="G12" s="1052"/>
      <c r="H12" s="1090" t="s">
        <v>115</v>
      </c>
      <c r="I12" s="1091">
        <v>2.6923254845723273E-2</v>
      </c>
      <c r="J12" s="1091">
        <v>1.5231862800406183E-2</v>
      </c>
      <c r="K12" s="1091">
        <v>1.0178329917318499E-2</v>
      </c>
      <c r="L12" s="1095">
        <v>1.7061186378785148E-2</v>
      </c>
      <c r="M12" s="113"/>
      <c r="S12" s="113"/>
    </row>
    <row r="13" spans="1:24" ht="15.75" customHeight="1" x14ac:dyDescent="0.25">
      <c r="B13" s="1084" t="s">
        <v>116</v>
      </c>
      <c r="C13" s="1054">
        <v>5.6430224027989389E-4</v>
      </c>
      <c r="D13" s="1054">
        <v>2.6911770794518281E-4</v>
      </c>
      <c r="E13" s="1054">
        <v>1.3862484157160963E-4</v>
      </c>
      <c r="F13" s="1054">
        <v>3.5251250951471815E-4</v>
      </c>
      <c r="G13" s="1094"/>
      <c r="H13" s="1096" t="s">
        <v>116</v>
      </c>
      <c r="I13" s="1054">
        <v>6.5226442152009996E-3</v>
      </c>
      <c r="J13" s="1054">
        <v>1.7175022252309852E-3</v>
      </c>
      <c r="K13" s="1054">
        <v>3.6251586006887804E-4</v>
      </c>
      <c r="L13" s="1097">
        <v>2.7087117902920878E-3</v>
      </c>
      <c r="M13" s="113"/>
      <c r="S13" s="113"/>
    </row>
    <row r="14" spans="1:24" ht="15.75" customHeight="1" x14ac:dyDescent="0.25">
      <c r="B14" s="1082" t="s">
        <v>117</v>
      </c>
      <c r="C14" s="1057">
        <v>4.2282360718114906E-3</v>
      </c>
      <c r="D14" s="1057">
        <v>2.8609282490787893E-3</v>
      </c>
      <c r="E14" s="1057">
        <v>1.2608259400084495E-3</v>
      </c>
      <c r="F14" s="1057">
        <v>3.0119542295261982E-3</v>
      </c>
      <c r="G14" s="1094"/>
      <c r="H14" s="1098" t="s">
        <v>117</v>
      </c>
      <c r="I14" s="1057">
        <v>1.7702117160876472E-2</v>
      </c>
      <c r="J14" s="1057">
        <v>9.7283337721112747E-3</v>
      </c>
      <c r="K14" s="1057">
        <v>7.4315751314119995E-3</v>
      </c>
      <c r="L14" s="1099">
        <v>1.1357175543937986E-2</v>
      </c>
      <c r="M14" s="113"/>
      <c r="S14" s="113"/>
    </row>
    <row r="15" spans="1:24" ht="15.75" customHeight="1" x14ac:dyDescent="0.25">
      <c r="B15" s="1084" t="s">
        <v>118</v>
      </c>
      <c r="C15" s="1054">
        <v>0.96610155828032918</v>
      </c>
      <c r="D15" s="1054">
        <v>0.15138078085538029</v>
      </c>
      <c r="E15" s="1054">
        <v>8.244877482044782E-3</v>
      </c>
      <c r="F15" s="1054">
        <v>0.43283544840839044</v>
      </c>
      <c r="G15" s="1094"/>
      <c r="H15" s="1096" t="s">
        <v>118</v>
      </c>
      <c r="I15" s="1054">
        <v>0.27365807774745188</v>
      </c>
      <c r="J15" s="1054">
        <v>0.14111098574598518</v>
      </c>
      <c r="K15" s="1054">
        <v>1.5964640760725589E-2</v>
      </c>
      <c r="L15" s="1097">
        <v>0.13935536357291103</v>
      </c>
      <c r="M15" s="113"/>
      <c r="S15" s="113"/>
    </row>
    <row r="16" spans="1:24" ht="15.75" customHeight="1" x14ac:dyDescent="0.25">
      <c r="B16" s="1082" t="s">
        <v>119</v>
      </c>
      <c r="C16" s="1057">
        <v>3.0149862552097187E-3</v>
      </c>
      <c r="D16" s="1057">
        <v>0.27209042354986956</v>
      </c>
      <c r="E16" s="1057">
        <v>0.19226605407689057</v>
      </c>
      <c r="F16" s="1057">
        <v>0.14910343278553514</v>
      </c>
      <c r="G16" s="1094"/>
      <c r="H16" s="1098" t="s">
        <v>119</v>
      </c>
      <c r="I16" s="1057">
        <v>0.25146875144562147</v>
      </c>
      <c r="J16" s="1057">
        <v>0.10387754334499229</v>
      </c>
      <c r="K16" s="1057">
        <v>0.17621059382886461</v>
      </c>
      <c r="L16" s="1099">
        <v>0.1721002685599915</v>
      </c>
      <c r="M16" s="113"/>
      <c r="S16" s="113"/>
    </row>
    <row r="17" spans="2:19" ht="15.75" customHeight="1" x14ac:dyDescent="0.25">
      <c r="B17" s="1084" t="s">
        <v>120</v>
      </c>
      <c r="C17" s="1054">
        <v>2.6683434504663553E-3</v>
      </c>
      <c r="D17" s="1054">
        <v>0.5482093321740571</v>
      </c>
      <c r="E17" s="1054">
        <v>0.25151167089142373</v>
      </c>
      <c r="F17" s="1054">
        <v>0.26699235079050149</v>
      </c>
      <c r="G17" s="1094"/>
      <c r="H17" s="1096" t="s">
        <v>120</v>
      </c>
      <c r="I17" s="1054">
        <v>0.36753481056575843</v>
      </c>
      <c r="J17" s="1054">
        <v>0.18002432083443029</v>
      </c>
      <c r="K17" s="1054">
        <v>7.8833256647286007E-2</v>
      </c>
      <c r="L17" s="1097">
        <v>0.20268652438996204</v>
      </c>
      <c r="M17" s="113"/>
      <c r="S17" s="113"/>
    </row>
    <row r="18" spans="2:19" ht="15.75" customHeight="1" x14ac:dyDescent="0.25">
      <c r="B18" s="1082" t="s">
        <v>121</v>
      </c>
      <c r="C18" s="1057">
        <v>2.1737728441639056E-2</v>
      </c>
      <c r="D18" s="1057">
        <v>2.2928828716929573E-2</v>
      </c>
      <c r="E18" s="1057">
        <v>0.51268747359526823</v>
      </c>
      <c r="F18" s="1057">
        <v>0.13819270267909506</v>
      </c>
      <c r="G18" s="1094"/>
      <c r="H18" s="1098" t="s">
        <v>121</v>
      </c>
      <c r="I18" s="1057">
        <v>4.2327797566729886E-2</v>
      </c>
      <c r="J18" s="1057">
        <v>0.22487996289192272</v>
      </c>
      <c r="K18" s="1057">
        <v>0.14553617489995957</v>
      </c>
      <c r="L18" s="1099">
        <v>0.1438529345148124</v>
      </c>
      <c r="M18" s="1052"/>
      <c r="S18" s="1052"/>
    </row>
    <row r="19" spans="2:19" ht="15.75" customHeight="1" x14ac:dyDescent="0.25">
      <c r="B19" s="1084" t="s">
        <v>122</v>
      </c>
      <c r="C19" s="1054">
        <v>7.6583875466557032E-5</v>
      </c>
      <c r="D19" s="1054">
        <v>3.2294124953421933E-4</v>
      </c>
      <c r="E19" s="1054">
        <v>3.1415029573299537E-2</v>
      </c>
      <c r="F19" s="1085">
        <v>7.5743395849711126E-3</v>
      </c>
      <c r="G19" s="1052"/>
      <c r="H19" s="1096" t="s">
        <v>122</v>
      </c>
      <c r="I19" s="1054">
        <v>2.8681130591663969E-3</v>
      </c>
      <c r="J19" s="1054">
        <v>0.11359334060451064</v>
      </c>
      <c r="K19" s="1054">
        <v>0.20027606977036014</v>
      </c>
      <c r="L19" s="1097">
        <v>0.1091388977484411</v>
      </c>
    </row>
    <row r="20" spans="2:19" x14ac:dyDescent="0.25">
      <c r="B20" s="1082" t="s">
        <v>123</v>
      </c>
      <c r="C20" s="1057">
        <v>6.4491684603416454E-5</v>
      </c>
      <c r="D20" s="1057">
        <v>4.140272429925889E-5</v>
      </c>
      <c r="E20" s="1057">
        <v>6.6011829319814104E-5</v>
      </c>
      <c r="F20" s="1083">
        <v>5.615243514393741E-5</v>
      </c>
      <c r="G20" s="1052"/>
      <c r="H20" s="1100" t="s">
        <v>123</v>
      </c>
      <c r="I20" s="1101">
        <v>1.0994433393471188E-2</v>
      </c>
      <c r="J20" s="1101">
        <v>0.20983614778041046</v>
      </c>
      <c r="K20" s="1101">
        <v>0.3652068431840047</v>
      </c>
      <c r="L20" s="1102">
        <v>0.20173893750086669</v>
      </c>
    </row>
    <row r="21" spans="2:19" x14ac:dyDescent="0.25">
      <c r="B21" s="1300" t="s">
        <v>0</v>
      </c>
      <c r="C21" s="1301">
        <v>1</v>
      </c>
      <c r="D21" s="1301">
        <v>1</v>
      </c>
      <c r="E21" s="1301">
        <v>1</v>
      </c>
      <c r="F21" s="1302">
        <v>0.99999999999999989</v>
      </c>
      <c r="G21" s="113"/>
      <c r="H21" s="1059" t="s">
        <v>0</v>
      </c>
      <c r="I21" s="1306">
        <v>0.99999999999999989</v>
      </c>
      <c r="J21" s="1306">
        <v>1</v>
      </c>
      <c r="K21" s="1306">
        <v>1</v>
      </c>
      <c r="L21" s="1307">
        <v>1</v>
      </c>
    </row>
    <row r="23" spans="2:19" ht="15" customHeight="1" x14ac:dyDescent="0.25"/>
    <row r="24" spans="2:19" ht="15" customHeight="1" x14ac:dyDescent="0.25">
      <c r="H24" s="700"/>
      <c r="I24" s="700"/>
      <c r="J24" s="700"/>
      <c r="K24" s="700"/>
      <c r="L24" s="700"/>
    </row>
    <row r="25" spans="2:19" ht="15" customHeight="1" x14ac:dyDescent="0.25">
      <c r="B25" s="1666" t="s">
        <v>126</v>
      </c>
      <c r="C25" s="1667"/>
      <c r="D25" s="1667"/>
      <c r="E25" s="1667"/>
      <c r="F25" s="1668"/>
      <c r="H25" s="700" t="s">
        <v>128</v>
      </c>
      <c r="I25" s="700"/>
      <c r="J25" s="700"/>
      <c r="K25" s="700"/>
      <c r="L25" s="700"/>
    </row>
    <row r="26" spans="2:19" ht="15" customHeight="1" x14ac:dyDescent="0.25">
      <c r="B26" s="1063" t="s">
        <v>124</v>
      </c>
      <c r="C26" s="1088" t="s">
        <v>48</v>
      </c>
      <c r="D26" s="1087" t="s">
        <v>33</v>
      </c>
      <c r="E26" s="1087" t="s">
        <v>32</v>
      </c>
      <c r="F26" s="1065" t="s">
        <v>0</v>
      </c>
      <c r="H26" s="700" t="s">
        <v>124</v>
      </c>
      <c r="I26" s="700" t="s">
        <v>48</v>
      </c>
      <c r="J26" s="700" t="s">
        <v>33</v>
      </c>
      <c r="K26" s="700" t="s">
        <v>32</v>
      </c>
      <c r="L26" s="700" t="s">
        <v>0</v>
      </c>
    </row>
    <row r="27" spans="2:19" ht="7.5" customHeight="1" x14ac:dyDescent="0.25">
      <c r="H27" s="700" t="s">
        <v>115</v>
      </c>
      <c r="I27" s="700">
        <v>2.1696751643330573E-2</v>
      </c>
      <c r="J27" s="700">
        <v>1.1960742902215001E-2</v>
      </c>
      <c r="K27" s="700">
        <v>2.5850950174646139E-3</v>
      </c>
      <c r="L27" s="700">
        <v>1.1473116702382272E-2</v>
      </c>
    </row>
    <row r="28" spans="2:19" x14ac:dyDescent="0.25">
      <c r="B28" s="1090" t="s">
        <v>115</v>
      </c>
      <c r="C28" s="1091">
        <v>0</v>
      </c>
      <c r="D28" s="1091">
        <v>2.703433360367667E-4</v>
      </c>
      <c r="E28" s="1091">
        <v>1.0256410256410256E-3</v>
      </c>
      <c r="F28" s="1095">
        <v>3.7548108514033607E-4</v>
      </c>
      <c r="H28" s="700" t="s">
        <v>116</v>
      </c>
      <c r="I28" s="700">
        <v>4.1526159907522044E-2</v>
      </c>
      <c r="J28" s="700">
        <v>1.7426048127443333E-2</v>
      </c>
      <c r="K28" s="700">
        <v>1.8549579022535165E-2</v>
      </c>
      <c r="L28" s="700">
        <v>2.4092829570375247E-2</v>
      </c>
    </row>
    <row r="29" spans="2:19" ht="15.75" customHeight="1" x14ac:dyDescent="0.25">
      <c r="B29" s="1096" t="s">
        <v>116</v>
      </c>
      <c r="C29" s="1054">
        <v>2.2338049143708115E-3</v>
      </c>
      <c r="D29" s="1054">
        <v>2.703433360367667E-4</v>
      </c>
      <c r="E29" s="1054">
        <v>6.8376068376068376E-4</v>
      </c>
      <c r="F29" s="1097">
        <v>1.1264432554210081E-3</v>
      </c>
      <c r="H29" s="700" t="s">
        <v>117</v>
      </c>
      <c r="I29" s="700">
        <v>8.3414844353851311E-2</v>
      </c>
      <c r="J29" s="702">
        <v>4.5334448232611665E-2</v>
      </c>
      <c r="K29" s="702">
        <v>2.9305124245091366E-2</v>
      </c>
      <c r="L29" s="700">
        <v>5.0112155350364729E-2</v>
      </c>
    </row>
    <row r="30" spans="2:19" ht="15.75" customHeight="1" x14ac:dyDescent="0.25">
      <c r="B30" s="1098" t="s">
        <v>117</v>
      </c>
      <c r="C30" s="1057">
        <v>4.964010920824026E-3</v>
      </c>
      <c r="D30" s="1057">
        <v>1.0813733441470668E-3</v>
      </c>
      <c r="E30" s="1057">
        <v>3.4188034188034188E-4</v>
      </c>
      <c r="F30" s="1099">
        <v>2.3467567821271003E-3</v>
      </c>
      <c r="H30" s="700" t="s">
        <v>118</v>
      </c>
      <c r="I30" s="700">
        <v>0.68189497732511606</v>
      </c>
      <c r="J30" s="702">
        <v>0.12110306065712968</v>
      </c>
      <c r="K30" s="702">
        <v>9.1153660926316493E-2</v>
      </c>
      <c r="L30" s="700">
        <v>0.25812544942634419</v>
      </c>
    </row>
    <row r="31" spans="2:19" ht="15.75" customHeight="1" x14ac:dyDescent="0.25">
      <c r="B31" s="1096" t="s">
        <v>118</v>
      </c>
      <c r="C31" s="1054">
        <v>0.13129808885579547</v>
      </c>
      <c r="D31" s="1054">
        <v>6.0016220600162207E-2</v>
      </c>
      <c r="E31" s="1054">
        <v>3.0769230769230769E-3</v>
      </c>
      <c r="F31" s="1097">
        <v>7.1341406176663846E-2</v>
      </c>
      <c r="H31" s="700" t="s">
        <v>119</v>
      </c>
      <c r="I31" s="700">
        <v>0.10526891796685295</v>
      </c>
      <c r="J31" s="700">
        <v>0.48961462701877945</v>
      </c>
      <c r="K31" s="700">
        <v>0.10655352032371811</v>
      </c>
      <c r="L31" s="700">
        <v>0.26524293170866081</v>
      </c>
    </row>
    <row r="32" spans="2:19" ht="15.75" customHeight="1" x14ac:dyDescent="0.25">
      <c r="B32" s="1098" t="s">
        <v>119</v>
      </c>
      <c r="C32" s="1057">
        <v>0.18068999751799453</v>
      </c>
      <c r="D32" s="1057">
        <v>5.1905920519059207E-2</v>
      </c>
      <c r="E32" s="1057">
        <v>5.4358974358974362E-2</v>
      </c>
      <c r="F32" s="1099">
        <v>0.10128602271660565</v>
      </c>
      <c r="H32" s="700" t="s">
        <v>120</v>
      </c>
      <c r="I32" s="700">
        <v>5.922146145269739E-2</v>
      </c>
      <c r="J32" s="700">
        <v>0.21355206048041239</v>
      </c>
      <c r="K32" s="700">
        <v>0.38330814664740298</v>
      </c>
      <c r="L32" s="700">
        <v>0.22803490231573073</v>
      </c>
    </row>
    <row r="33" spans="2:12" ht="15.75" customHeight="1" x14ac:dyDescent="0.25">
      <c r="B33" s="1096" t="s">
        <v>120</v>
      </c>
      <c r="C33" s="1054">
        <v>0.58624968974931746</v>
      </c>
      <c r="D33" s="1054">
        <v>0.13030548796972155</v>
      </c>
      <c r="E33" s="1054">
        <v>4.3760683760683761E-2</v>
      </c>
      <c r="F33" s="1097">
        <v>0.27898244625926971</v>
      </c>
      <c r="H33" s="700" t="s">
        <v>121</v>
      </c>
      <c r="I33" s="700">
        <v>9.2341156111274509E-4</v>
      </c>
      <c r="J33" s="700">
        <v>8.0527048519669492E-2</v>
      </c>
      <c r="K33" s="700">
        <v>0.14948159711266476</v>
      </c>
      <c r="L33" s="700">
        <v>8.2000407837637693E-2</v>
      </c>
    </row>
    <row r="34" spans="2:12" ht="15.75" customHeight="1" x14ac:dyDescent="0.25">
      <c r="B34" s="1098" t="s">
        <v>121</v>
      </c>
      <c r="C34" s="1057">
        <v>8.4388185654008435E-2</v>
      </c>
      <c r="D34" s="1057">
        <v>0.11246282779129495</v>
      </c>
      <c r="E34" s="1057">
        <v>4.752136752136752E-2</v>
      </c>
      <c r="F34" s="1099">
        <v>8.4013892800150189E-2</v>
      </c>
      <c r="H34" s="700" t="s">
        <v>122</v>
      </c>
      <c r="I34" s="700">
        <v>7.7976976271742918E-4</v>
      </c>
      <c r="J34" s="700">
        <v>9.0987849609282401E-3</v>
      </c>
      <c r="K34" s="700">
        <v>0.13038400008856857</v>
      </c>
      <c r="L34" s="700">
        <v>4.6133949621319177E-2</v>
      </c>
    </row>
    <row r="35" spans="2:12" ht="15.75" customHeight="1" x14ac:dyDescent="0.25">
      <c r="B35" s="1096" t="s">
        <v>122</v>
      </c>
      <c r="C35" s="1054">
        <v>3.7230081906180195E-3</v>
      </c>
      <c r="D35" s="1054">
        <v>0.42362800756961339</v>
      </c>
      <c r="E35" s="1054">
        <v>0.1606837606837607</v>
      </c>
      <c r="F35" s="1097">
        <v>0.19262179667699239</v>
      </c>
      <c r="H35" s="700" t="s">
        <v>123</v>
      </c>
      <c r="I35" s="700">
        <v>5.2737060267994554E-3</v>
      </c>
      <c r="J35" s="700">
        <v>1.1383179100810744E-2</v>
      </c>
      <c r="K35" s="700">
        <v>8.8679276616237937E-2</v>
      </c>
      <c r="L35" s="700">
        <v>3.4784257467185171E-2</v>
      </c>
    </row>
    <row r="36" spans="2:12" x14ac:dyDescent="0.25">
      <c r="B36" s="1100" t="s">
        <v>123</v>
      </c>
      <c r="C36" s="1101">
        <v>6.453214197071234E-3</v>
      </c>
      <c r="D36" s="1101">
        <v>0.2200594755339281</v>
      </c>
      <c r="E36" s="1101">
        <v>0.68854700854700857</v>
      </c>
      <c r="F36" s="1102">
        <v>0.2679057542476298</v>
      </c>
      <c r="H36" s="700" t="s">
        <v>0</v>
      </c>
      <c r="I36" s="700">
        <v>0.99999999999999989</v>
      </c>
      <c r="J36" s="700">
        <v>1</v>
      </c>
      <c r="K36" s="700">
        <v>1</v>
      </c>
      <c r="L36" s="700">
        <v>1.0000000000000002</v>
      </c>
    </row>
    <row r="37" spans="2:12" x14ac:dyDescent="0.25">
      <c r="B37" s="1059" t="s">
        <v>0</v>
      </c>
      <c r="C37" s="1306">
        <f>SUM(C28:C36)</f>
        <v>0.99999999999999989</v>
      </c>
      <c r="D37" s="1306">
        <f>SUM(D28:D36)</f>
        <v>1</v>
      </c>
      <c r="E37" s="1306">
        <f>SUM(E28:E36)</f>
        <v>1</v>
      </c>
      <c r="F37" s="1307">
        <f>SUM(F28:F36)</f>
        <v>1</v>
      </c>
    </row>
    <row r="38" spans="2:12" x14ac:dyDescent="0.25">
      <c r="H38" s="700"/>
      <c r="I38" s="700"/>
      <c r="J38" s="700"/>
      <c r="K38" s="700"/>
      <c r="L38" s="700"/>
    </row>
    <row r="39" spans="2:12" x14ac:dyDescent="0.25">
      <c r="H39" s="700"/>
      <c r="I39" s="700"/>
      <c r="J39" s="700"/>
      <c r="K39" s="700"/>
      <c r="L39" s="700"/>
    </row>
    <row r="40" spans="2:12" x14ac:dyDescent="0.2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0"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66</v>
      </c>
      <c r="C1" s="700" t="s">
        <v>66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18" t="s">
        <v>458</v>
      </c>
      <c r="C6" s="1518"/>
      <c r="D6" s="1518"/>
      <c r="E6" s="1518"/>
      <c r="F6" s="1518"/>
      <c r="G6" s="1518"/>
      <c r="H6" s="1518"/>
      <c r="I6" s="1518"/>
      <c r="J6" s="1016"/>
      <c r="K6" s="1016"/>
      <c r="L6" s="1016"/>
      <c r="M6" s="1067"/>
      <c r="N6" s="1067"/>
      <c r="O6" s="1067"/>
      <c r="P6" s="1067"/>
      <c r="Q6" s="1067"/>
      <c r="R6" s="1067"/>
    </row>
    <row r="7" spans="1:18" s="621" customFormat="1" ht="15.75" customHeight="1" x14ac:dyDescent="0.2">
      <c r="A7" s="1015"/>
      <c r="B7" s="1657" t="str">
        <f>porsaad!$B$6</f>
        <v>Situación a 31 de enero de 2025</v>
      </c>
      <c r="C7" s="1657"/>
      <c r="D7" s="1657"/>
      <c r="E7" s="1657"/>
      <c r="F7" s="1657"/>
      <c r="G7" s="1657"/>
      <c r="H7" s="1657"/>
      <c r="I7" s="1657"/>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670" t="s">
        <v>12</v>
      </c>
      <c r="C9" s="1672" t="s">
        <v>48</v>
      </c>
      <c r="D9" s="1672"/>
      <c r="E9" s="1673" t="s">
        <v>33</v>
      </c>
      <c r="F9" s="1674"/>
      <c r="G9" s="1675" t="s">
        <v>32</v>
      </c>
      <c r="H9" s="1676"/>
      <c r="I9" s="1070"/>
      <c r="J9" s="1070"/>
      <c r="K9" s="1070"/>
      <c r="L9" s="1070"/>
      <c r="M9" s="1070"/>
      <c r="N9" s="1070"/>
      <c r="O9" s="1070"/>
    </row>
    <row r="10" spans="1:18" ht="46.5" customHeight="1" x14ac:dyDescent="0.25">
      <c r="B10" s="1671"/>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v>153.23209463723526</v>
      </c>
      <c r="D11" s="1073">
        <v>0.23106031818224509</v>
      </c>
      <c r="E11" s="1072">
        <v>273.50857480642225</v>
      </c>
      <c r="F11" s="1073">
        <v>0.15081539179379141</v>
      </c>
      <c r="G11" s="1072">
        <v>403.60728602145156</v>
      </c>
      <c r="H11" s="1073">
        <v>0.13703654787625377</v>
      </c>
      <c r="I11" s="1070"/>
      <c r="J11" s="1070"/>
      <c r="K11" s="1070"/>
      <c r="L11" s="1070"/>
      <c r="M11" s="1070"/>
      <c r="N11" s="1070"/>
      <c r="O11" s="1070"/>
    </row>
    <row r="12" spans="1:18" ht="15" customHeight="1" x14ac:dyDescent="0.25">
      <c r="B12" s="1074" t="s">
        <v>7</v>
      </c>
      <c r="C12" s="1075">
        <v>134.25146430750456</v>
      </c>
      <c r="D12" s="1076">
        <v>0.26903753384627438</v>
      </c>
      <c r="E12" s="1075">
        <v>230.10530468024731</v>
      </c>
      <c r="F12" s="1076">
        <v>0.31593023480238658</v>
      </c>
      <c r="G12" s="1075">
        <v>349.73475457169531</v>
      </c>
      <c r="H12" s="1076">
        <v>0.21025243634507468</v>
      </c>
      <c r="I12" s="1070"/>
      <c r="J12" s="1070"/>
      <c r="K12" s="1070"/>
      <c r="L12" s="1070"/>
      <c r="M12" s="1070"/>
      <c r="N12" s="1070"/>
      <c r="O12" s="1070"/>
    </row>
    <row r="13" spans="1:18" ht="15" customHeight="1" x14ac:dyDescent="0.25">
      <c r="B13" s="1074" t="s">
        <v>37</v>
      </c>
      <c r="C13" s="1075">
        <v>123.08490464728725</v>
      </c>
      <c r="D13" s="1076">
        <v>0.28636334607531977</v>
      </c>
      <c r="E13" s="1075">
        <v>207.59695124691495</v>
      </c>
      <c r="F13" s="1076">
        <v>0.33859171031307839</v>
      </c>
      <c r="G13" s="1075">
        <v>287.98873620505884</v>
      </c>
      <c r="H13" s="1076">
        <v>0.37344946910740545</v>
      </c>
      <c r="I13" s="1070"/>
      <c r="J13" s="1070"/>
      <c r="K13" s="1070"/>
      <c r="L13" s="1070"/>
      <c r="M13" s="1070"/>
      <c r="N13" s="1070"/>
      <c r="O13" s="1070"/>
    </row>
    <row r="14" spans="1:18" ht="15" customHeight="1" x14ac:dyDescent="0.25">
      <c r="B14" s="1074" t="s">
        <v>38</v>
      </c>
      <c r="C14" s="1075">
        <v>164.88948232194227</v>
      </c>
      <c r="D14" s="1076">
        <v>0.12741857456220335</v>
      </c>
      <c r="E14" s="1075">
        <v>279.95400023828864</v>
      </c>
      <c r="F14" s="1076">
        <v>0.18461020713816453</v>
      </c>
      <c r="G14" s="1075">
        <v>392.34456814889143</v>
      </c>
      <c r="H14" s="1076">
        <v>0.20932961626370175</v>
      </c>
      <c r="I14" s="1070"/>
      <c r="J14" s="1070"/>
      <c r="K14" s="1070"/>
      <c r="L14" s="1070"/>
      <c r="M14" s="1070"/>
      <c r="N14" s="1070"/>
      <c r="O14" s="1070"/>
    </row>
    <row r="15" spans="1:18" ht="15" customHeight="1" x14ac:dyDescent="0.25">
      <c r="B15" s="1074" t="s">
        <v>6</v>
      </c>
      <c r="C15" s="1075">
        <v>156.50349439999817</v>
      </c>
      <c r="D15" s="1076">
        <v>0.16309394590733409</v>
      </c>
      <c r="E15" s="1075">
        <v>265.38710565201808</v>
      </c>
      <c r="F15" s="1076">
        <v>0.22111076786324146</v>
      </c>
      <c r="G15" s="1075">
        <v>388.20441891688034</v>
      </c>
      <c r="H15" s="1076">
        <v>0.2656426934367378</v>
      </c>
      <c r="I15" s="1070"/>
      <c r="J15" s="1070"/>
      <c r="K15" s="1070"/>
      <c r="L15" s="1070"/>
      <c r="M15" s="1070"/>
      <c r="N15" s="1070"/>
      <c r="O15" s="1070"/>
    </row>
    <row r="16" spans="1:18" ht="15" customHeight="1" x14ac:dyDescent="0.25">
      <c r="B16" s="1074" t="s">
        <v>5</v>
      </c>
      <c r="C16" s="1075">
        <v>136.43798647633363</v>
      </c>
      <c r="D16" s="1076">
        <v>0.36688076860323893</v>
      </c>
      <c r="E16" s="1075">
        <v>219.75020662326901</v>
      </c>
      <c r="F16" s="1076">
        <v>0.33540107663740848</v>
      </c>
      <c r="G16" s="1075">
        <v>300.4850595546381</v>
      </c>
      <c r="H16" s="1076">
        <v>0.33855846906664799</v>
      </c>
      <c r="I16" s="1070"/>
      <c r="J16" s="1070"/>
      <c r="K16" s="1070"/>
      <c r="L16" s="1070"/>
      <c r="M16" s="1070"/>
      <c r="N16" s="1070"/>
      <c r="O16" s="1070"/>
    </row>
    <row r="17" spans="1:15" ht="15" customHeight="1" x14ac:dyDescent="0.25">
      <c r="B17" s="1074" t="s">
        <v>4</v>
      </c>
      <c r="C17" s="1075">
        <v>130.01957521996138</v>
      </c>
      <c r="D17" s="1076">
        <v>0.29461858863996387</v>
      </c>
      <c r="E17" s="1075">
        <v>214.7930511854621</v>
      </c>
      <c r="F17" s="1076">
        <v>0.36254497993735674</v>
      </c>
      <c r="G17" s="1075">
        <v>290.32851824968117</v>
      </c>
      <c r="H17" s="1076">
        <v>0.38930640118703286</v>
      </c>
      <c r="I17" s="1070"/>
      <c r="J17" s="1070"/>
      <c r="K17" s="1070"/>
      <c r="L17" s="1070"/>
      <c r="M17" s="1070"/>
      <c r="N17" s="1070"/>
      <c r="O17" s="1070"/>
    </row>
    <row r="18" spans="1:15" ht="15" customHeight="1" x14ac:dyDescent="0.25">
      <c r="B18" s="1074" t="s">
        <v>40</v>
      </c>
      <c r="C18" s="1075">
        <v>156.28774086378729</v>
      </c>
      <c r="D18" s="1076">
        <v>0.18902188922103214</v>
      </c>
      <c r="E18" s="1075">
        <v>265.47184562182122</v>
      </c>
      <c r="F18" s="1076">
        <v>0.21777574104277453</v>
      </c>
      <c r="G18" s="1075">
        <v>362.75891448514886</v>
      </c>
      <c r="H18" s="1076">
        <v>0.24954188773671454</v>
      </c>
      <c r="I18" s="1070"/>
      <c r="J18" s="1070"/>
      <c r="K18" s="1070"/>
      <c r="L18" s="1070"/>
      <c r="M18" s="1070"/>
      <c r="N18" s="1070"/>
      <c r="O18" s="1070"/>
    </row>
    <row r="19" spans="1:15" ht="15" customHeight="1" x14ac:dyDescent="0.25">
      <c r="B19" s="1074" t="s">
        <v>41</v>
      </c>
      <c r="C19" s="1075">
        <v>176.91177512976085</v>
      </c>
      <c r="D19" s="1076">
        <v>6.1348945337718744E-2</v>
      </c>
      <c r="E19" s="1075">
        <v>292.45501669309516</v>
      </c>
      <c r="F19" s="1076">
        <v>0.17812740092337964</v>
      </c>
      <c r="G19" s="1075">
        <v>402.83894815611899</v>
      </c>
      <c r="H19" s="1076">
        <v>0.23220247578870468</v>
      </c>
      <c r="I19" s="1070"/>
      <c r="J19" s="1070"/>
      <c r="K19" s="1070"/>
      <c r="L19" s="1070"/>
      <c r="M19" s="1070"/>
      <c r="N19" s="1070"/>
      <c r="O19" s="1070"/>
    </row>
    <row r="20" spans="1:15" ht="15" customHeight="1" x14ac:dyDescent="0.25">
      <c r="B20" s="1074" t="s">
        <v>3</v>
      </c>
      <c r="C20" s="1075">
        <v>180.47162060082252</v>
      </c>
      <c r="D20" s="1076">
        <v>0.11906349418705336</v>
      </c>
      <c r="E20" s="1075">
        <v>309.88781489493181</v>
      </c>
      <c r="F20" s="1076">
        <v>0.10009146296073863</v>
      </c>
      <c r="G20" s="1075">
        <v>438.82833246936207</v>
      </c>
      <c r="H20" s="1076">
        <v>0.11198301907614225</v>
      </c>
      <c r="I20" s="1070"/>
      <c r="J20" s="1070"/>
      <c r="K20" s="1070"/>
      <c r="L20" s="1070"/>
      <c r="M20" s="1070"/>
      <c r="N20" s="1070"/>
      <c r="O20" s="1070"/>
    </row>
    <row r="21" spans="1:15" ht="15" customHeight="1" x14ac:dyDescent="0.25">
      <c r="B21" s="1074" t="s">
        <v>2</v>
      </c>
      <c r="C21" s="1075">
        <v>133.33816573154959</v>
      </c>
      <c r="D21" s="1076">
        <v>0.21726339184765608</v>
      </c>
      <c r="E21" s="1075">
        <v>231.08298212248141</v>
      </c>
      <c r="F21" s="1076">
        <v>0.2268167122160307</v>
      </c>
      <c r="G21" s="1075">
        <v>322.83099528549434</v>
      </c>
      <c r="H21" s="1076">
        <v>0.27483464432749277</v>
      </c>
      <c r="I21" s="1070"/>
      <c r="J21" s="1070"/>
      <c r="K21" s="1070"/>
      <c r="L21" s="1070"/>
      <c r="M21" s="1070"/>
      <c r="N21" s="1070"/>
      <c r="O21" s="1070"/>
    </row>
    <row r="22" spans="1:15" ht="15" customHeight="1" x14ac:dyDescent="0.25">
      <c r="B22" s="1074" t="s">
        <v>35</v>
      </c>
      <c r="C22" s="1075">
        <v>319.47475922377117</v>
      </c>
      <c r="D22" s="1076">
        <v>0.39215124346034946</v>
      </c>
      <c r="E22" s="1075">
        <v>359.26388896286034</v>
      </c>
      <c r="F22" s="1076">
        <v>0.22890076281726876</v>
      </c>
      <c r="G22" s="1075">
        <v>387.78452793832031</v>
      </c>
      <c r="H22" s="1076">
        <v>0.20066630767133065</v>
      </c>
      <c r="I22" s="1070"/>
      <c r="J22" s="1070"/>
      <c r="K22" s="1070"/>
      <c r="L22" s="1070"/>
      <c r="M22" s="1070"/>
      <c r="N22" s="1070"/>
      <c r="O22" s="1070"/>
    </row>
    <row r="23" spans="1:15" ht="15" customHeight="1" x14ac:dyDescent="0.25">
      <c r="B23" s="1074" t="s">
        <v>42</v>
      </c>
      <c r="C23" s="1075">
        <v>181.08427481955545</v>
      </c>
      <c r="D23" s="1076">
        <v>9.2044771674684153E-2</v>
      </c>
      <c r="E23" s="1075">
        <v>276.61898358429619</v>
      </c>
      <c r="F23" s="1076">
        <v>0.16436850540704023</v>
      </c>
      <c r="G23" s="1075">
        <v>388.08356729152371</v>
      </c>
      <c r="H23" s="1076">
        <v>0.19455124767304341</v>
      </c>
      <c r="I23" s="1070"/>
      <c r="J23" s="1070"/>
      <c r="K23" s="1070"/>
      <c r="L23" s="1070"/>
      <c r="M23" s="1070"/>
      <c r="N23" s="1070"/>
      <c r="O23" s="1070"/>
    </row>
    <row r="24" spans="1:15" ht="15" customHeight="1" x14ac:dyDescent="0.25">
      <c r="B24" s="1074" t="s">
        <v>43</v>
      </c>
      <c r="C24" s="1075">
        <v>137.64037859287984</v>
      </c>
      <c r="D24" s="1076">
        <v>0.24238615821789569</v>
      </c>
      <c r="E24" s="1075">
        <v>244.71067007268573</v>
      </c>
      <c r="F24" s="1076">
        <v>0.27795191389569524</v>
      </c>
      <c r="G24" s="1075">
        <v>341.06154092667168</v>
      </c>
      <c r="H24" s="1076">
        <v>0.30087657084026281</v>
      </c>
      <c r="I24" s="1070"/>
      <c r="J24" s="1070"/>
      <c r="K24" s="1070"/>
      <c r="L24" s="1070"/>
      <c r="M24" s="1070"/>
      <c r="N24" s="1070"/>
      <c r="O24" s="1070"/>
    </row>
    <row r="25" spans="1:15" ht="15" customHeight="1" x14ac:dyDescent="0.25">
      <c r="B25" s="1074" t="s">
        <v>44</v>
      </c>
      <c r="C25" s="1075">
        <v>110.80998604465752</v>
      </c>
      <c r="D25" s="1076">
        <v>0.37002419767177208</v>
      </c>
      <c r="E25" s="1075">
        <v>235.13378569235783</v>
      </c>
      <c r="F25" s="1076">
        <v>0.45591058672885437</v>
      </c>
      <c r="G25" s="1075">
        <v>289.60284887924792</v>
      </c>
      <c r="H25" s="1076">
        <v>0.45359069090851689</v>
      </c>
      <c r="I25" s="1070"/>
      <c r="J25" s="1070"/>
      <c r="K25" s="1070"/>
      <c r="L25" s="1070"/>
      <c r="M25" s="1070"/>
      <c r="N25" s="1070"/>
      <c r="O25" s="1070"/>
    </row>
    <row r="26" spans="1:15" ht="15" customHeight="1" x14ac:dyDescent="0.25">
      <c r="B26" s="1074" t="s">
        <v>45</v>
      </c>
      <c r="C26" s="1075">
        <v>166.68194542974072</v>
      </c>
      <c r="D26" s="1076">
        <v>0.17254937537659568</v>
      </c>
      <c r="E26" s="1075">
        <v>288.25454595965812</v>
      </c>
      <c r="F26" s="1076">
        <v>0.25073493825155285</v>
      </c>
      <c r="G26" s="1075">
        <v>387.16791695790511</v>
      </c>
      <c r="H26" s="1076">
        <v>0.29577475988673163</v>
      </c>
      <c r="I26" s="1070"/>
      <c r="J26" s="1070"/>
      <c r="K26" s="1070"/>
      <c r="L26" s="1070"/>
      <c r="M26" s="1070"/>
      <c r="N26" s="1070"/>
      <c r="O26" s="1070"/>
    </row>
    <row r="27" spans="1:15" ht="15" customHeight="1" x14ac:dyDescent="0.25">
      <c r="B27" s="1074" t="s">
        <v>46</v>
      </c>
      <c r="C27" s="1075">
        <v>161.07749999999999</v>
      </c>
      <c r="D27" s="1076">
        <v>0.1575139514314709</v>
      </c>
      <c r="E27" s="1075">
        <v>200.76830811554191</v>
      </c>
      <c r="F27" s="1076">
        <v>0.37461839644292966</v>
      </c>
      <c r="G27" s="1075">
        <v>275.88748953974772</v>
      </c>
      <c r="H27" s="1076">
        <v>0.40414222193206745</v>
      </c>
      <c r="I27" s="1070"/>
      <c r="J27" s="1070"/>
      <c r="K27" s="1070"/>
      <c r="L27" s="1070"/>
      <c r="M27" s="1070"/>
      <c r="N27" s="1070"/>
      <c r="O27" s="1070"/>
    </row>
    <row r="28" spans="1:15" ht="15" customHeight="1" x14ac:dyDescent="0.25">
      <c r="B28" s="1077" t="s">
        <v>1</v>
      </c>
      <c r="C28" s="1078">
        <v>172.35243902439024</v>
      </c>
      <c r="D28" s="1079">
        <v>0.10408904523250373</v>
      </c>
      <c r="E28" s="1078">
        <v>278.37138655461939</v>
      </c>
      <c r="F28" s="1079">
        <v>0.23734497027684645</v>
      </c>
      <c r="G28" s="1078">
        <v>382.50314540059236</v>
      </c>
      <c r="H28" s="1079">
        <v>0.27668512277240404</v>
      </c>
      <c r="I28" s="1070"/>
      <c r="J28" s="1070"/>
      <c r="K28" s="1070"/>
      <c r="L28" s="1070"/>
      <c r="M28" s="1070"/>
      <c r="N28" s="1070"/>
      <c r="O28" s="1070"/>
    </row>
    <row r="29" spans="1:15" ht="15" customHeight="1" x14ac:dyDescent="0.25">
      <c r="B29" s="1303" t="s">
        <v>0</v>
      </c>
      <c r="C29" s="1304">
        <v>169.13985948875128</v>
      </c>
      <c r="D29" s="1305">
        <v>0.28454058018051465</v>
      </c>
      <c r="E29" s="1304">
        <v>277.55311523272167</v>
      </c>
      <c r="F29" s="1305">
        <v>0.22983511036625642</v>
      </c>
      <c r="G29" s="1304">
        <v>384.97352526397509</v>
      </c>
      <c r="H29" s="1305">
        <v>0.24150318153427966</v>
      </c>
      <c r="I29" s="672"/>
      <c r="J29" s="672"/>
      <c r="K29" s="672"/>
      <c r="L29" s="672"/>
      <c r="M29" s="672"/>
      <c r="N29" s="672"/>
      <c r="O29" s="672"/>
    </row>
    <row r="30" spans="1:15" ht="7.5" customHeight="1"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189</v>
      </c>
      <c r="C31" s="1080"/>
      <c r="D31" s="1080"/>
      <c r="E31" s="1080"/>
      <c r="F31" s="1080"/>
      <c r="G31" s="1080"/>
      <c r="H31" s="1080"/>
      <c r="I31" s="1081"/>
      <c r="J31" s="1081"/>
      <c r="K31" s="1081"/>
      <c r="L31" s="1081"/>
      <c r="M31" s="1081"/>
      <c r="N31" s="1081"/>
      <c r="O31" s="1081"/>
    </row>
    <row r="32" spans="1:15" ht="47.1" customHeight="1" x14ac:dyDescent="0.25">
      <c r="B32" s="1669" t="s">
        <v>289</v>
      </c>
      <c r="C32" s="1669"/>
      <c r="D32" s="1669"/>
      <c r="E32" s="1669"/>
      <c r="F32" s="1669"/>
      <c r="G32" s="1669"/>
      <c r="H32" s="1669"/>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65</v>
      </c>
      <c r="C1" s="700" t="s">
        <v>65</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18" t="s">
        <v>457</v>
      </c>
      <c r="C6" s="1518"/>
      <c r="D6" s="1518"/>
      <c r="E6" s="1518"/>
      <c r="F6" s="1518"/>
      <c r="G6" s="1518"/>
      <c r="H6" s="1518"/>
      <c r="I6" s="1518"/>
      <c r="J6" s="1016"/>
      <c r="K6" s="1016"/>
      <c r="L6" s="1016"/>
      <c r="M6" s="1067"/>
      <c r="N6" s="1067"/>
      <c r="O6" s="1067"/>
      <c r="P6" s="1067"/>
      <c r="Q6" s="1067"/>
      <c r="R6" s="1067"/>
    </row>
    <row r="7" spans="1:18" s="621" customFormat="1" ht="15.75" customHeight="1" x14ac:dyDescent="0.2">
      <c r="A7" s="1015"/>
      <c r="B7" s="1657" t="str">
        <f>porsaad!$B$6</f>
        <v>Situación a 31 de enero de 2025</v>
      </c>
      <c r="C7" s="1657"/>
      <c r="D7" s="1657"/>
      <c r="E7" s="1657"/>
      <c r="F7" s="1657"/>
      <c r="G7" s="1657"/>
      <c r="H7" s="1657"/>
      <c r="I7" s="1657"/>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670" t="s">
        <v>12</v>
      </c>
      <c r="C9" s="1672" t="s">
        <v>48</v>
      </c>
      <c r="D9" s="1672"/>
      <c r="E9" s="1673" t="s">
        <v>33</v>
      </c>
      <c r="F9" s="1674"/>
      <c r="G9" s="1675" t="s">
        <v>32</v>
      </c>
      <c r="H9" s="1676"/>
      <c r="I9" s="1070"/>
      <c r="J9" s="1070"/>
      <c r="K9" s="1070"/>
      <c r="L9" s="1070"/>
      <c r="M9" s="1070"/>
      <c r="N9" s="1070"/>
      <c r="O9" s="1070"/>
    </row>
    <row r="10" spans="1:18" ht="46.5" customHeight="1" x14ac:dyDescent="0.25">
      <c r="B10" s="1671"/>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t="s">
        <v>364</v>
      </c>
      <c r="D11" s="1073" t="s">
        <v>364</v>
      </c>
      <c r="E11" s="1072">
        <v>186.65249999999997</v>
      </c>
      <c r="F11" s="1073">
        <v>0.69045543617573379</v>
      </c>
      <c r="G11" s="1072">
        <v>691.10749999999985</v>
      </c>
      <c r="H11" s="1073">
        <v>0.2339074510107762</v>
      </c>
      <c r="I11" s="1070"/>
      <c r="J11" s="1070"/>
      <c r="K11" s="1070"/>
      <c r="L11" s="1070"/>
      <c r="M11" s="1070"/>
      <c r="N11" s="1070"/>
      <c r="O11" s="1070"/>
    </row>
    <row r="12" spans="1:18" ht="15" customHeight="1" x14ac:dyDescent="0.25">
      <c r="B12" s="1074" t="s">
        <v>7</v>
      </c>
      <c r="C12" s="1075" t="s">
        <v>364</v>
      </c>
      <c r="D12" s="1076" t="s">
        <v>364</v>
      </c>
      <c r="E12" s="1075" t="s">
        <v>364</v>
      </c>
      <c r="F12" s="1076" t="s">
        <v>364</v>
      </c>
      <c r="G12" s="1075" t="s">
        <v>364</v>
      </c>
      <c r="H12" s="1076" t="s">
        <v>364</v>
      </c>
      <c r="I12" s="1070"/>
      <c r="J12" s="1070"/>
      <c r="K12" s="1070"/>
      <c r="L12" s="1070"/>
      <c r="M12" s="1070"/>
      <c r="N12" s="1070"/>
      <c r="O12" s="1070"/>
    </row>
    <row r="13" spans="1:18" ht="15" customHeight="1" x14ac:dyDescent="0.25">
      <c r="B13" s="1074" t="s">
        <v>37</v>
      </c>
      <c r="C13" s="1075">
        <v>318.67500000000001</v>
      </c>
      <c r="D13" s="1076">
        <v>0.17549088745220026</v>
      </c>
      <c r="E13" s="1075">
        <v>520.59799999999996</v>
      </c>
      <c r="F13" s="1076">
        <v>0.26184102068997511</v>
      </c>
      <c r="G13" s="1075">
        <v>815.05</v>
      </c>
      <c r="H13" s="1076">
        <v>0.25670620664158461</v>
      </c>
      <c r="I13" s="1070"/>
      <c r="J13" s="1070"/>
      <c r="K13" s="1070"/>
      <c r="L13" s="1070"/>
      <c r="M13" s="1070"/>
      <c r="N13" s="1070"/>
      <c r="O13" s="1070"/>
    </row>
    <row r="14" spans="1:18" ht="15" customHeight="1" x14ac:dyDescent="0.2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25">
      <c r="B15" s="1074" t="s">
        <v>6</v>
      </c>
      <c r="C15" s="1075" t="s">
        <v>364</v>
      </c>
      <c r="D15" s="1076" t="s">
        <v>364</v>
      </c>
      <c r="E15" s="1075" t="s">
        <v>364</v>
      </c>
      <c r="F15" s="1076" t="s">
        <v>364</v>
      </c>
      <c r="G15" s="1075" t="s">
        <v>364</v>
      </c>
      <c r="H15" s="1076" t="s">
        <v>364</v>
      </c>
      <c r="I15" s="1070"/>
      <c r="J15" s="1070"/>
      <c r="K15" s="1070"/>
      <c r="L15" s="1070"/>
      <c r="M15" s="1070"/>
      <c r="N15" s="1070"/>
      <c r="O15" s="1070"/>
    </row>
    <row r="16" spans="1:18" ht="15" customHeight="1" x14ac:dyDescent="0.2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25">
      <c r="B17" s="1074" t="s">
        <v>4</v>
      </c>
      <c r="C17" s="1075">
        <v>308.43088566827743</v>
      </c>
      <c r="D17" s="1076">
        <v>0.47715576725696696</v>
      </c>
      <c r="E17" s="1075">
        <v>555.6955592469543</v>
      </c>
      <c r="F17" s="1076">
        <v>0.50262189644464705</v>
      </c>
      <c r="G17" s="1075">
        <v>701.85482293423172</v>
      </c>
      <c r="H17" s="1076">
        <v>0.42151824479498556</v>
      </c>
      <c r="I17" s="1070"/>
      <c r="J17" s="1070"/>
      <c r="K17" s="1070"/>
      <c r="L17" s="1070"/>
      <c r="M17" s="1070"/>
      <c r="N17" s="1070"/>
      <c r="O17" s="1070"/>
    </row>
    <row r="18" spans="1:15" ht="15" customHeight="1" x14ac:dyDescent="0.25">
      <c r="B18" s="1074" t="s">
        <v>40</v>
      </c>
      <c r="C18" s="1075">
        <v>128.815</v>
      </c>
      <c r="D18" s="1076">
        <v>0.31634952295758045</v>
      </c>
      <c r="E18" s="1075">
        <v>800</v>
      </c>
      <c r="F18" s="1076">
        <v>0</v>
      </c>
      <c r="G18" s="1075">
        <v>935.9140000000001</v>
      </c>
      <c r="H18" s="1076">
        <v>0.4352690772565288</v>
      </c>
      <c r="I18" s="1070"/>
      <c r="J18" s="1070"/>
      <c r="K18" s="1070"/>
      <c r="L18" s="1070"/>
      <c r="M18" s="1070"/>
      <c r="N18" s="1070"/>
      <c r="O18" s="1070"/>
    </row>
    <row r="19" spans="1:15" ht="15" customHeight="1" x14ac:dyDescent="0.25">
      <c r="B19" s="1074" t="s">
        <v>41</v>
      </c>
      <c r="C19" s="1075">
        <v>208.29857142857142</v>
      </c>
      <c r="D19" s="1076">
        <v>0.42998324261293536</v>
      </c>
      <c r="E19" s="1075">
        <v>588.28176470588244</v>
      </c>
      <c r="F19" s="1076">
        <v>0.43855342044010587</v>
      </c>
      <c r="G19" s="1075">
        <v>827.92758064516102</v>
      </c>
      <c r="H19" s="1076">
        <v>0.47420654223756548</v>
      </c>
      <c r="I19" s="1070"/>
      <c r="J19" s="1070"/>
      <c r="K19" s="1070"/>
      <c r="L19" s="1070"/>
      <c r="M19" s="1070"/>
      <c r="N19" s="1070"/>
      <c r="O19" s="1070"/>
    </row>
    <row r="20" spans="1:15" ht="15" customHeight="1" x14ac:dyDescent="0.25">
      <c r="B20" s="1074" t="s">
        <v>3</v>
      </c>
      <c r="C20" s="1075">
        <v>301.3391946308725</v>
      </c>
      <c r="D20" s="1076">
        <v>5.0685773436967889E-2</v>
      </c>
      <c r="E20" s="1075">
        <v>1319.2424358974361</v>
      </c>
      <c r="F20" s="1076">
        <v>0.30421163431704051</v>
      </c>
      <c r="G20" s="1075">
        <v>1458.2819999999997</v>
      </c>
      <c r="H20" s="1076">
        <v>0.19991235589555004</v>
      </c>
      <c r="I20" s="1070"/>
      <c r="J20" s="1070"/>
      <c r="K20" s="1070"/>
      <c r="L20" s="1070"/>
      <c r="M20" s="1070"/>
      <c r="N20" s="1070"/>
      <c r="O20" s="1070"/>
    </row>
    <row r="21" spans="1:15" ht="15" customHeight="1" x14ac:dyDescent="0.25">
      <c r="B21" s="1074" t="s">
        <v>2</v>
      </c>
      <c r="C21" s="1075" t="s">
        <v>364</v>
      </c>
      <c r="D21" s="1076" t="s">
        <v>364</v>
      </c>
      <c r="E21" s="1075" t="s">
        <v>364</v>
      </c>
      <c r="F21" s="1076" t="s">
        <v>364</v>
      </c>
      <c r="G21" s="1075" t="s">
        <v>364</v>
      </c>
      <c r="H21" s="1076" t="s">
        <v>364</v>
      </c>
      <c r="I21" s="1070"/>
      <c r="J21" s="1070"/>
      <c r="K21" s="1070"/>
      <c r="L21" s="1070"/>
      <c r="M21" s="1070"/>
      <c r="N21" s="1070"/>
      <c r="O21" s="1070"/>
    </row>
    <row r="22" spans="1:15" ht="15" customHeight="1" x14ac:dyDescent="0.25">
      <c r="B22" s="1074" t="s">
        <v>35</v>
      </c>
      <c r="C22" s="1075">
        <v>1125</v>
      </c>
      <c r="D22" s="1076">
        <v>1.0370899457402698</v>
      </c>
      <c r="E22" s="1075">
        <v>1814.8491836734695</v>
      </c>
      <c r="F22" s="1076">
        <v>0.15369460339228919</v>
      </c>
      <c r="G22" s="1075">
        <v>1854.1237349397593</v>
      </c>
      <c r="H22" s="1076">
        <v>0.1511454053727091</v>
      </c>
      <c r="I22" s="1070"/>
      <c r="J22" s="1070"/>
      <c r="K22" s="1070"/>
      <c r="L22" s="1070"/>
      <c r="M22" s="1070"/>
      <c r="N22" s="1070"/>
      <c r="O22" s="1070"/>
    </row>
    <row r="23" spans="1:15" ht="15" customHeight="1" x14ac:dyDescent="0.25">
      <c r="B23" s="1074" t="s">
        <v>42</v>
      </c>
      <c r="C23" s="1075">
        <v>313.5</v>
      </c>
      <c r="D23" s="1076">
        <v>0</v>
      </c>
      <c r="E23" s="1075">
        <v>528.46866666666676</v>
      </c>
      <c r="F23" s="1076">
        <v>0.32929546052297259</v>
      </c>
      <c r="G23" s="1075">
        <v>544.59242424242404</v>
      </c>
      <c r="H23" s="1076">
        <v>0.30663086632849723</v>
      </c>
      <c r="I23" s="1070"/>
      <c r="J23" s="1070"/>
      <c r="K23" s="1070"/>
      <c r="L23" s="1070"/>
      <c r="M23" s="1070"/>
      <c r="N23" s="1070"/>
      <c r="O23" s="1070"/>
    </row>
    <row r="24" spans="1:15" ht="15" customHeight="1" x14ac:dyDescent="0.25">
      <c r="B24" s="1074" t="s">
        <v>43</v>
      </c>
      <c r="C24" s="1075">
        <v>233.93</v>
      </c>
      <c r="D24" s="1076">
        <v>0</v>
      </c>
      <c r="E24" s="1075" t="s">
        <v>364</v>
      </c>
      <c r="F24" s="1076" t="s">
        <v>364</v>
      </c>
      <c r="G24" s="1075">
        <v>338.44499999999999</v>
      </c>
      <c r="H24" s="1076">
        <v>1.2819620613932949</v>
      </c>
      <c r="I24" s="1070"/>
      <c r="J24" s="1070"/>
      <c r="K24" s="1070"/>
      <c r="L24" s="1070"/>
      <c r="M24" s="1070"/>
      <c r="N24" s="1070"/>
      <c r="O24" s="1070"/>
    </row>
    <row r="25" spans="1:15" ht="15" customHeight="1" x14ac:dyDescent="0.25">
      <c r="B25" s="1074" t="s">
        <v>44</v>
      </c>
      <c r="C25" s="1075">
        <v>576.12750000000005</v>
      </c>
      <c r="D25" s="1076">
        <v>0.15497471083691886</v>
      </c>
      <c r="E25" s="1075">
        <v>981.66941176470573</v>
      </c>
      <c r="F25" s="1076">
        <v>0.46510318730355121</v>
      </c>
      <c r="G25" s="1075">
        <v>1078.2290909090909</v>
      </c>
      <c r="H25" s="1076">
        <v>0.38004178116266096</v>
      </c>
      <c r="I25" s="1070"/>
      <c r="J25" s="1070"/>
      <c r="K25" s="1070"/>
      <c r="L25" s="1070"/>
      <c r="M25" s="1070"/>
      <c r="N25" s="1070"/>
      <c r="O25" s="1070"/>
    </row>
    <row r="26" spans="1:15" ht="15" customHeight="1" x14ac:dyDescent="0.25">
      <c r="B26" s="1074" t="s">
        <v>45</v>
      </c>
      <c r="C26" s="1075">
        <v>291.4244563964657</v>
      </c>
      <c r="D26" s="1076">
        <v>0.1849379713096769</v>
      </c>
      <c r="E26" s="1075">
        <v>502.96743098159487</v>
      </c>
      <c r="F26" s="1076">
        <v>0.30371731415154996</v>
      </c>
      <c r="G26" s="1075">
        <v>798.44988436400342</v>
      </c>
      <c r="H26" s="1076">
        <v>0.30221856210466258</v>
      </c>
      <c r="I26" s="1070"/>
      <c r="J26" s="1070"/>
      <c r="K26" s="1070"/>
      <c r="L26" s="1070"/>
      <c r="M26" s="1070"/>
      <c r="N26" s="1070"/>
      <c r="O26" s="1070"/>
    </row>
    <row r="27" spans="1:15" ht="15" customHeight="1" x14ac:dyDescent="0.2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2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25">
      <c r="B29" s="1303" t="s">
        <v>0</v>
      </c>
      <c r="C29" s="1304">
        <v>298.12906180193619</v>
      </c>
      <c r="D29" s="1305">
        <v>0.32863525140739608</v>
      </c>
      <c r="E29" s="1304">
        <v>553.04851851851754</v>
      </c>
      <c r="F29" s="1305">
        <v>0.50330278153151242</v>
      </c>
      <c r="G29" s="1304">
        <v>824.10533675213912</v>
      </c>
      <c r="H29" s="1305">
        <v>0.41149824431801357</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189</v>
      </c>
      <c r="C31" s="1080"/>
      <c r="D31" s="1080"/>
      <c r="E31" s="1080"/>
      <c r="F31" s="1080"/>
      <c r="G31" s="1080"/>
      <c r="H31" s="1080"/>
      <c r="I31" s="1081"/>
      <c r="J31" s="1081"/>
      <c r="K31" s="1081"/>
      <c r="L31" s="1081"/>
      <c r="M31" s="1081"/>
      <c r="N31" s="1081"/>
      <c r="O31" s="1081"/>
    </row>
    <row r="32" spans="1:15" ht="47.45" customHeight="1" x14ac:dyDescent="0.25">
      <c r="B32" s="1669" t="s">
        <v>289</v>
      </c>
      <c r="C32" s="1669"/>
      <c r="D32" s="1669"/>
      <c r="E32" s="1669"/>
      <c r="F32" s="1669"/>
      <c r="G32" s="1669"/>
      <c r="H32" s="1669"/>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194</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18" t="s">
        <v>456</v>
      </c>
      <c r="C6" s="1518"/>
      <c r="D6" s="1518"/>
      <c r="E6" s="1518"/>
      <c r="F6" s="1518"/>
      <c r="G6" s="1518"/>
      <c r="H6" s="1518"/>
      <c r="I6" s="1518"/>
      <c r="J6" s="1016"/>
      <c r="K6" s="1016"/>
      <c r="L6" s="1016"/>
      <c r="M6" s="1067"/>
      <c r="N6" s="1067"/>
      <c r="O6" s="1067"/>
      <c r="P6" s="1067"/>
      <c r="Q6" s="1067"/>
      <c r="R6" s="1067"/>
    </row>
    <row r="7" spans="1:18" s="621" customFormat="1" ht="15.75" customHeight="1" x14ac:dyDescent="0.2">
      <c r="A7" s="1015"/>
      <c r="B7" s="1657" t="str">
        <f>porsaad!$B$6</f>
        <v>Situación a 31 de enero de 2025</v>
      </c>
      <c r="C7" s="1657"/>
      <c r="D7" s="1657"/>
      <c r="E7" s="1657"/>
      <c r="F7" s="1657"/>
      <c r="G7" s="1657"/>
      <c r="H7" s="1657"/>
      <c r="I7" s="1657"/>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670" t="s">
        <v>12</v>
      </c>
      <c r="C9" s="1672" t="s">
        <v>48</v>
      </c>
      <c r="D9" s="1672"/>
      <c r="E9" s="1673" t="s">
        <v>33</v>
      </c>
      <c r="F9" s="1674"/>
      <c r="G9" s="1675" t="s">
        <v>32</v>
      </c>
      <c r="H9" s="1676"/>
      <c r="I9" s="1070"/>
      <c r="J9" s="1070"/>
      <c r="K9" s="1070"/>
      <c r="L9" s="1070"/>
      <c r="M9" s="1070"/>
      <c r="N9" s="1070"/>
      <c r="O9" s="1070"/>
    </row>
    <row r="10" spans="1:18" ht="46.5" customHeight="1" x14ac:dyDescent="0.25">
      <c r="B10" s="1671"/>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25">
      <c r="B12" s="1074" t="s">
        <v>7</v>
      </c>
      <c r="C12" s="1075" t="s">
        <v>364</v>
      </c>
      <c r="D12" s="1076" t="s">
        <v>364</v>
      </c>
      <c r="E12" s="1075">
        <v>150</v>
      </c>
      <c r="F12" s="1076">
        <v>0</v>
      </c>
      <c r="G12" s="1075">
        <v>290</v>
      </c>
      <c r="H12" s="1076">
        <v>0</v>
      </c>
      <c r="I12" s="1070"/>
      <c r="J12" s="1070"/>
      <c r="K12" s="1070"/>
      <c r="L12" s="1070"/>
      <c r="M12" s="1070"/>
      <c r="N12" s="1070"/>
      <c r="O12" s="1070"/>
    </row>
    <row r="13" spans="1:18" ht="15" customHeight="1" x14ac:dyDescent="0.25">
      <c r="B13" s="1074" t="s">
        <v>37</v>
      </c>
      <c r="C13" s="1075">
        <v>167.35407692307692</v>
      </c>
      <c r="D13" s="1076">
        <v>0.18270836696616566</v>
      </c>
      <c r="E13" s="1075">
        <v>262.3390526315784</v>
      </c>
      <c r="F13" s="1076">
        <v>0.25199678094822137</v>
      </c>
      <c r="G13" s="1075">
        <v>423.05126760563422</v>
      </c>
      <c r="H13" s="1076">
        <v>0.21149095813223204</v>
      </c>
      <c r="I13" s="1070"/>
      <c r="J13" s="1070"/>
      <c r="K13" s="1070"/>
      <c r="L13" s="1070"/>
      <c r="M13" s="1070"/>
      <c r="N13" s="1070"/>
      <c r="O13" s="1070"/>
    </row>
    <row r="14" spans="1:18" ht="15" customHeight="1" x14ac:dyDescent="0.2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25">
      <c r="B15" s="1074" t="s">
        <v>6</v>
      </c>
      <c r="C15" s="1075">
        <v>224.02898203593071</v>
      </c>
      <c r="D15" s="1076">
        <v>0.53108907340158296</v>
      </c>
      <c r="E15" s="1075">
        <v>323.61173175416741</v>
      </c>
      <c r="F15" s="1076">
        <v>0.51139823695846875</v>
      </c>
      <c r="G15" s="1075">
        <v>542.50335707019758</v>
      </c>
      <c r="H15" s="1076">
        <v>0.47193986235147223</v>
      </c>
      <c r="I15" s="1070"/>
      <c r="J15" s="1070"/>
      <c r="K15" s="1070"/>
      <c r="L15" s="1070"/>
      <c r="M15" s="1070"/>
      <c r="N15" s="1070"/>
      <c r="O15" s="1070"/>
    </row>
    <row r="16" spans="1:18" ht="15" customHeight="1" x14ac:dyDescent="0.2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25">
      <c r="B17" s="1074" t="s">
        <v>4</v>
      </c>
      <c r="C17" s="1075">
        <v>232.16833652373688</v>
      </c>
      <c r="D17" s="1076">
        <v>0.47291340058037384</v>
      </c>
      <c r="E17" s="1075">
        <v>383.28849748053034</v>
      </c>
      <c r="F17" s="1076">
        <v>0.5549424500905672</v>
      </c>
      <c r="G17" s="1075">
        <v>593.29381473377134</v>
      </c>
      <c r="H17" s="1076">
        <v>0.45770445324158349</v>
      </c>
      <c r="I17" s="1070"/>
      <c r="J17" s="1070"/>
      <c r="K17" s="1070"/>
      <c r="L17" s="1070"/>
      <c r="M17" s="1070"/>
      <c r="N17" s="1070"/>
      <c r="O17" s="1070"/>
    </row>
    <row r="18" spans="1:15" ht="15" customHeight="1" x14ac:dyDescent="0.25">
      <c r="B18" s="1074" t="s">
        <v>40</v>
      </c>
      <c r="C18" s="1075">
        <v>178.30813583815018</v>
      </c>
      <c r="D18" s="1076">
        <v>0.40475139099944646</v>
      </c>
      <c r="E18" s="1075">
        <v>287.2817901234564</v>
      </c>
      <c r="F18" s="1076">
        <v>0.45105174683800681</v>
      </c>
      <c r="G18" s="1075">
        <v>478.86775280898888</v>
      </c>
      <c r="H18" s="1076">
        <v>0.49522847893240513</v>
      </c>
      <c r="I18" s="1070"/>
      <c r="J18" s="1070"/>
      <c r="K18" s="1070"/>
      <c r="L18" s="1070"/>
      <c r="M18" s="1070"/>
      <c r="N18" s="1070"/>
      <c r="O18" s="1070"/>
    </row>
    <row r="19" spans="1:15" ht="15" customHeight="1" x14ac:dyDescent="0.25">
      <c r="B19" s="1074" t="s">
        <v>41</v>
      </c>
      <c r="C19" s="1075">
        <v>220.41839561624295</v>
      </c>
      <c r="D19" s="1076">
        <v>0.14350887057522793</v>
      </c>
      <c r="E19" s="1075">
        <v>292.62122315035617</v>
      </c>
      <c r="F19" s="1076">
        <v>0.18652951238777307</v>
      </c>
      <c r="G19" s="1075">
        <v>508.39950276242854</v>
      </c>
      <c r="H19" s="1076">
        <v>0.18976240306825923</v>
      </c>
      <c r="I19" s="1070"/>
      <c r="J19" s="1070"/>
      <c r="K19" s="1070"/>
      <c r="L19" s="1070"/>
      <c r="M19" s="1070"/>
      <c r="N19" s="1070"/>
      <c r="O19" s="1070"/>
    </row>
    <row r="20" spans="1:15" ht="15" customHeight="1" x14ac:dyDescent="0.25">
      <c r="B20" s="1074" t="s">
        <v>3</v>
      </c>
      <c r="C20" s="1075">
        <v>291.99486217008797</v>
      </c>
      <c r="D20" s="1076">
        <v>0.14383274049176276</v>
      </c>
      <c r="E20" s="1075">
        <v>473.77744424214825</v>
      </c>
      <c r="F20" s="1076">
        <v>0.20373418216798012</v>
      </c>
      <c r="G20" s="1075">
        <v>823.79207054512131</v>
      </c>
      <c r="H20" s="1076">
        <v>0.18011917757848422</v>
      </c>
      <c r="I20" s="1070"/>
      <c r="J20" s="1070"/>
      <c r="K20" s="1070"/>
      <c r="L20" s="1070"/>
      <c r="M20" s="1070"/>
      <c r="N20" s="1070"/>
      <c r="O20" s="1070"/>
    </row>
    <row r="21" spans="1:15" ht="15" customHeight="1" x14ac:dyDescent="0.25">
      <c r="B21" s="1074" t="s">
        <v>2</v>
      </c>
      <c r="C21" s="1075">
        <v>196.09574100719246</v>
      </c>
      <c r="D21" s="1076">
        <v>0.33204776326054547</v>
      </c>
      <c r="E21" s="1075">
        <v>345.60567549372746</v>
      </c>
      <c r="F21" s="1076">
        <v>0.27648320361364193</v>
      </c>
      <c r="G21" s="1075">
        <v>606.34419023935823</v>
      </c>
      <c r="H21" s="1076">
        <v>0.26184713439470081</v>
      </c>
      <c r="I21" s="1070"/>
      <c r="J21" s="1070"/>
      <c r="K21" s="1070"/>
      <c r="L21" s="1070"/>
      <c r="M21" s="1070"/>
      <c r="N21" s="1070"/>
      <c r="O21" s="1070"/>
    </row>
    <row r="22" spans="1:15" ht="15" customHeight="1" x14ac:dyDescent="0.25">
      <c r="B22" s="1074" t="s">
        <v>35</v>
      </c>
      <c r="C22" s="1075">
        <v>198.85174137931128</v>
      </c>
      <c r="D22" s="1076">
        <v>0.42106361681342963</v>
      </c>
      <c r="E22" s="1075">
        <v>269.34603936039395</v>
      </c>
      <c r="F22" s="1076">
        <v>0.41099904761799294</v>
      </c>
      <c r="G22" s="1075">
        <v>426.07685057471144</v>
      </c>
      <c r="H22" s="1076">
        <v>0.45820358000553668</v>
      </c>
      <c r="I22" s="1070"/>
      <c r="J22" s="1070"/>
      <c r="K22" s="1070"/>
      <c r="L22" s="1070"/>
      <c r="M22" s="1070"/>
      <c r="N22" s="1070"/>
      <c r="O22" s="1070"/>
    </row>
    <row r="23" spans="1:15" ht="15" customHeight="1" x14ac:dyDescent="0.25">
      <c r="B23" s="1074" t="s">
        <v>42</v>
      </c>
      <c r="C23" s="1075">
        <v>305.25092495637</v>
      </c>
      <c r="D23" s="1076">
        <v>5.044043870605517E-2</v>
      </c>
      <c r="E23" s="1075">
        <v>326.15653992395374</v>
      </c>
      <c r="F23" s="1076">
        <v>0.1422944811384263</v>
      </c>
      <c r="G23" s="1075">
        <v>477.13014751552146</v>
      </c>
      <c r="H23" s="1076">
        <v>0.25566429642460003</v>
      </c>
      <c r="I23" s="1070"/>
      <c r="J23" s="1070"/>
      <c r="K23" s="1070"/>
      <c r="L23" s="1070"/>
      <c r="M23" s="1070"/>
      <c r="N23" s="1070"/>
      <c r="O23" s="1070"/>
    </row>
    <row r="24" spans="1:15" ht="15" customHeight="1" x14ac:dyDescent="0.25">
      <c r="B24" s="1074" t="s">
        <v>43</v>
      </c>
      <c r="C24" s="1075">
        <v>132.36333333333334</v>
      </c>
      <c r="D24" s="1076">
        <v>0.19869637640261226</v>
      </c>
      <c r="E24" s="1075" t="s">
        <v>364</v>
      </c>
      <c r="F24" s="1076" t="s">
        <v>364</v>
      </c>
      <c r="G24" s="1075" t="s">
        <v>364</v>
      </c>
      <c r="H24" s="1076" t="s">
        <v>364</v>
      </c>
      <c r="I24" s="1070"/>
      <c r="J24" s="1070"/>
      <c r="K24" s="1070"/>
      <c r="L24" s="1070"/>
      <c r="M24" s="1070"/>
      <c r="N24" s="1070"/>
      <c r="O24" s="1070"/>
    </row>
    <row r="25" spans="1:15" ht="15" customHeight="1" x14ac:dyDescent="0.25">
      <c r="B25" s="1074" t="s">
        <v>44</v>
      </c>
      <c r="C25" s="1075">
        <v>231.9359251101321</v>
      </c>
      <c r="D25" s="1076">
        <v>0.2996769335598613</v>
      </c>
      <c r="E25" s="1075">
        <v>498.58113868613259</v>
      </c>
      <c r="F25" s="1076">
        <v>0.26641906850343916</v>
      </c>
      <c r="G25" s="1075">
        <v>583.24772357723612</v>
      </c>
      <c r="H25" s="1076">
        <v>0.25037973569176419</v>
      </c>
      <c r="I25" s="1070"/>
      <c r="J25" s="1070"/>
      <c r="K25" s="1070"/>
      <c r="L25" s="1070"/>
      <c r="M25" s="1070"/>
      <c r="N25" s="1070"/>
      <c r="O25" s="1070"/>
    </row>
    <row r="26" spans="1:15" ht="15" customHeight="1" x14ac:dyDescent="0.2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2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25">
      <c r="B28" s="1077" t="s">
        <v>1</v>
      </c>
      <c r="C28" s="1078">
        <v>282.14999999999998</v>
      </c>
      <c r="D28" s="1079">
        <v>0</v>
      </c>
      <c r="E28" s="1078">
        <v>342.46999999999997</v>
      </c>
      <c r="F28" s="1079">
        <v>0.26693541299265489</v>
      </c>
      <c r="G28" s="1078" t="s">
        <v>364</v>
      </c>
      <c r="H28" s="1079" t="s">
        <v>364</v>
      </c>
      <c r="I28" s="1070"/>
      <c r="J28" s="1070"/>
      <c r="K28" s="1070"/>
      <c r="L28" s="1070"/>
      <c r="M28" s="1070"/>
      <c r="N28" s="1070"/>
      <c r="O28" s="1070"/>
    </row>
    <row r="29" spans="1:15" ht="15" customHeight="1" x14ac:dyDescent="0.25">
      <c r="B29" s="1303" t="s">
        <v>0</v>
      </c>
      <c r="C29" s="1304">
        <v>233.12824034079057</v>
      </c>
      <c r="D29" s="1305">
        <v>0.36427471300150965</v>
      </c>
      <c r="E29" s="1304">
        <v>371.30245666277449</v>
      </c>
      <c r="F29" s="1305">
        <v>0.38935338120262053</v>
      </c>
      <c r="G29" s="1304">
        <v>605.14139974456418</v>
      </c>
      <c r="H29" s="1305">
        <v>0.36679714583942369</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189</v>
      </c>
      <c r="C31" s="1080"/>
      <c r="D31" s="1080"/>
      <c r="E31" s="1080"/>
      <c r="F31" s="1080"/>
      <c r="G31" s="1080"/>
      <c r="H31" s="1080"/>
      <c r="I31" s="1081"/>
      <c r="J31" s="1081"/>
      <c r="K31" s="1081"/>
      <c r="L31" s="1081"/>
      <c r="M31" s="1081"/>
      <c r="N31" s="1081"/>
      <c r="O31" s="1081"/>
    </row>
    <row r="32" spans="1:15" ht="48.6" customHeight="1" x14ac:dyDescent="0.25">
      <c r="B32" s="1669" t="s">
        <v>289</v>
      </c>
      <c r="C32" s="1669"/>
      <c r="D32" s="1669"/>
      <c r="E32" s="1669"/>
      <c r="F32" s="1669"/>
      <c r="G32" s="1669"/>
      <c r="H32" s="1669"/>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K1" s="221"/>
      <c r="L1" s="221"/>
    </row>
    <row r="2" spans="1:29" ht="48.75" customHeight="1" x14ac:dyDescent="0.25">
      <c r="A2" s="219"/>
      <c r="B2" s="219"/>
      <c r="K2" s="221"/>
      <c r="L2" s="221"/>
    </row>
    <row r="3" spans="1:29" ht="24" customHeight="1" x14ac:dyDescent="0.25">
      <c r="A3" s="219"/>
      <c r="B3" s="1391" t="s">
        <v>369</v>
      </c>
      <c r="C3" s="1391"/>
      <c r="D3" s="1391"/>
      <c r="E3" s="1391"/>
      <c r="F3" s="1391"/>
      <c r="G3" s="1391"/>
      <c r="H3" s="1391"/>
      <c r="I3" s="1391"/>
      <c r="J3" s="1391"/>
      <c r="K3" s="1391"/>
      <c r="L3" s="1391"/>
      <c r="M3" s="1391"/>
      <c r="N3" s="1391"/>
      <c r="O3" s="1391"/>
      <c r="P3" s="1391"/>
      <c r="Q3" s="1391"/>
      <c r="R3" s="1391"/>
      <c r="S3" s="1391"/>
      <c r="T3" s="1391"/>
      <c r="U3" s="1391"/>
      <c r="V3" s="1391"/>
      <c r="W3" s="1391"/>
      <c r="X3" s="1391"/>
      <c r="Y3" s="1391"/>
      <c r="Z3" s="1391"/>
    </row>
    <row r="5" spans="1:29" x14ac:dyDescent="0.25">
      <c r="B5" s="219"/>
      <c r="C5" s="219"/>
      <c r="D5" s="1381" t="s">
        <v>366</v>
      </c>
      <c r="E5" s="1381"/>
      <c r="F5" s="1381"/>
      <c r="G5" s="1381"/>
      <c r="H5" s="1381"/>
      <c r="I5" s="1381"/>
      <c r="J5" s="1381"/>
      <c r="K5" s="1381"/>
      <c r="L5" s="1381"/>
      <c r="M5" s="219"/>
      <c r="N5" s="1382" t="s">
        <v>340</v>
      </c>
      <c r="O5" s="1382"/>
      <c r="P5" s="1382"/>
      <c r="Q5" s="1382"/>
      <c r="R5" s="1382"/>
      <c r="S5" s="1382"/>
      <c r="T5" s="1382"/>
      <c r="U5" s="1382"/>
      <c r="V5" s="1382"/>
      <c r="W5" s="1382"/>
      <c r="X5" s="1382"/>
      <c r="Y5" s="1382"/>
      <c r="Z5" s="1382"/>
      <c r="AA5" s="1382"/>
    </row>
    <row r="6" spans="1:29" ht="21" customHeight="1" x14ac:dyDescent="0.25">
      <c r="B6" s="219"/>
      <c r="C6" s="219"/>
      <c r="D6" s="1382"/>
      <c r="E6" s="1382"/>
      <c r="F6" s="1382"/>
      <c r="G6" s="1382"/>
      <c r="H6" s="1382"/>
      <c r="I6" s="1382"/>
      <c r="J6" s="1382"/>
      <c r="K6" s="1382"/>
      <c r="L6" s="1382"/>
      <c r="M6" s="219"/>
      <c r="N6" s="1383">
        <v>43830</v>
      </c>
      <c r="O6" s="1384"/>
      <c r="P6" s="1385">
        <v>44196</v>
      </c>
      <c r="Q6" s="1386"/>
      <c r="R6" s="1385">
        <v>44561</v>
      </c>
      <c r="S6" s="1386"/>
      <c r="T6" s="1389">
        <v>44926</v>
      </c>
      <c r="U6" s="1390"/>
      <c r="V6" s="1387">
        <v>45291</v>
      </c>
      <c r="W6" s="1388"/>
      <c r="X6" s="1387">
        <v>45657</v>
      </c>
      <c r="Y6" s="1388"/>
      <c r="Z6" s="1387">
        <f>EVO_sol!Z6</f>
        <v>45688</v>
      </c>
      <c r="AA6" s="1392"/>
    </row>
    <row r="7" spans="1:29" x14ac:dyDescent="0.25">
      <c r="B7" s="225"/>
      <c r="C7" s="219"/>
      <c r="D7" s="226">
        <v>43465</v>
      </c>
      <c r="E7" s="227">
        <v>43830</v>
      </c>
      <c r="F7" s="228">
        <v>44196</v>
      </c>
      <c r="G7" s="228">
        <v>44561</v>
      </c>
      <c r="H7" s="228">
        <v>44926</v>
      </c>
      <c r="I7" s="228">
        <v>45291</v>
      </c>
      <c r="J7" s="228">
        <v>45657</v>
      </c>
      <c r="K7" s="228">
        <f>EVO!K7</f>
        <v>45688</v>
      </c>
      <c r="L7" s="229"/>
      <c r="M7" s="219"/>
      <c r="N7" s="230" t="s">
        <v>28</v>
      </c>
      <c r="O7" s="231" t="s">
        <v>341</v>
      </c>
      <c r="P7" s="232" t="s">
        <v>28</v>
      </c>
      <c r="Q7" s="233" t="s">
        <v>341</v>
      </c>
      <c r="R7" s="231" t="s">
        <v>28</v>
      </c>
      <c r="S7" s="232" t="s">
        <v>341</v>
      </c>
      <c r="T7" s="232" t="s">
        <v>28</v>
      </c>
      <c r="U7" s="232" t="s">
        <v>341</v>
      </c>
      <c r="V7" s="232" t="s">
        <v>28</v>
      </c>
      <c r="W7" s="227" t="s">
        <v>341</v>
      </c>
      <c r="X7" s="231" t="s">
        <v>28</v>
      </c>
      <c r="Y7" s="228" t="s">
        <v>341</v>
      </c>
      <c r="Z7" s="231" t="s">
        <v>28</v>
      </c>
      <c r="AA7" s="229" t="s">
        <v>341</v>
      </c>
    </row>
    <row r="8" spans="1:29" ht="8.25" customHeight="1" x14ac:dyDescent="0.25">
      <c r="B8" s="225"/>
      <c r="C8" s="219"/>
      <c r="D8" s="234"/>
      <c r="E8" s="234"/>
      <c r="F8" s="234"/>
      <c r="G8" s="297"/>
      <c r="H8" s="297"/>
      <c r="I8" s="297"/>
      <c r="J8" s="1360"/>
      <c r="K8" s="234"/>
      <c r="L8" s="234"/>
      <c r="M8" s="219"/>
    </row>
    <row r="9" spans="1:29" ht="15" customHeight="1" x14ac:dyDescent="0.25">
      <c r="B9" s="298" t="s">
        <v>8</v>
      </c>
      <c r="C9" s="219"/>
      <c r="D9" s="299">
        <v>212243</v>
      </c>
      <c r="E9" s="300">
        <v>220375</v>
      </c>
      <c r="F9" s="300">
        <v>228555</v>
      </c>
      <c r="G9" s="254">
        <v>257227</v>
      </c>
      <c r="H9" s="254">
        <v>270632</v>
      </c>
      <c r="I9" s="254">
        <v>286600</v>
      </c>
      <c r="J9" s="254">
        <v>296663</v>
      </c>
      <c r="K9" s="301">
        <v>297499</v>
      </c>
      <c r="L9" s="302"/>
      <c r="M9" s="222"/>
      <c r="N9" s="278">
        <v>3.8314573389935047E-2</v>
      </c>
      <c r="O9" s="279">
        <v>8132</v>
      </c>
      <c r="P9" s="280">
        <v>3.7118547929665402E-2</v>
      </c>
      <c r="Q9" s="279">
        <f t="shared" ref="Q9:Q26" si="0">F9-E9</f>
        <v>8180</v>
      </c>
      <c r="R9" s="280">
        <f t="shared" ref="R9:R27" si="1">G9/F9-1</f>
        <v>0.12544901664807151</v>
      </c>
      <c r="S9" s="279">
        <f t="shared" ref="S9:S27" si="2">G9-F9</f>
        <v>28672</v>
      </c>
      <c r="T9" s="280">
        <f>H9/G9-1</f>
        <v>5.2113502859342242E-2</v>
      </c>
      <c r="U9" s="279">
        <f>H9-G9</f>
        <v>13405</v>
      </c>
      <c r="V9" s="280">
        <f>I9/H9-1</f>
        <v>5.9002630878831841E-2</v>
      </c>
      <c r="W9" s="279">
        <f>I9-H9</f>
        <v>15968</v>
      </c>
      <c r="X9" s="280">
        <f>J9/I9-1</f>
        <v>3.5111653872993642E-2</v>
      </c>
      <c r="Y9" s="279">
        <f>J9-I9</f>
        <v>10063</v>
      </c>
      <c r="Z9" s="280">
        <v>3.9457593481618147E-2</v>
      </c>
      <c r="AA9" s="279">
        <v>11293</v>
      </c>
    </row>
    <row r="10" spans="1:29" x14ac:dyDescent="0.25">
      <c r="B10" s="303" t="s">
        <v>7</v>
      </c>
      <c r="C10" s="219"/>
      <c r="D10" s="253">
        <v>29146</v>
      </c>
      <c r="E10" s="254">
        <v>32952</v>
      </c>
      <c r="F10" s="254">
        <v>31533</v>
      </c>
      <c r="G10" s="254">
        <v>35145</v>
      </c>
      <c r="H10" s="254">
        <v>37547</v>
      </c>
      <c r="I10" s="254">
        <v>40334</v>
      </c>
      <c r="J10" s="254">
        <v>45264</v>
      </c>
      <c r="K10" s="257">
        <v>45476</v>
      </c>
      <c r="L10" s="304"/>
      <c r="M10" s="219"/>
      <c r="N10" s="256">
        <v>0.13058395663212785</v>
      </c>
      <c r="O10" s="257">
        <v>3806</v>
      </c>
      <c r="P10" s="258">
        <v>-4.3062636562272383E-2</v>
      </c>
      <c r="Q10" s="257">
        <f t="shared" si="0"/>
        <v>-1419</v>
      </c>
      <c r="R10" s="258">
        <f t="shared" si="1"/>
        <v>0.11454666539815439</v>
      </c>
      <c r="S10" s="257">
        <f t="shared" si="2"/>
        <v>3612</v>
      </c>
      <c r="T10" s="258">
        <f t="shared" ref="T10:T27" si="3">H10/G10-1</f>
        <v>6.8345426091904971E-2</v>
      </c>
      <c r="U10" s="257">
        <f t="shared" ref="U10:U27" si="4">H10-G10</f>
        <v>2402</v>
      </c>
      <c r="V10" s="258">
        <f t="shared" ref="V10:V26" si="5">I10/H10-1</f>
        <v>7.4226968865688248E-2</v>
      </c>
      <c r="W10" s="257">
        <f t="shared" ref="W10:W26" si="6">I10-H10</f>
        <v>2787</v>
      </c>
      <c r="X10" s="258">
        <f t="shared" ref="X10:X27" si="7">J10/I10-1</f>
        <v>0.12222938463827049</v>
      </c>
      <c r="Y10" s="257">
        <f t="shared" ref="Y10:Y26" si="8">J10-I10</f>
        <v>4930</v>
      </c>
      <c r="Z10" s="258">
        <v>0.13186320872119062</v>
      </c>
      <c r="AA10" s="257">
        <v>5298</v>
      </c>
    </row>
    <row r="11" spans="1:29" x14ac:dyDescent="0.25">
      <c r="B11" s="303" t="s">
        <v>37</v>
      </c>
      <c r="C11" s="219"/>
      <c r="D11" s="253">
        <v>22049</v>
      </c>
      <c r="E11" s="254">
        <v>21083</v>
      </c>
      <c r="F11" s="254">
        <v>24199</v>
      </c>
      <c r="G11" s="254">
        <v>27700</v>
      </c>
      <c r="H11" s="254">
        <v>28977</v>
      </c>
      <c r="I11" s="254">
        <v>31214</v>
      </c>
      <c r="J11" s="254">
        <v>33127</v>
      </c>
      <c r="K11" s="257">
        <v>33572</v>
      </c>
      <c r="M11" s="222"/>
      <c r="N11" s="256">
        <v>-4.3811510726110003E-2</v>
      </c>
      <c r="O11" s="257">
        <v>-966</v>
      </c>
      <c r="P11" s="258">
        <v>0.14779680311151155</v>
      </c>
      <c r="Q11" s="257">
        <f t="shared" si="0"/>
        <v>3116</v>
      </c>
      <c r="R11" s="258">
        <f t="shared" si="1"/>
        <v>0.14467539980990951</v>
      </c>
      <c r="S11" s="257">
        <f t="shared" si="2"/>
        <v>3501</v>
      </c>
      <c r="T11" s="258">
        <f t="shared" si="3"/>
        <v>4.6101083032491053E-2</v>
      </c>
      <c r="U11" s="257">
        <f t="shared" si="4"/>
        <v>1277</v>
      </c>
      <c r="V11" s="258">
        <f t="shared" si="5"/>
        <v>7.7199157952859254E-2</v>
      </c>
      <c r="W11" s="257">
        <f t="shared" si="6"/>
        <v>2237</v>
      </c>
      <c r="X11" s="258">
        <f t="shared" si="7"/>
        <v>6.1286602165694815E-2</v>
      </c>
      <c r="Y11" s="257">
        <f t="shared" si="8"/>
        <v>1913</v>
      </c>
      <c r="Z11" s="258">
        <v>7.5680871515539927E-2</v>
      </c>
      <c r="AA11" s="257">
        <v>2362</v>
      </c>
    </row>
    <row r="12" spans="1:29" x14ac:dyDescent="0.25">
      <c r="B12" s="303" t="s">
        <v>38</v>
      </c>
      <c r="C12" s="219"/>
      <c r="D12" s="253">
        <v>17328</v>
      </c>
      <c r="E12" s="254">
        <v>20674</v>
      </c>
      <c r="F12" s="254">
        <v>23074</v>
      </c>
      <c r="G12" s="254">
        <v>24476</v>
      </c>
      <c r="H12" s="254">
        <v>26198</v>
      </c>
      <c r="I12" s="254">
        <v>29233</v>
      </c>
      <c r="J12" s="254">
        <v>31849</v>
      </c>
      <c r="K12" s="257">
        <v>31871</v>
      </c>
      <c r="M12" s="222"/>
      <c r="N12" s="256">
        <v>0.19309787626962138</v>
      </c>
      <c r="O12" s="257">
        <v>3346</v>
      </c>
      <c r="P12" s="258">
        <v>0.11608783979878101</v>
      </c>
      <c r="Q12" s="257">
        <f t="shared" si="0"/>
        <v>2400</v>
      </c>
      <c r="R12" s="258">
        <f t="shared" si="1"/>
        <v>6.0761029730432625E-2</v>
      </c>
      <c r="S12" s="257">
        <f t="shared" si="2"/>
        <v>1402</v>
      </c>
      <c r="T12" s="258">
        <f t="shared" si="3"/>
        <v>7.0354633109985354E-2</v>
      </c>
      <c r="U12" s="257">
        <f t="shared" si="4"/>
        <v>1722</v>
      </c>
      <c r="V12" s="258">
        <f t="shared" si="5"/>
        <v>0.1158485380563401</v>
      </c>
      <c r="W12" s="257">
        <f t="shared" si="6"/>
        <v>3035</v>
      </c>
      <c r="X12" s="258">
        <f t="shared" si="7"/>
        <v>8.9487907501795805E-2</v>
      </c>
      <c r="Y12" s="257">
        <f t="shared" si="8"/>
        <v>2616</v>
      </c>
      <c r="Z12" s="258">
        <v>9.1846522781774631E-2</v>
      </c>
      <c r="AA12" s="257">
        <v>2681</v>
      </c>
    </row>
    <row r="13" spans="1:29" x14ac:dyDescent="0.25">
      <c r="B13" s="303" t="s">
        <v>6</v>
      </c>
      <c r="C13" s="219"/>
      <c r="D13" s="253">
        <v>21638</v>
      </c>
      <c r="E13" s="254">
        <v>23390</v>
      </c>
      <c r="F13" s="254">
        <v>25070</v>
      </c>
      <c r="G13" s="254">
        <v>26787</v>
      </c>
      <c r="H13" s="254">
        <v>34697</v>
      </c>
      <c r="I13" s="254">
        <v>40697</v>
      </c>
      <c r="J13" s="254">
        <v>45025</v>
      </c>
      <c r="K13" s="257">
        <v>45615</v>
      </c>
      <c r="L13" s="304"/>
      <c r="M13" s="219"/>
      <c r="N13" s="256">
        <v>8.0968666235326836E-2</v>
      </c>
      <c r="O13" s="257">
        <v>1752</v>
      </c>
      <c r="P13" s="258">
        <v>7.1825566481402259E-2</v>
      </c>
      <c r="Q13" s="257">
        <f t="shared" si="0"/>
        <v>1680</v>
      </c>
      <c r="R13" s="258">
        <f t="shared" si="1"/>
        <v>6.8488232947746308E-2</v>
      </c>
      <c r="S13" s="257">
        <f t="shared" si="2"/>
        <v>1717</v>
      </c>
      <c r="T13" s="258">
        <f t="shared" si="3"/>
        <v>0.29529249262702062</v>
      </c>
      <c r="U13" s="257">
        <f t="shared" si="4"/>
        <v>7910</v>
      </c>
      <c r="V13" s="258">
        <f t="shared" si="5"/>
        <v>0.17292561316540334</v>
      </c>
      <c r="W13" s="257">
        <f t="shared" si="6"/>
        <v>6000</v>
      </c>
      <c r="X13" s="258">
        <f t="shared" si="7"/>
        <v>0.10634690517728584</v>
      </c>
      <c r="Y13" s="257">
        <f t="shared" si="8"/>
        <v>4328</v>
      </c>
      <c r="Z13" s="258">
        <v>0.11394661652299209</v>
      </c>
      <c r="AA13" s="257">
        <v>4666</v>
      </c>
      <c r="AC13" s="224"/>
    </row>
    <row r="14" spans="1:29" x14ac:dyDescent="0.25">
      <c r="B14" s="303" t="s">
        <v>5</v>
      </c>
      <c r="C14" s="219"/>
      <c r="D14" s="253">
        <v>15734</v>
      </c>
      <c r="E14" s="254">
        <v>17179</v>
      </c>
      <c r="F14" s="254">
        <v>17123</v>
      </c>
      <c r="G14" s="254">
        <v>17369</v>
      </c>
      <c r="H14" s="254">
        <v>17553</v>
      </c>
      <c r="I14" s="254">
        <v>17166</v>
      </c>
      <c r="J14" s="254">
        <v>18175</v>
      </c>
      <c r="K14" s="257">
        <v>18175</v>
      </c>
      <c r="M14" s="222"/>
      <c r="N14" s="256">
        <v>9.1839328841998302E-2</v>
      </c>
      <c r="O14" s="257">
        <v>1445</v>
      </c>
      <c r="P14" s="258">
        <v>-3.2597939344548577E-3</v>
      </c>
      <c r="Q14" s="257">
        <f t="shared" si="0"/>
        <v>-56</v>
      </c>
      <c r="R14" s="258">
        <f t="shared" si="1"/>
        <v>1.4366641359574883E-2</v>
      </c>
      <c r="S14" s="257">
        <f t="shared" si="2"/>
        <v>246</v>
      </c>
      <c r="T14" s="258">
        <f t="shared" si="3"/>
        <v>1.0593586274396882E-2</v>
      </c>
      <c r="U14" s="257">
        <f t="shared" si="4"/>
        <v>184</v>
      </c>
      <c r="V14" s="258">
        <f t="shared" si="5"/>
        <v>-2.204751324559906E-2</v>
      </c>
      <c r="W14" s="257">
        <f t="shared" si="6"/>
        <v>-387</v>
      </c>
      <c r="X14" s="258">
        <f t="shared" si="7"/>
        <v>5.8778981708027533E-2</v>
      </c>
      <c r="Y14" s="257">
        <f t="shared" si="8"/>
        <v>1009</v>
      </c>
      <c r="Z14" s="258">
        <v>6.4359334738814722E-2</v>
      </c>
      <c r="AA14" s="257">
        <v>1099</v>
      </c>
      <c r="AC14" s="224"/>
    </row>
    <row r="15" spans="1:29" x14ac:dyDescent="0.25">
      <c r="B15" s="303" t="s">
        <v>4</v>
      </c>
      <c r="C15" s="219"/>
      <c r="D15" s="253">
        <v>93374</v>
      </c>
      <c r="E15" s="254">
        <v>104776</v>
      </c>
      <c r="F15" s="254">
        <v>105589</v>
      </c>
      <c r="G15" s="254">
        <v>108712</v>
      </c>
      <c r="H15" s="254">
        <v>114173</v>
      </c>
      <c r="I15" s="254">
        <v>122589</v>
      </c>
      <c r="J15" s="254">
        <v>126194</v>
      </c>
      <c r="K15" s="257">
        <v>126076</v>
      </c>
      <c r="M15" s="222"/>
      <c r="N15" s="256">
        <v>0.12211108017221073</v>
      </c>
      <c r="O15" s="257">
        <v>11402</v>
      </c>
      <c r="P15" s="258">
        <v>7.7594105520348844E-3</v>
      </c>
      <c r="Q15" s="257">
        <f t="shared" si="0"/>
        <v>813</v>
      </c>
      <c r="R15" s="258">
        <f t="shared" si="1"/>
        <v>2.9576944568089569E-2</v>
      </c>
      <c r="S15" s="257">
        <f t="shared" si="2"/>
        <v>3123</v>
      </c>
      <c r="T15" s="258">
        <f t="shared" si="3"/>
        <v>5.0233644859813076E-2</v>
      </c>
      <c r="U15" s="257">
        <f t="shared" si="4"/>
        <v>5461</v>
      </c>
      <c r="V15" s="258">
        <f t="shared" si="5"/>
        <v>7.3712699149536265E-2</v>
      </c>
      <c r="W15" s="257">
        <f t="shared" si="6"/>
        <v>8416</v>
      </c>
      <c r="X15" s="258">
        <f t="shared" si="7"/>
        <v>2.9407206193051483E-2</v>
      </c>
      <c r="Y15" s="257">
        <f t="shared" si="8"/>
        <v>3605</v>
      </c>
      <c r="Z15" s="258">
        <v>2.5883884616949349E-2</v>
      </c>
      <c r="AA15" s="257">
        <v>3181</v>
      </c>
      <c r="AC15" s="224"/>
    </row>
    <row r="16" spans="1:29" x14ac:dyDescent="0.25">
      <c r="B16" s="303" t="s">
        <v>40</v>
      </c>
      <c r="C16" s="219"/>
      <c r="D16" s="253">
        <v>57838</v>
      </c>
      <c r="E16" s="254">
        <v>62182</v>
      </c>
      <c r="F16" s="254">
        <v>59849</v>
      </c>
      <c r="G16" s="254">
        <v>63814</v>
      </c>
      <c r="H16" s="254">
        <v>67338</v>
      </c>
      <c r="I16" s="254">
        <v>72357</v>
      </c>
      <c r="J16" s="254">
        <v>78035</v>
      </c>
      <c r="K16" s="257">
        <v>77526</v>
      </c>
      <c r="M16" s="222"/>
      <c r="N16" s="256">
        <v>7.5106331477575283E-2</v>
      </c>
      <c r="O16" s="257">
        <v>4344</v>
      </c>
      <c r="P16" s="258">
        <v>-3.7518896143578506E-2</v>
      </c>
      <c r="Q16" s="257">
        <f t="shared" si="0"/>
        <v>-2333</v>
      </c>
      <c r="R16" s="258">
        <f t="shared" si="1"/>
        <v>6.6250062657688513E-2</v>
      </c>
      <c r="S16" s="257">
        <f t="shared" si="2"/>
        <v>3965</v>
      </c>
      <c r="T16" s="258">
        <f t="shared" si="3"/>
        <v>5.5222991819976697E-2</v>
      </c>
      <c r="U16" s="257">
        <f t="shared" si="4"/>
        <v>3524</v>
      </c>
      <c r="V16" s="258">
        <f t="shared" si="5"/>
        <v>7.4534438207253029E-2</v>
      </c>
      <c r="W16" s="257">
        <f t="shared" si="6"/>
        <v>5019</v>
      </c>
      <c r="X16" s="258">
        <f t="shared" si="7"/>
        <v>7.8472020675262932E-2</v>
      </c>
      <c r="Y16" s="257">
        <f t="shared" si="8"/>
        <v>5678</v>
      </c>
      <c r="Z16" s="258">
        <v>7.5972908455004706E-2</v>
      </c>
      <c r="AA16" s="257">
        <v>5474</v>
      </c>
      <c r="AC16" s="224"/>
    </row>
    <row r="17" spans="2:31" x14ac:dyDescent="0.25">
      <c r="B17" s="303" t="s">
        <v>41</v>
      </c>
      <c r="C17" s="219"/>
      <c r="D17" s="253">
        <v>155037</v>
      </c>
      <c r="E17" s="254">
        <v>163730</v>
      </c>
      <c r="F17" s="254">
        <v>156934</v>
      </c>
      <c r="G17" s="254">
        <v>166875</v>
      </c>
      <c r="H17" s="254">
        <v>187874</v>
      </c>
      <c r="I17" s="254">
        <v>201720</v>
      </c>
      <c r="J17" s="254">
        <v>229333</v>
      </c>
      <c r="K17" s="257">
        <v>231314</v>
      </c>
      <c r="M17" s="222"/>
      <c r="N17" s="256">
        <v>5.6070486400020547E-2</v>
      </c>
      <c r="O17" s="257">
        <v>8693</v>
      </c>
      <c r="P17" s="258">
        <v>-4.1507359677517841E-2</v>
      </c>
      <c r="Q17" s="257">
        <f t="shared" si="0"/>
        <v>-6796</v>
      </c>
      <c r="R17" s="258">
        <f t="shared" si="1"/>
        <v>6.3345100488103379E-2</v>
      </c>
      <c r="S17" s="257">
        <f t="shared" si="2"/>
        <v>9941</v>
      </c>
      <c r="T17" s="258">
        <f t="shared" si="3"/>
        <v>0.12583670411985026</v>
      </c>
      <c r="U17" s="257">
        <f t="shared" si="4"/>
        <v>20999</v>
      </c>
      <c r="V17" s="258">
        <f t="shared" si="5"/>
        <v>7.3698329731628709E-2</v>
      </c>
      <c r="W17" s="257">
        <f t="shared" si="6"/>
        <v>13846</v>
      </c>
      <c r="X17" s="258">
        <f t="shared" si="7"/>
        <v>0.13688776521911561</v>
      </c>
      <c r="Y17" s="257">
        <f t="shared" si="8"/>
        <v>27613</v>
      </c>
      <c r="Z17" s="258">
        <v>0.14196991464131092</v>
      </c>
      <c r="AA17" s="257">
        <v>28757</v>
      </c>
      <c r="AC17" s="224"/>
    </row>
    <row r="18" spans="2:31" x14ac:dyDescent="0.25">
      <c r="B18" s="303" t="s">
        <v>3</v>
      </c>
      <c r="C18" s="219"/>
      <c r="D18" s="253">
        <v>74354</v>
      </c>
      <c r="E18" s="254">
        <v>88242</v>
      </c>
      <c r="F18" s="254">
        <v>102104</v>
      </c>
      <c r="G18" s="254">
        <v>117265</v>
      </c>
      <c r="H18" s="254">
        <v>133839</v>
      </c>
      <c r="I18" s="254">
        <v>146290</v>
      </c>
      <c r="J18" s="254">
        <v>164565</v>
      </c>
      <c r="K18" s="257">
        <v>164582</v>
      </c>
      <c r="M18" s="222"/>
      <c r="N18" s="256">
        <v>0.18678215025418932</v>
      </c>
      <c r="O18" s="257">
        <v>13888</v>
      </c>
      <c r="P18" s="258">
        <v>0.15709072777135602</v>
      </c>
      <c r="Q18" s="257">
        <f>F18-E18</f>
        <v>13862</v>
      </c>
      <c r="R18" s="258">
        <f>G18/F18-1</f>
        <v>0.14848585755700072</v>
      </c>
      <c r="S18" s="257">
        <f>G18-F18</f>
        <v>15161</v>
      </c>
      <c r="T18" s="258">
        <f t="shared" si="3"/>
        <v>0.14133799513921463</v>
      </c>
      <c r="U18" s="257">
        <f t="shared" si="4"/>
        <v>16574</v>
      </c>
      <c r="V18" s="258">
        <f t="shared" si="5"/>
        <v>9.3029684919941014E-2</v>
      </c>
      <c r="W18" s="257">
        <f t="shared" si="6"/>
        <v>12451</v>
      </c>
      <c r="X18" s="258">
        <f t="shared" si="7"/>
        <v>0.12492309795611467</v>
      </c>
      <c r="Y18" s="257">
        <f t="shared" si="8"/>
        <v>18275</v>
      </c>
      <c r="Z18" s="258">
        <v>0.14292261859292643</v>
      </c>
      <c r="AA18" s="257">
        <v>20581</v>
      </c>
      <c r="AC18" s="224"/>
    </row>
    <row r="19" spans="2:31" x14ac:dyDescent="0.25">
      <c r="B19" s="303" t="s">
        <v>2</v>
      </c>
      <c r="C19" s="219"/>
      <c r="D19" s="253">
        <v>29189</v>
      </c>
      <c r="E19" s="254">
        <v>28237</v>
      </c>
      <c r="F19" s="254">
        <v>29065</v>
      </c>
      <c r="G19" s="254">
        <v>31070</v>
      </c>
      <c r="H19" s="254">
        <v>32795</v>
      </c>
      <c r="I19" s="254">
        <v>35293</v>
      </c>
      <c r="J19" s="254">
        <v>37168</v>
      </c>
      <c r="K19" s="257">
        <v>36678</v>
      </c>
      <c r="M19" s="222"/>
      <c r="N19" s="256">
        <v>-3.2615026208503206E-2</v>
      </c>
      <c r="O19" s="257">
        <v>-952</v>
      </c>
      <c r="P19" s="258">
        <v>2.9323228388284939E-2</v>
      </c>
      <c r="Q19" s="257">
        <f t="shared" si="0"/>
        <v>828</v>
      </c>
      <c r="R19" s="258">
        <f t="shared" si="1"/>
        <v>6.8983313263375257E-2</v>
      </c>
      <c r="S19" s="257">
        <f t="shared" si="2"/>
        <v>2005</v>
      </c>
      <c r="T19" s="258">
        <f t="shared" si="3"/>
        <v>5.551979401351792E-2</v>
      </c>
      <c r="U19" s="257">
        <f t="shared" si="4"/>
        <v>1725</v>
      </c>
      <c r="V19" s="258">
        <f t="shared" si="5"/>
        <v>7.6170147888397599E-2</v>
      </c>
      <c r="W19" s="257">
        <f t="shared" si="6"/>
        <v>2498</v>
      </c>
      <c r="X19" s="258">
        <f t="shared" si="7"/>
        <v>5.3126682344941001E-2</v>
      </c>
      <c r="Y19" s="257">
        <f t="shared" si="8"/>
        <v>1875</v>
      </c>
      <c r="Z19" s="258">
        <v>5.0012882539864245E-2</v>
      </c>
      <c r="AA19" s="257">
        <v>1747</v>
      </c>
      <c r="AC19" s="224"/>
    </row>
    <row r="20" spans="2:31" x14ac:dyDescent="0.25">
      <c r="B20" s="303" t="s">
        <v>35</v>
      </c>
      <c r="C20" s="219"/>
      <c r="D20" s="253">
        <v>60099</v>
      </c>
      <c r="E20" s="254">
        <v>61636</v>
      </c>
      <c r="F20" s="254">
        <v>62544</v>
      </c>
      <c r="G20" s="254">
        <v>65061</v>
      </c>
      <c r="H20" s="254">
        <v>68103</v>
      </c>
      <c r="I20" s="254">
        <v>73691</v>
      </c>
      <c r="J20" s="254">
        <v>77196</v>
      </c>
      <c r="K20" s="257">
        <v>77734</v>
      </c>
      <c r="M20" s="222"/>
      <c r="N20" s="256">
        <v>2.5574468793158056E-2</v>
      </c>
      <c r="O20" s="257">
        <v>1537</v>
      </c>
      <c r="P20" s="258">
        <v>1.4731650334220303E-2</v>
      </c>
      <c r="Q20" s="257">
        <f t="shared" si="0"/>
        <v>908</v>
      </c>
      <c r="R20" s="258">
        <f t="shared" si="1"/>
        <v>4.0243668457405901E-2</v>
      </c>
      <c r="S20" s="257">
        <f t="shared" si="2"/>
        <v>2517</v>
      </c>
      <c r="T20" s="258">
        <f t="shared" si="3"/>
        <v>4.6756121178586296E-2</v>
      </c>
      <c r="U20" s="257">
        <f t="shared" si="4"/>
        <v>3042</v>
      </c>
      <c r="V20" s="258">
        <f t="shared" si="5"/>
        <v>8.2052185659956312E-2</v>
      </c>
      <c r="W20" s="257">
        <f t="shared" si="6"/>
        <v>5588</v>
      </c>
      <c r="X20" s="258">
        <f t="shared" si="7"/>
        <v>4.7563474508420356E-2</v>
      </c>
      <c r="Y20" s="257">
        <f t="shared" si="8"/>
        <v>3505</v>
      </c>
      <c r="Z20" s="258">
        <v>5.4006047375628752E-2</v>
      </c>
      <c r="AA20" s="257">
        <v>3983</v>
      </c>
      <c r="AC20" s="224"/>
    </row>
    <row r="21" spans="2:31" x14ac:dyDescent="0.25">
      <c r="B21" s="303" t="s">
        <v>42</v>
      </c>
      <c r="C21" s="219"/>
      <c r="D21" s="253">
        <v>141699</v>
      </c>
      <c r="E21" s="254">
        <v>143622</v>
      </c>
      <c r="F21" s="254">
        <v>133442</v>
      </c>
      <c r="G21" s="254">
        <v>152686</v>
      </c>
      <c r="H21" s="254">
        <v>163762</v>
      </c>
      <c r="I21" s="254">
        <v>177795</v>
      </c>
      <c r="J21" s="254">
        <v>190951</v>
      </c>
      <c r="K21" s="257">
        <v>190266</v>
      </c>
      <c r="M21" s="222"/>
      <c r="N21" s="256">
        <v>1.3571020261258004E-2</v>
      </c>
      <c r="O21" s="257">
        <v>1923</v>
      </c>
      <c r="P21" s="258">
        <v>-7.0880505772096147E-2</v>
      </c>
      <c r="Q21" s="257">
        <f t="shared" si="0"/>
        <v>-10180</v>
      </c>
      <c r="R21" s="258">
        <f t="shared" si="1"/>
        <v>0.14421246683952571</v>
      </c>
      <c r="S21" s="257">
        <f t="shared" si="2"/>
        <v>19244</v>
      </c>
      <c r="T21" s="258">
        <f t="shared" si="3"/>
        <v>7.2541031921721677E-2</v>
      </c>
      <c r="U21" s="257">
        <f t="shared" si="4"/>
        <v>11076</v>
      </c>
      <c r="V21" s="258">
        <f t="shared" si="5"/>
        <v>8.5691430246333189E-2</v>
      </c>
      <c r="W21" s="257">
        <f t="shared" si="6"/>
        <v>14033</v>
      </c>
      <c r="X21" s="258">
        <f t="shared" si="7"/>
        <v>7.3995331702241263E-2</v>
      </c>
      <c r="Y21" s="257">
        <f t="shared" si="8"/>
        <v>13156</v>
      </c>
      <c r="Z21" s="258">
        <v>7.8373139573107764E-2</v>
      </c>
      <c r="AA21" s="257">
        <v>13828</v>
      </c>
      <c r="AC21" s="224"/>
    </row>
    <row r="22" spans="2:31" x14ac:dyDescent="0.25">
      <c r="B22" s="303" t="s">
        <v>43</v>
      </c>
      <c r="C22" s="219"/>
      <c r="D22" s="253">
        <v>34999</v>
      </c>
      <c r="E22" s="254">
        <v>35054</v>
      </c>
      <c r="F22" s="254">
        <v>35294</v>
      </c>
      <c r="G22" s="254">
        <v>37047</v>
      </c>
      <c r="H22" s="254">
        <v>37762</v>
      </c>
      <c r="I22" s="254">
        <v>40484</v>
      </c>
      <c r="J22" s="254">
        <v>44630</v>
      </c>
      <c r="K22" s="257">
        <v>44845</v>
      </c>
      <c r="M22" s="222"/>
      <c r="N22" s="256">
        <v>1.571473470670659E-3</v>
      </c>
      <c r="O22" s="257">
        <v>55</v>
      </c>
      <c r="P22" s="258">
        <v>6.8465795629599757E-3</v>
      </c>
      <c r="Q22" s="257">
        <f t="shared" si="0"/>
        <v>240</v>
      </c>
      <c r="R22" s="258">
        <f t="shared" si="1"/>
        <v>4.9668498894996249E-2</v>
      </c>
      <c r="S22" s="257">
        <f t="shared" si="2"/>
        <v>1753</v>
      </c>
      <c r="T22" s="258">
        <f t="shared" si="3"/>
        <v>1.9299808351553427E-2</v>
      </c>
      <c r="U22" s="257">
        <f t="shared" si="4"/>
        <v>715</v>
      </c>
      <c r="V22" s="258">
        <f t="shared" si="5"/>
        <v>7.2083046448810917E-2</v>
      </c>
      <c r="W22" s="257">
        <f t="shared" si="6"/>
        <v>2722</v>
      </c>
      <c r="X22" s="258">
        <f t="shared" si="7"/>
        <v>0.1024108289694694</v>
      </c>
      <c r="Y22" s="257">
        <f t="shared" si="8"/>
        <v>4146</v>
      </c>
      <c r="Z22" s="258">
        <v>0.10051780411789246</v>
      </c>
      <c r="AA22" s="257">
        <v>4096</v>
      </c>
      <c r="AC22" s="224"/>
    </row>
    <row r="23" spans="2:31" x14ac:dyDescent="0.25">
      <c r="B23" s="303" t="s">
        <v>44</v>
      </c>
      <c r="C23" s="219"/>
      <c r="D23" s="253">
        <v>13668</v>
      </c>
      <c r="E23" s="254">
        <v>13801</v>
      </c>
      <c r="F23" s="254">
        <v>13661</v>
      </c>
      <c r="G23" s="254">
        <v>14164</v>
      </c>
      <c r="H23" s="254">
        <v>15245</v>
      </c>
      <c r="I23" s="254">
        <v>16142</v>
      </c>
      <c r="J23" s="254">
        <v>16475</v>
      </c>
      <c r="K23" s="257">
        <v>16322</v>
      </c>
      <c r="L23" s="304"/>
      <c r="M23" s="219"/>
      <c r="N23" s="256">
        <v>9.7307579748318052E-3</v>
      </c>
      <c r="O23" s="257">
        <v>133</v>
      </c>
      <c r="P23" s="258">
        <v>-1.0144192449822453E-2</v>
      </c>
      <c r="Q23" s="257">
        <f t="shared" si="0"/>
        <v>-140</v>
      </c>
      <c r="R23" s="258">
        <f t="shared" si="1"/>
        <v>3.6820144938145116E-2</v>
      </c>
      <c r="S23" s="257">
        <f t="shared" si="2"/>
        <v>503</v>
      </c>
      <c r="T23" s="258">
        <f t="shared" si="3"/>
        <v>7.6320248517367961E-2</v>
      </c>
      <c r="U23" s="257">
        <f t="shared" si="4"/>
        <v>1081</v>
      </c>
      <c r="V23" s="258">
        <f t="shared" si="5"/>
        <v>5.8838963594621152E-2</v>
      </c>
      <c r="W23" s="257">
        <f t="shared" si="6"/>
        <v>897</v>
      </c>
      <c r="X23" s="258">
        <f t="shared" si="7"/>
        <v>2.062941395118334E-2</v>
      </c>
      <c r="Y23" s="257">
        <f t="shared" si="8"/>
        <v>333</v>
      </c>
      <c r="Z23" s="258">
        <v>6.5367538233842559E-3</v>
      </c>
      <c r="AA23" s="257">
        <v>106</v>
      </c>
      <c r="AC23" s="224"/>
    </row>
    <row r="24" spans="2:31" x14ac:dyDescent="0.25">
      <c r="B24" s="303" t="s">
        <v>45</v>
      </c>
      <c r="C24" s="219"/>
      <c r="D24" s="253">
        <v>65017</v>
      </c>
      <c r="E24" s="254">
        <v>67062</v>
      </c>
      <c r="F24" s="254">
        <v>65757</v>
      </c>
      <c r="G24" s="254">
        <v>65741</v>
      </c>
      <c r="H24" s="254">
        <v>65206</v>
      </c>
      <c r="I24" s="254">
        <v>67674</v>
      </c>
      <c r="J24" s="254">
        <v>70761</v>
      </c>
      <c r="K24" s="257">
        <v>70900</v>
      </c>
      <c r="M24" s="222"/>
      <c r="N24" s="256">
        <v>3.1453312210652618E-2</v>
      </c>
      <c r="O24" s="257">
        <v>2045</v>
      </c>
      <c r="P24" s="258">
        <v>-1.9459604545047915E-2</v>
      </c>
      <c r="Q24" s="257">
        <f t="shared" si="0"/>
        <v>-1305</v>
      </c>
      <c r="R24" s="258">
        <f t="shared" si="1"/>
        <v>-2.4332010280270211E-4</v>
      </c>
      <c r="S24" s="257">
        <f t="shared" si="2"/>
        <v>-16</v>
      </c>
      <c r="T24" s="258">
        <f t="shared" si="3"/>
        <v>-8.137996075508469E-3</v>
      </c>
      <c r="U24" s="257">
        <f t="shared" si="4"/>
        <v>-535</v>
      </c>
      <c r="V24" s="258">
        <f t="shared" si="5"/>
        <v>3.7849277673833726E-2</v>
      </c>
      <c r="W24" s="257">
        <f t="shared" si="6"/>
        <v>2468</v>
      </c>
      <c r="X24" s="258">
        <f t="shared" si="7"/>
        <v>4.5615746076779873E-2</v>
      </c>
      <c r="Y24" s="257">
        <f t="shared" si="8"/>
        <v>3087</v>
      </c>
      <c r="Z24" s="258">
        <v>5.0339249207430825E-2</v>
      </c>
      <c r="AA24" s="257">
        <v>3398</v>
      </c>
      <c r="AC24" s="224"/>
    </row>
    <row r="25" spans="2:31" x14ac:dyDescent="0.25">
      <c r="B25" s="303" t="s">
        <v>46</v>
      </c>
      <c r="C25" s="219"/>
      <c r="D25" s="253">
        <v>8100</v>
      </c>
      <c r="E25" s="254">
        <v>8282</v>
      </c>
      <c r="F25" s="254">
        <v>7638</v>
      </c>
      <c r="G25" s="254">
        <v>8004</v>
      </c>
      <c r="H25" s="254">
        <v>8548</v>
      </c>
      <c r="I25" s="254">
        <v>9180</v>
      </c>
      <c r="J25" s="254">
        <v>9334</v>
      </c>
      <c r="K25" s="257">
        <v>9344</v>
      </c>
      <c r="M25" s="222"/>
      <c r="N25" s="256">
        <v>2.246913580246912E-2</v>
      </c>
      <c r="O25" s="257">
        <v>182</v>
      </c>
      <c r="P25" s="258">
        <v>-7.7758995411736254E-2</v>
      </c>
      <c r="Q25" s="257">
        <f t="shared" si="0"/>
        <v>-644</v>
      </c>
      <c r="R25" s="258">
        <f t="shared" si="1"/>
        <v>4.7918303220738423E-2</v>
      </c>
      <c r="S25" s="257">
        <f t="shared" si="2"/>
        <v>366</v>
      </c>
      <c r="T25" s="258">
        <f t="shared" si="3"/>
        <v>6.7966016991504175E-2</v>
      </c>
      <c r="U25" s="257">
        <f t="shared" si="4"/>
        <v>544</v>
      </c>
      <c r="V25" s="258">
        <f t="shared" si="5"/>
        <v>7.3935423490875118E-2</v>
      </c>
      <c r="W25" s="257">
        <f t="shared" si="6"/>
        <v>632</v>
      </c>
      <c r="X25" s="258">
        <f t="shared" si="7"/>
        <v>1.6775599128540319E-2</v>
      </c>
      <c r="Y25" s="257">
        <f t="shared" si="8"/>
        <v>154</v>
      </c>
      <c r="Z25" s="258">
        <v>2.120218579234967E-2</v>
      </c>
      <c r="AA25" s="257">
        <v>194</v>
      </c>
      <c r="AC25" s="224"/>
    </row>
    <row r="26" spans="2:31" x14ac:dyDescent="0.25">
      <c r="B26" s="305" t="s">
        <v>1</v>
      </c>
      <c r="C26" s="219"/>
      <c r="D26" s="260">
        <v>2763</v>
      </c>
      <c r="E26" s="261">
        <v>2906</v>
      </c>
      <c r="F26" s="261">
        <v>2799</v>
      </c>
      <c r="G26" s="261">
        <v>2999</v>
      </c>
      <c r="H26" s="261">
        <v>3188</v>
      </c>
      <c r="I26" s="261">
        <v>3407</v>
      </c>
      <c r="J26" s="261">
        <v>3679</v>
      </c>
      <c r="K26" s="265">
        <v>3693</v>
      </c>
      <c r="M26" s="222"/>
      <c r="N26" s="264">
        <v>5.1755338400289563E-2</v>
      </c>
      <c r="O26" s="265">
        <v>143</v>
      </c>
      <c r="P26" s="266">
        <v>-3.6820371644872729E-2</v>
      </c>
      <c r="Q26" s="265">
        <f t="shared" si="0"/>
        <v>-107</v>
      </c>
      <c r="R26" s="266">
        <f t="shared" si="1"/>
        <v>7.1454090746695176E-2</v>
      </c>
      <c r="S26" s="265">
        <f t="shared" si="2"/>
        <v>200</v>
      </c>
      <c r="T26" s="266">
        <f t="shared" si="3"/>
        <v>6.302100700233404E-2</v>
      </c>
      <c r="U26" s="265">
        <f t="shared" si="4"/>
        <v>189</v>
      </c>
      <c r="V26" s="266">
        <f t="shared" si="5"/>
        <v>6.8695106649937276E-2</v>
      </c>
      <c r="W26" s="265">
        <f t="shared" si="6"/>
        <v>219</v>
      </c>
      <c r="X26" s="266">
        <f t="shared" si="7"/>
        <v>7.9835632521279676E-2</v>
      </c>
      <c r="Y26" s="265">
        <f t="shared" si="8"/>
        <v>272</v>
      </c>
      <c r="Z26" s="266">
        <v>8.1405563689604721E-2</v>
      </c>
      <c r="AA26" s="265">
        <v>278</v>
      </c>
      <c r="AC26" s="224"/>
      <c r="AD26" s="224"/>
      <c r="AE26" s="286"/>
    </row>
    <row r="27" spans="2:31" x14ac:dyDescent="0.25">
      <c r="B27" s="235" t="s">
        <v>0</v>
      </c>
      <c r="C27" s="219"/>
      <c r="D27" s="1222">
        <f>SUM(D9:D26)</f>
        <v>1054275</v>
      </c>
      <c r="E27" s="306">
        <f>SUM(E9:E26)</f>
        <v>1115183</v>
      </c>
      <c r="F27" s="307">
        <f>SUM(F9:F26)</f>
        <v>1124230</v>
      </c>
      <c r="G27" s="306">
        <f>SUM(G9:G26)</f>
        <v>1222142</v>
      </c>
      <c r="H27" s="307">
        <v>1313437</v>
      </c>
      <c r="I27" s="306">
        <v>1411866</v>
      </c>
      <c r="J27" s="306">
        <v>1518424</v>
      </c>
      <c r="K27" s="306">
        <f>SUM(K9:K26)</f>
        <v>1521488</v>
      </c>
      <c r="L27" s="308"/>
      <c r="M27" s="222"/>
      <c r="N27" s="240">
        <f>E27/D27-1</f>
        <v>5.7772402836072212E-2</v>
      </c>
      <c r="O27" s="241">
        <f>E27-D27</f>
        <v>60908</v>
      </c>
      <c r="P27" s="242">
        <f>F27/E27-1</f>
        <v>8.1125698652149136E-3</v>
      </c>
      <c r="Q27" s="243">
        <f>F27-E27</f>
        <v>9047</v>
      </c>
      <c r="R27" s="242">
        <f t="shared" si="1"/>
        <v>8.7092498865890322E-2</v>
      </c>
      <c r="S27" s="237">
        <f t="shared" si="2"/>
        <v>97912</v>
      </c>
      <c r="T27" s="242">
        <f t="shared" si="3"/>
        <v>7.4700812180581222E-2</v>
      </c>
      <c r="U27" s="243">
        <f t="shared" si="4"/>
        <v>91295</v>
      </c>
      <c r="V27" s="309">
        <f t="shared" ref="V27" si="9">I27/H27-1</f>
        <v>7.4940023769697328E-2</v>
      </c>
      <c r="W27" s="237">
        <f t="shared" ref="W27" si="10">I27-H27</f>
        <v>98429</v>
      </c>
      <c r="X27" s="242">
        <f t="shared" si="7"/>
        <v>7.5473168133519675E-2</v>
      </c>
      <c r="Y27" s="243">
        <f>SUM(Y9:Y26)</f>
        <v>106558</v>
      </c>
      <c r="Z27" s="242">
        <v>8.0244748542030786E-2</v>
      </c>
      <c r="AA27" s="243">
        <v>113022</v>
      </c>
    </row>
    <row r="28" spans="2:31" x14ac:dyDescent="0.2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EVO_resolPIA!D9:K9</xm:f>
              <xm:sqref>L9</xm:sqref>
            </x14:sparkline>
            <x14:sparkline>
              <xm:f>EVO_resolPIA!D10:K10</xm:f>
              <xm:sqref>L10</xm:sqref>
            </x14:sparkline>
            <x14:sparkline>
              <xm:f>EVO_resolPIA!D11:K11</xm:f>
              <xm:sqref>L11</xm:sqref>
            </x14:sparkline>
            <x14:sparkline>
              <xm:f>EVO_resolPIA!D12:K12</xm:f>
              <xm:sqref>L12</xm:sqref>
            </x14:sparkline>
            <x14:sparkline>
              <xm:f>EVO_resolPIA!D13:K13</xm:f>
              <xm:sqref>L13</xm:sqref>
            </x14:sparkline>
            <x14:sparkline>
              <xm:f>EVO_resolPIA!D14:K14</xm:f>
              <xm:sqref>L14</xm:sqref>
            </x14:sparkline>
            <x14:sparkline>
              <xm:f>EVO_resolPIA!D15:K15</xm:f>
              <xm:sqref>L15</xm:sqref>
            </x14:sparkline>
            <x14:sparkline>
              <xm:f>EVO_resolPIA!D16:K16</xm:f>
              <xm:sqref>L16</xm:sqref>
            </x14:sparkline>
            <x14:sparkline>
              <xm:f>EVO_resolPIA!D17:K17</xm:f>
              <xm:sqref>L17</xm:sqref>
            </x14:sparkline>
            <x14:sparkline>
              <xm:f>EVO_resolPIA!D18:K18</xm:f>
              <xm:sqref>L18</xm:sqref>
            </x14:sparkline>
            <x14:sparkline>
              <xm:f>EVO_resolPIA!D19:K19</xm:f>
              <xm:sqref>L19</xm:sqref>
            </x14:sparkline>
            <x14:sparkline>
              <xm:f>EVO_resolPIA!D20:K20</xm:f>
              <xm:sqref>L20</xm:sqref>
            </x14:sparkline>
            <x14:sparkline>
              <xm:f>EVO_resolPIA!D21:K21</xm:f>
              <xm:sqref>L21</xm:sqref>
            </x14:sparkline>
            <x14:sparkline>
              <xm:f>EVO_resolPIA!D22:K22</xm:f>
              <xm:sqref>L22</xm:sqref>
            </x14:sparkline>
            <x14:sparkline>
              <xm:f>EVO_resolPIA!D23:K23</xm:f>
              <xm:sqref>L23</xm:sqref>
            </x14:sparkline>
            <x14:sparkline>
              <xm:f>EVO_resolPIA!D24:K24</xm:f>
              <xm:sqref>L24</xm:sqref>
            </x14:sparkline>
            <x14:sparkline>
              <xm:f>EVO_resolPIA!D25:K25</xm:f>
              <xm:sqref>L25</xm:sqref>
            </x14:sparkline>
            <x14:sparkline>
              <xm:f>EVO_resolPIA!D26:K26</xm:f>
              <xm:sqref>L26</xm:sqref>
            </x14:sparkline>
            <x14:sparkline>
              <xm:f>EVO_resolPIA!D27:K27</xm:f>
              <xm:sqref>L27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195</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18" t="s">
        <v>455</v>
      </c>
      <c r="C6" s="1518"/>
      <c r="D6" s="1518"/>
      <c r="E6" s="1518"/>
      <c r="F6" s="1518"/>
      <c r="G6" s="1518"/>
      <c r="H6" s="1518"/>
      <c r="I6" s="1518"/>
      <c r="J6" s="1016"/>
      <c r="K6" s="1016"/>
      <c r="L6" s="1016"/>
      <c r="M6" s="1067"/>
      <c r="N6" s="1067"/>
      <c r="O6" s="1067"/>
      <c r="P6" s="1067"/>
      <c r="Q6" s="1067"/>
      <c r="R6" s="1067"/>
    </row>
    <row r="7" spans="1:18" s="621" customFormat="1" ht="15.75" customHeight="1" x14ac:dyDescent="0.2">
      <c r="A7" s="1015"/>
      <c r="B7" s="1657" t="str">
        <f>porsaad!$B$6</f>
        <v>Situación a 31 de enero de 2025</v>
      </c>
      <c r="C7" s="1657"/>
      <c r="D7" s="1657"/>
      <c r="E7" s="1657"/>
      <c r="F7" s="1657"/>
      <c r="G7" s="1657"/>
      <c r="H7" s="1657"/>
      <c r="I7" s="1657"/>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670" t="s">
        <v>12</v>
      </c>
      <c r="C9" s="1672" t="s">
        <v>48</v>
      </c>
      <c r="D9" s="1672"/>
      <c r="E9" s="1673" t="s">
        <v>33</v>
      </c>
      <c r="F9" s="1674"/>
      <c r="G9" s="1675" t="s">
        <v>32</v>
      </c>
      <c r="H9" s="1676"/>
      <c r="I9" s="1070"/>
      <c r="J9" s="1070"/>
      <c r="K9" s="1070"/>
      <c r="L9" s="1070"/>
      <c r="M9" s="1070"/>
      <c r="N9" s="1070"/>
      <c r="O9" s="1070"/>
    </row>
    <row r="10" spans="1:18" ht="46.5" customHeight="1" x14ac:dyDescent="0.25">
      <c r="B10" s="1671"/>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v>259.56666666666666</v>
      </c>
      <c r="D11" s="1073">
        <v>0.1694407084049859</v>
      </c>
      <c r="E11" s="1072">
        <v>467.51152222722209</v>
      </c>
      <c r="F11" s="1073">
        <v>0.34957944356447085</v>
      </c>
      <c r="G11" s="1072">
        <v>585.7554930253018</v>
      </c>
      <c r="H11" s="1073">
        <v>0.19267805941192653</v>
      </c>
      <c r="I11" s="1070"/>
      <c r="J11" s="1070"/>
      <c r="K11" s="1070"/>
      <c r="L11" s="1070"/>
      <c r="M11" s="1070"/>
      <c r="N11" s="1070"/>
      <c r="O11" s="1070"/>
    </row>
    <row r="12" spans="1:18" ht="15" customHeight="1" x14ac:dyDescent="0.25">
      <c r="B12" s="1074" t="s">
        <v>7</v>
      </c>
      <c r="C12" s="1075">
        <v>231.70512820512826</v>
      </c>
      <c r="D12" s="1076">
        <v>0.55282441667772952</v>
      </c>
      <c r="E12" s="1075">
        <v>402.82133405639888</v>
      </c>
      <c r="F12" s="1076">
        <v>0.60691705472967572</v>
      </c>
      <c r="G12" s="1075">
        <v>464.19791710114731</v>
      </c>
      <c r="H12" s="1076">
        <v>0.42296099543609283</v>
      </c>
      <c r="I12" s="1070"/>
      <c r="J12" s="1070"/>
      <c r="K12" s="1070"/>
      <c r="L12" s="1070"/>
      <c r="M12" s="1070"/>
      <c r="N12" s="1070"/>
      <c r="O12" s="1070"/>
    </row>
    <row r="13" spans="1:18" ht="15" customHeight="1" x14ac:dyDescent="0.25">
      <c r="B13" s="1074" t="s">
        <v>37</v>
      </c>
      <c r="C13" s="1075">
        <v>338.94904761904769</v>
      </c>
      <c r="D13" s="1076">
        <v>0.34048517991938287</v>
      </c>
      <c r="E13" s="1075">
        <v>403.29867607527115</v>
      </c>
      <c r="F13" s="1076">
        <v>0.42415856948919473</v>
      </c>
      <c r="G13" s="1075">
        <v>442.54389328063428</v>
      </c>
      <c r="H13" s="1076">
        <v>0.43420385763778085</v>
      </c>
      <c r="I13" s="1070"/>
      <c r="J13" s="1070"/>
      <c r="K13" s="1070"/>
      <c r="L13" s="1070"/>
      <c r="M13" s="1070"/>
      <c r="N13" s="1070"/>
      <c r="O13" s="1070"/>
    </row>
    <row r="14" spans="1:18" ht="15" customHeight="1" x14ac:dyDescent="0.25">
      <c r="B14" s="1074" t="s">
        <v>38</v>
      </c>
      <c r="C14" s="1075" t="s">
        <v>364</v>
      </c>
      <c r="D14" s="1076" t="s">
        <v>364</v>
      </c>
      <c r="E14" s="1075">
        <v>576.81969034055714</v>
      </c>
      <c r="F14" s="1076">
        <v>0.22825423367386496</v>
      </c>
      <c r="G14" s="1075">
        <v>538.15935579754648</v>
      </c>
      <c r="H14" s="1076">
        <v>0.31882407562222231</v>
      </c>
      <c r="I14" s="1070"/>
      <c r="J14" s="1070"/>
      <c r="K14" s="1070"/>
      <c r="L14" s="1070"/>
      <c r="M14" s="1070"/>
      <c r="N14" s="1070"/>
      <c r="O14" s="1070"/>
    </row>
    <row r="15" spans="1:18" ht="15" customHeight="1" x14ac:dyDescent="0.25">
      <c r="B15" s="1074" t="s">
        <v>6</v>
      </c>
      <c r="C15" s="1075">
        <v>387.58428571428573</v>
      </c>
      <c r="D15" s="1076">
        <v>0.68499038206327734</v>
      </c>
      <c r="E15" s="1075">
        <v>416.47502951593788</v>
      </c>
      <c r="F15" s="1076">
        <v>0.63085577433811379</v>
      </c>
      <c r="G15" s="1075">
        <v>518.17263489208608</v>
      </c>
      <c r="H15" s="1076">
        <v>0.53148875410321672</v>
      </c>
      <c r="I15" s="1070"/>
      <c r="J15" s="1070"/>
      <c r="K15" s="1070"/>
      <c r="L15" s="1070"/>
      <c r="M15" s="1070"/>
      <c r="N15" s="1070"/>
      <c r="O15" s="1070"/>
    </row>
    <row r="16" spans="1:18" ht="15" customHeight="1" x14ac:dyDescent="0.25">
      <c r="B16" s="1074" t="s">
        <v>5</v>
      </c>
      <c r="C16" s="1075">
        <v>475.65800000000002</v>
      </c>
      <c r="D16" s="1076">
        <v>0.37376992398903058</v>
      </c>
      <c r="E16" s="1075">
        <v>492.16657894736858</v>
      </c>
      <c r="F16" s="1076">
        <v>0.50843177338178391</v>
      </c>
      <c r="G16" s="1075">
        <v>521.82633986928101</v>
      </c>
      <c r="H16" s="1076">
        <v>0.48182732883847135</v>
      </c>
      <c r="I16" s="1070"/>
      <c r="J16" s="1070"/>
      <c r="K16" s="1070"/>
      <c r="L16" s="1070"/>
      <c r="M16" s="1070"/>
      <c r="N16" s="1070"/>
      <c r="O16" s="1070"/>
    </row>
    <row r="17" spans="1:15" ht="15" customHeight="1" x14ac:dyDescent="0.25">
      <c r="B17" s="1074" t="s">
        <v>4</v>
      </c>
      <c r="C17" s="1075" t="s">
        <v>364</v>
      </c>
      <c r="D17" s="1076" t="s">
        <v>364</v>
      </c>
      <c r="E17" s="1075">
        <v>426.83510046851251</v>
      </c>
      <c r="F17" s="1076">
        <v>0.66180591109243969</v>
      </c>
      <c r="G17" s="1075">
        <v>580.8425325538218</v>
      </c>
      <c r="H17" s="1076">
        <v>0.55154025274099872</v>
      </c>
      <c r="I17" s="1070"/>
      <c r="J17" s="1070"/>
      <c r="K17" s="1070"/>
      <c r="L17" s="1070"/>
      <c r="M17" s="1070"/>
      <c r="N17" s="1070"/>
      <c r="O17" s="1070"/>
    </row>
    <row r="18" spans="1:15" ht="15" customHeight="1" x14ac:dyDescent="0.25">
      <c r="B18" s="1074" t="s">
        <v>40</v>
      </c>
      <c r="C18" s="1075">
        <v>251.01969892996021</v>
      </c>
      <c r="D18" s="1076">
        <v>0.39527454787615202</v>
      </c>
      <c r="E18" s="1075">
        <v>450.36605477589427</v>
      </c>
      <c r="F18" s="1076">
        <v>0.56326264775252854</v>
      </c>
      <c r="G18" s="1075">
        <v>457.34509755762178</v>
      </c>
      <c r="H18" s="1076">
        <v>0.55276719493358184</v>
      </c>
      <c r="I18" s="1070"/>
      <c r="J18" s="1070"/>
      <c r="K18" s="1070"/>
      <c r="L18" s="1070"/>
      <c r="M18" s="1070"/>
      <c r="N18" s="1070"/>
      <c r="O18" s="1070"/>
    </row>
    <row r="19" spans="1:15" ht="15" customHeight="1" x14ac:dyDescent="0.25">
      <c r="B19" s="1074" t="s">
        <v>41</v>
      </c>
      <c r="C19" s="1075">
        <v>715.60333333333335</v>
      </c>
      <c r="D19" s="1076">
        <v>0.65656373619379582</v>
      </c>
      <c r="E19" s="1075">
        <v>675.90701221684117</v>
      </c>
      <c r="F19" s="1076">
        <v>0.45145530029987929</v>
      </c>
      <c r="G19" s="1075">
        <v>661.46863254248649</v>
      </c>
      <c r="H19" s="1076">
        <v>0.45743071229002602</v>
      </c>
      <c r="I19" s="1070"/>
      <c r="J19" s="1070"/>
      <c r="K19" s="1070"/>
      <c r="L19" s="1070"/>
      <c r="M19" s="1070"/>
      <c r="N19" s="1070"/>
      <c r="O19" s="1070"/>
    </row>
    <row r="20" spans="1:15" ht="15" customHeight="1" x14ac:dyDescent="0.25">
      <c r="B20" s="1074" t="s">
        <v>3</v>
      </c>
      <c r="C20" s="1075">
        <v>1444.9731728665229</v>
      </c>
      <c r="D20" s="1076">
        <v>0.34826595615452161</v>
      </c>
      <c r="E20" s="1075">
        <v>978.64274857716782</v>
      </c>
      <c r="F20" s="1076">
        <v>0.38650573150040746</v>
      </c>
      <c r="G20" s="1075">
        <v>888.99131286740624</v>
      </c>
      <c r="H20" s="1076">
        <v>0.36763236727235865</v>
      </c>
      <c r="I20" s="1070"/>
      <c r="J20" s="1070"/>
      <c r="K20" s="1070"/>
      <c r="L20" s="1070"/>
      <c r="M20" s="1070"/>
      <c r="N20" s="1070"/>
      <c r="O20" s="1070"/>
    </row>
    <row r="21" spans="1:15" ht="15" customHeight="1" x14ac:dyDescent="0.25">
      <c r="B21" s="1074" t="s">
        <v>2</v>
      </c>
      <c r="C21" s="1075">
        <v>304.66666666666669</v>
      </c>
      <c r="D21" s="1076">
        <v>0.55450890337061309</v>
      </c>
      <c r="E21" s="1075">
        <v>364.0566717440974</v>
      </c>
      <c r="F21" s="1076">
        <v>0.49569466680127749</v>
      </c>
      <c r="G21" s="1075">
        <v>469.08593731519892</v>
      </c>
      <c r="H21" s="1076">
        <v>0.46248654805826839</v>
      </c>
      <c r="I21" s="1070"/>
      <c r="J21" s="1070"/>
      <c r="K21" s="1070"/>
      <c r="L21" s="1070"/>
      <c r="M21" s="1070"/>
      <c r="N21" s="1070"/>
      <c r="O21" s="1070"/>
    </row>
    <row r="22" spans="1:15" ht="15" customHeight="1" x14ac:dyDescent="0.25">
      <c r="B22" s="1074" t="s">
        <v>35</v>
      </c>
      <c r="C22" s="1075">
        <v>361.51618181818185</v>
      </c>
      <c r="D22" s="1076">
        <v>0.46377896299930954</v>
      </c>
      <c r="E22" s="1075">
        <v>404.05506676558127</v>
      </c>
      <c r="F22" s="1076">
        <v>0.45394615625998569</v>
      </c>
      <c r="G22" s="1075">
        <v>420.60782413190378</v>
      </c>
      <c r="H22" s="1076">
        <v>0.43083929366041968</v>
      </c>
      <c r="I22" s="1070"/>
      <c r="J22" s="1070"/>
      <c r="K22" s="1070"/>
      <c r="L22" s="1070"/>
      <c r="M22" s="1070"/>
      <c r="N22" s="1070"/>
      <c r="O22" s="1070"/>
    </row>
    <row r="23" spans="1:15" ht="15" customHeight="1" x14ac:dyDescent="0.25">
      <c r="B23" s="1074" t="s">
        <v>42</v>
      </c>
      <c r="C23" s="1075">
        <v>396.96333333333337</v>
      </c>
      <c r="D23" s="1076">
        <v>0.1837029878454883</v>
      </c>
      <c r="E23" s="1075">
        <v>599.91386571255725</v>
      </c>
      <c r="F23" s="1076">
        <v>0.24550285145900572</v>
      </c>
      <c r="G23" s="1075">
        <v>605.22510898455198</v>
      </c>
      <c r="H23" s="1076">
        <v>0.24229496010522183</v>
      </c>
      <c r="I23" s="1070"/>
      <c r="J23" s="1070"/>
      <c r="K23" s="1070"/>
      <c r="L23" s="1070"/>
      <c r="M23" s="1070"/>
      <c r="N23" s="1070"/>
      <c r="O23" s="1070"/>
    </row>
    <row r="24" spans="1:15" ht="15" customHeight="1" x14ac:dyDescent="0.25">
      <c r="B24" s="1074" t="s">
        <v>43</v>
      </c>
      <c r="C24" s="1075" t="s">
        <v>364</v>
      </c>
      <c r="D24" s="1076" t="s">
        <v>364</v>
      </c>
      <c r="E24" s="1075">
        <v>419.42438356164365</v>
      </c>
      <c r="F24" s="1076">
        <v>0.50231305561979289</v>
      </c>
      <c r="G24" s="1075">
        <v>511.00066115702572</v>
      </c>
      <c r="H24" s="1076">
        <v>0.46810677247616589</v>
      </c>
      <c r="I24" s="1070"/>
      <c r="J24" s="1070"/>
      <c r="K24" s="1070"/>
      <c r="L24" s="1070"/>
      <c r="M24" s="1070"/>
      <c r="N24" s="1070"/>
      <c r="O24" s="1070"/>
    </row>
    <row r="25" spans="1:15" ht="15" customHeight="1" x14ac:dyDescent="0.25">
      <c r="B25" s="1074" t="s">
        <v>44</v>
      </c>
      <c r="C25" s="1075">
        <v>1159.4159999999997</v>
      </c>
      <c r="D25" s="1076">
        <v>0.48020726389523238</v>
      </c>
      <c r="E25" s="1075">
        <v>828.79728333333333</v>
      </c>
      <c r="F25" s="1076">
        <v>0.67999460580319271</v>
      </c>
      <c r="G25" s="1075">
        <v>881.11991631799083</v>
      </c>
      <c r="H25" s="1076">
        <v>0.58496700227481224</v>
      </c>
      <c r="I25" s="1070"/>
      <c r="J25" s="1070"/>
      <c r="K25" s="1070"/>
      <c r="L25" s="1070"/>
      <c r="M25" s="1070"/>
      <c r="N25" s="1070"/>
      <c r="O25" s="1070"/>
    </row>
    <row r="26" spans="1:15" ht="15" customHeight="1" x14ac:dyDescent="0.25">
      <c r="B26" s="1074" t="s">
        <v>45</v>
      </c>
      <c r="C26" s="1075">
        <v>300.47487179487183</v>
      </c>
      <c r="D26" s="1076">
        <v>0.3134339407614522</v>
      </c>
      <c r="E26" s="1075">
        <v>653.47700751879904</v>
      </c>
      <c r="F26" s="1076">
        <v>0.32093396006630087</v>
      </c>
      <c r="G26" s="1075">
        <v>698.75989736070596</v>
      </c>
      <c r="H26" s="1076">
        <v>0.3353041361761922</v>
      </c>
      <c r="I26" s="1070"/>
      <c r="J26" s="1070"/>
      <c r="K26" s="1070"/>
      <c r="L26" s="1070"/>
      <c r="M26" s="1070"/>
      <c r="N26" s="1070"/>
      <c r="O26" s="1070"/>
    </row>
    <row r="27" spans="1:15" ht="15" customHeight="1" x14ac:dyDescent="0.25">
      <c r="B27" s="1074" t="s">
        <v>46</v>
      </c>
      <c r="C27" s="1075">
        <v>690.11</v>
      </c>
      <c r="D27" s="1076">
        <v>7.1919234587830491E-2</v>
      </c>
      <c r="E27" s="1075">
        <v>695.68027290448481</v>
      </c>
      <c r="F27" s="1076">
        <v>9.471343043623115E-2</v>
      </c>
      <c r="G27" s="1075">
        <v>691.05248275862084</v>
      </c>
      <c r="H27" s="1076">
        <v>0.10374595832726863</v>
      </c>
      <c r="I27" s="1070"/>
      <c r="J27" s="1070"/>
      <c r="K27" s="1070"/>
      <c r="L27" s="1070"/>
      <c r="M27" s="1070"/>
      <c r="N27" s="1070"/>
      <c r="O27" s="1070"/>
    </row>
    <row r="28" spans="1:15" ht="15" customHeight="1" x14ac:dyDescent="0.25">
      <c r="B28" s="1077" t="s">
        <v>1</v>
      </c>
      <c r="C28" s="1078" t="s">
        <v>364</v>
      </c>
      <c r="D28" s="1079" t="s">
        <v>364</v>
      </c>
      <c r="E28" s="1078">
        <v>243.67</v>
      </c>
      <c r="F28" s="1079">
        <v>0</v>
      </c>
      <c r="G28" s="1078" t="s">
        <v>364</v>
      </c>
      <c r="H28" s="1079" t="s">
        <v>364</v>
      </c>
      <c r="I28" s="1070"/>
      <c r="J28" s="1070"/>
      <c r="K28" s="1070"/>
      <c r="L28" s="1070"/>
      <c r="M28" s="1070"/>
      <c r="N28" s="1070"/>
      <c r="O28" s="1070"/>
    </row>
    <row r="29" spans="1:15" ht="15" customHeight="1" x14ac:dyDescent="0.25">
      <c r="B29" s="1303" t="s">
        <v>0</v>
      </c>
      <c r="C29" s="1304">
        <v>462.04235093509294</v>
      </c>
      <c r="D29" s="1305">
        <v>1.0856969067827249</v>
      </c>
      <c r="E29" s="1304">
        <v>544.52778100850003</v>
      </c>
      <c r="F29" s="1305">
        <v>0.56289656579889125</v>
      </c>
      <c r="G29" s="1304">
        <v>577.61699316639067</v>
      </c>
      <c r="H29" s="1305">
        <v>0.47454538794030143</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189</v>
      </c>
      <c r="C31" s="1080"/>
      <c r="D31" s="1080"/>
      <c r="E31" s="1080"/>
      <c r="F31" s="1080"/>
      <c r="G31" s="1080"/>
      <c r="H31" s="1080"/>
      <c r="I31" s="1081"/>
      <c r="J31" s="1081"/>
      <c r="K31" s="1081"/>
      <c r="L31" s="1081"/>
      <c r="M31" s="1081"/>
      <c r="N31" s="1081"/>
      <c r="O31" s="1081"/>
    </row>
    <row r="32" spans="1:15" ht="44.45" customHeight="1" x14ac:dyDescent="0.25">
      <c r="B32" s="1669" t="s">
        <v>289</v>
      </c>
      <c r="C32" s="1669"/>
      <c r="D32" s="1669"/>
      <c r="E32" s="1669"/>
      <c r="F32" s="1669"/>
      <c r="G32" s="1669"/>
      <c r="H32" s="1669"/>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18" t="s">
        <v>454</v>
      </c>
      <c r="C6" s="1518"/>
      <c r="D6" s="1518"/>
      <c r="E6" s="1518"/>
      <c r="F6" s="1518"/>
      <c r="G6" s="1518"/>
      <c r="H6" s="1518"/>
      <c r="I6" s="1518"/>
      <c r="J6" s="1016"/>
      <c r="K6" s="1016"/>
      <c r="L6" s="1016"/>
      <c r="M6" s="1067"/>
      <c r="N6" s="1067"/>
      <c r="O6" s="1067"/>
      <c r="P6" s="1067"/>
      <c r="Q6" s="1067"/>
      <c r="R6" s="1067"/>
    </row>
    <row r="7" spans="1:18" s="621" customFormat="1" ht="15.75" customHeight="1" x14ac:dyDescent="0.2">
      <c r="A7" s="1015"/>
      <c r="B7" s="1657" t="str">
        <f>porsaad!$B$6</f>
        <v>Situación a 31 de enero de 2025</v>
      </c>
      <c r="C7" s="1657"/>
      <c r="D7" s="1657"/>
      <c r="E7" s="1657"/>
      <c r="F7" s="1657"/>
      <c r="G7" s="1657"/>
      <c r="H7" s="1657"/>
      <c r="I7" s="1657"/>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670" t="s">
        <v>12</v>
      </c>
      <c r="C9" s="1672" t="s">
        <v>48</v>
      </c>
      <c r="D9" s="1672"/>
      <c r="E9" s="1673" t="s">
        <v>33</v>
      </c>
      <c r="F9" s="1674"/>
      <c r="G9" s="1675" t="s">
        <v>32</v>
      </c>
      <c r="H9" s="1676"/>
      <c r="I9" s="1070"/>
      <c r="J9" s="1070"/>
      <c r="K9" s="1070"/>
      <c r="L9" s="1070"/>
      <c r="M9" s="1070"/>
      <c r="N9" s="1070"/>
      <c r="O9" s="1070"/>
    </row>
    <row r="10" spans="1:18" ht="46.5" customHeight="1" x14ac:dyDescent="0.25">
      <c r="B10" s="1671"/>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v>315.83570175438598</v>
      </c>
      <c r="D11" s="1073">
        <v>0.29388893277711259</v>
      </c>
      <c r="E11" s="1072">
        <v>347.72654411764705</v>
      </c>
      <c r="F11" s="1073">
        <v>0.24096496829528241</v>
      </c>
      <c r="G11" s="1072">
        <v>558.88045454545477</v>
      </c>
      <c r="H11" s="1073">
        <v>0.26050509406581385</v>
      </c>
      <c r="I11" s="1070"/>
      <c r="J11" s="1070"/>
      <c r="K11" s="1070"/>
      <c r="L11" s="1070"/>
      <c r="M11" s="1070"/>
      <c r="N11" s="1070"/>
      <c r="O11" s="1070"/>
    </row>
    <row r="12" spans="1:18" ht="15" customHeight="1" x14ac:dyDescent="0.25">
      <c r="B12" s="1074" t="s">
        <v>7</v>
      </c>
      <c r="C12" s="1075">
        <v>231.70839528023558</v>
      </c>
      <c r="D12" s="1076">
        <v>0.39856210966799849</v>
      </c>
      <c r="E12" s="1075">
        <v>195.89233243967828</v>
      </c>
      <c r="F12" s="1076">
        <v>0.46743426872582045</v>
      </c>
      <c r="G12" s="1075">
        <v>320.76643356643353</v>
      </c>
      <c r="H12" s="1076">
        <v>0.25929772144144614</v>
      </c>
      <c r="I12" s="1070"/>
      <c r="J12" s="1070"/>
      <c r="K12" s="1070"/>
      <c r="L12" s="1070"/>
      <c r="M12" s="1070"/>
      <c r="N12" s="1070"/>
      <c r="O12" s="1070"/>
    </row>
    <row r="13" spans="1:18" ht="15" customHeight="1" x14ac:dyDescent="0.25">
      <c r="B13" s="1074" t="s">
        <v>37</v>
      </c>
      <c r="C13" s="1075">
        <v>213.23624203821655</v>
      </c>
      <c r="D13" s="1076">
        <v>0.2297560389411919</v>
      </c>
      <c r="E13" s="1075">
        <v>301.10679802955593</v>
      </c>
      <c r="F13" s="1076">
        <v>0.15578048450542759</v>
      </c>
      <c r="G13" s="1075">
        <v>474.57666666666722</v>
      </c>
      <c r="H13" s="1076">
        <v>0.16116199918824334</v>
      </c>
      <c r="I13" s="1070"/>
      <c r="J13" s="1070"/>
      <c r="K13" s="1070"/>
      <c r="L13" s="1070"/>
      <c r="M13" s="1070"/>
      <c r="N13" s="1070"/>
      <c r="O13" s="1070"/>
    </row>
    <row r="14" spans="1:18" ht="15" customHeight="1" x14ac:dyDescent="0.25">
      <c r="B14" s="1074" t="s">
        <v>38</v>
      </c>
      <c r="C14" s="1075">
        <v>243.79899999999989</v>
      </c>
      <c r="D14" s="1076">
        <v>0.57594175273263082</v>
      </c>
      <c r="E14" s="1075">
        <v>287.3659420289855</v>
      </c>
      <c r="F14" s="1076">
        <v>0.45684654848817041</v>
      </c>
      <c r="G14" s="1075">
        <v>364.91580645161287</v>
      </c>
      <c r="H14" s="1076">
        <v>0.70659879685067539</v>
      </c>
      <c r="I14" s="1070"/>
      <c r="J14" s="1070"/>
      <c r="K14" s="1070"/>
      <c r="L14" s="1070"/>
      <c r="M14" s="1070"/>
      <c r="N14" s="1070"/>
      <c r="O14" s="1070"/>
    </row>
    <row r="15" spans="1:18" ht="15" customHeight="1" x14ac:dyDescent="0.25">
      <c r="B15" s="1074" t="s">
        <v>6</v>
      </c>
      <c r="C15" s="1075">
        <v>214.06585139318869</v>
      </c>
      <c r="D15" s="1076">
        <v>0.8107531808464189</v>
      </c>
      <c r="E15" s="1075">
        <v>244.52612500000018</v>
      </c>
      <c r="F15" s="1076">
        <v>0.80454198795516729</v>
      </c>
      <c r="G15" s="1075">
        <v>467.22420814479619</v>
      </c>
      <c r="H15" s="1076">
        <v>0.6738835398158326</v>
      </c>
      <c r="I15" s="1070"/>
      <c r="J15" s="1070"/>
      <c r="K15" s="1070"/>
      <c r="L15" s="1070"/>
      <c r="M15" s="1070"/>
      <c r="N15" s="1070"/>
      <c r="O15" s="1070"/>
    </row>
    <row r="16" spans="1:18" ht="15" customHeight="1" x14ac:dyDescent="0.25">
      <c r="B16" s="1074" t="s">
        <v>5</v>
      </c>
      <c r="C16" s="1075">
        <v>100</v>
      </c>
      <c r="D16" s="1076">
        <v>0</v>
      </c>
      <c r="E16" s="1075" t="s">
        <v>364</v>
      </c>
      <c r="F16" s="1076" t="s">
        <v>364</v>
      </c>
      <c r="G16" s="1075" t="s">
        <v>364</v>
      </c>
      <c r="H16" s="1076" t="s">
        <v>364</v>
      </c>
      <c r="I16" s="1070"/>
      <c r="J16" s="1070"/>
      <c r="K16" s="1070"/>
      <c r="L16" s="1070"/>
      <c r="M16" s="1070"/>
      <c r="N16" s="1070"/>
      <c r="O16" s="1070"/>
    </row>
    <row r="17" spans="1:15" ht="15" customHeight="1" x14ac:dyDescent="0.25">
      <c r="B17" s="1074" t="s">
        <v>4</v>
      </c>
      <c r="C17" s="1075">
        <v>244.0729001737798</v>
      </c>
      <c r="D17" s="1076">
        <v>0.52600767671530269</v>
      </c>
      <c r="E17" s="1075">
        <v>460.65154727793515</v>
      </c>
      <c r="F17" s="1076">
        <v>0.60373340307259049</v>
      </c>
      <c r="G17" s="1075">
        <v>617.34451792336347</v>
      </c>
      <c r="H17" s="1076">
        <v>0.53501005940720736</v>
      </c>
      <c r="I17" s="1070"/>
      <c r="J17" s="1070"/>
      <c r="K17" s="1070"/>
      <c r="L17" s="1070"/>
      <c r="M17" s="1070"/>
      <c r="N17" s="1070"/>
      <c r="O17" s="1070"/>
    </row>
    <row r="18" spans="1:15" ht="15" customHeight="1" x14ac:dyDescent="0.25">
      <c r="B18" s="1074" t="s">
        <v>40</v>
      </c>
      <c r="C18" s="1075">
        <v>223.30357232704404</v>
      </c>
      <c r="D18" s="1076">
        <v>0.59414973265958615</v>
      </c>
      <c r="E18" s="1075">
        <v>257.26995780590732</v>
      </c>
      <c r="F18" s="1076">
        <v>0.50787228773934734</v>
      </c>
      <c r="G18" s="1075">
        <v>284.78327857142858</v>
      </c>
      <c r="H18" s="1076">
        <v>0.45595207340509658</v>
      </c>
      <c r="I18" s="1070"/>
      <c r="J18" s="1070"/>
      <c r="K18" s="1070"/>
      <c r="L18" s="1070"/>
      <c r="M18" s="1070"/>
      <c r="N18" s="1070"/>
      <c r="O18" s="1070"/>
    </row>
    <row r="19" spans="1:15" ht="15" customHeight="1" x14ac:dyDescent="0.25">
      <c r="B19" s="1074" t="s">
        <v>41</v>
      </c>
      <c r="C19" s="1075">
        <v>404.68574903969125</v>
      </c>
      <c r="D19" s="1076">
        <v>0.18720143076337079</v>
      </c>
      <c r="E19" s="1075">
        <v>417.20517695472614</v>
      </c>
      <c r="F19" s="1076">
        <v>0.1276833461975807</v>
      </c>
      <c r="G19" s="1075">
        <v>421.42707792207852</v>
      </c>
      <c r="H19" s="1076">
        <v>0.11416203414315508</v>
      </c>
      <c r="I19" s="1070"/>
      <c r="J19" s="1070"/>
      <c r="K19" s="1070"/>
      <c r="L19" s="1070"/>
      <c r="M19" s="1070"/>
      <c r="N19" s="1070"/>
      <c r="O19" s="1070"/>
    </row>
    <row r="20" spans="1:15" ht="15" customHeight="1" x14ac:dyDescent="0.25">
      <c r="B20" s="1074" t="s">
        <v>3</v>
      </c>
      <c r="C20" s="1075">
        <v>447.63850649350763</v>
      </c>
      <c r="D20" s="1076">
        <v>0.54165265013952779</v>
      </c>
      <c r="E20" s="1075">
        <v>484.92368292682511</v>
      </c>
      <c r="F20" s="1076">
        <v>0.4253024023295035</v>
      </c>
      <c r="G20" s="1075">
        <v>700.45867415730447</v>
      </c>
      <c r="H20" s="1076">
        <v>0.25704349495100187</v>
      </c>
      <c r="I20" s="1070"/>
      <c r="J20" s="1070"/>
      <c r="K20" s="1070"/>
      <c r="L20" s="1070"/>
      <c r="M20" s="1070"/>
      <c r="N20" s="1070"/>
      <c r="O20" s="1070"/>
    </row>
    <row r="21" spans="1:15" ht="15" customHeight="1" x14ac:dyDescent="0.25">
      <c r="B21" s="1074" t="s">
        <v>2</v>
      </c>
      <c r="C21" s="1075">
        <v>292.94843558282213</v>
      </c>
      <c r="D21" s="1076">
        <v>0.32354590539296429</v>
      </c>
      <c r="E21" s="1075">
        <v>353.92640243902429</v>
      </c>
      <c r="F21" s="1076">
        <v>0.29168379715979947</v>
      </c>
      <c r="G21" s="1075">
        <v>365.44573643410848</v>
      </c>
      <c r="H21" s="1076">
        <v>0.34659151253671638</v>
      </c>
      <c r="I21" s="1070"/>
      <c r="J21" s="1070"/>
      <c r="K21" s="1070"/>
      <c r="L21" s="1070"/>
      <c r="M21" s="1070"/>
      <c r="N21" s="1070"/>
      <c r="O21" s="1070"/>
    </row>
    <row r="22" spans="1:15" ht="15" customHeight="1" x14ac:dyDescent="0.25">
      <c r="B22" s="1074" t="s">
        <v>35</v>
      </c>
      <c r="C22" s="1075">
        <v>227.86098471986358</v>
      </c>
      <c r="D22" s="1076">
        <v>0.3711912391274137</v>
      </c>
      <c r="E22" s="1075">
        <v>231.33607174103264</v>
      </c>
      <c r="F22" s="1076">
        <v>0.42813485670182488</v>
      </c>
      <c r="G22" s="1075">
        <v>359.00393177737948</v>
      </c>
      <c r="H22" s="1076">
        <v>0.42712652121631767</v>
      </c>
      <c r="I22" s="1070"/>
      <c r="J22" s="1070"/>
      <c r="K22" s="1070"/>
      <c r="L22" s="1070"/>
      <c r="M22" s="1070"/>
      <c r="N22" s="1070"/>
      <c r="O22" s="1070"/>
    </row>
    <row r="23" spans="1:15" ht="15" customHeight="1" x14ac:dyDescent="0.25">
      <c r="B23" s="1074" t="s">
        <v>42</v>
      </c>
      <c r="C23" s="1075">
        <v>321.30200455580882</v>
      </c>
      <c r="D23" s="1076">
        <v>0.13676245139227977</v>
      </c>
      <c r="E23" s="1075">
        <v>335.82930107526818</v>
      </c>
      <c r="F23" s="1076">
        <v>0.16585928471029054</v>
      </c>
      <c r="G23" s="1075">
        <v>460.30092572658077</v>
      </c>
      <c r="H23" s="1076">
        <v>0.23348048894758439</v>
      </c>
      <c r="I23" s="1070"/>
      <c r="J23" s="1070"/>
      <c r="K23" s="1070"/>
      <c r="L23" s="1070"/>
      <c r="M23" s="1070"/>
      <c r="N23" s="1070"/>
      <c r="O23" s="1070"/>
    </row>
    <row r="24" spans="1:15" ht="15" customHeight="1" x14ac:dyDescent="0.25">
      <c r="B24" s="1074" t="s">
        <v>43</v>
      </c>
      <c r="C24" s="1075">
        <v>396.39983333333311</v>
      </c>
      <c r="D24" s="1076">
        <v>0.16642800613126199</v>
      </c>
      <c r="E24" s="1075">
        <v>441.87408602150555</v>
      </c>
      <c r="F24" s="1076">
        <v>0.21958378623000624</v>
      </c>
      <c r="G24" s="1075">
        <v>615.6282258064515</v>
      </c>
      <c r="H24" s="1076">
        <v>0.27030882675408119</v>
      </c>
      <c r="I24" s="1070"/>
      <c r="J24" s="1070"/>
      <c r="K24" s="1070"/>
      <c r="L24" s="1070"/>
      <c r="M24" s="1070"/>
      <c r="N24" s="1070"/>
      <c r="O24" s="1070"/>
    </row>
    <row r="25" spans="1:15" ht="15" customHeight="1" x14ac:dyDescent="0.25">
      <c r="B25" s="1074" t="s">
        <v>44</v>
      </c>
      <c r="C25" s="1075">
        <v>629.65335999999979</v>
      </c>
      <c r="D25" s="1076">
        <v>0.62131303488809386</v>
      </c>
      <c r="E25" s="1075">
        <v>679.78577981651381</v>
      </c>
      <c r="F25" s="1076">
        <v>0.52238807593558068</v>
      </c>
      <c r="G25" s="1075">
        <v>640.52054054054065</v>
      </c>
      <c r="H25" s="1076">
        <v>0.57280007529021115</v>
      </c>
      <c r="I25" s="1070"/>
      <c r="J25" s="1070"/>
      <c r="K25" s="1070"/>
      <c r="L25" s="1070"/>
      <c r="M25" s="1070"/>
      <c r="N25" s="1070"/>
      <c r="O25" s="1070"/>
    </row>
    <row r="26" spans="1:15" ht="15" customHeight="1" x14ac:dyDescent="0.25">
      <c r="B26" s="1074" t="s">
        <v>45</v>
      </c>
      <c r="C26" s="1075">
        <v>300</v>
      </c>
      <c r="D26" s="1076">
        <v>0</v>
      </c>
      <c r="E26" s="1075">
        <v>450</v>
      </c>
      <c r="F26" s="1076">
        <v>0</v>
      </c>
      <c r="G26" s="1075">
        <v>500</v>
      </c>
      <c r="H26" s="1076">
        <v>0</v>
      </c>
      <c r="I26" s="1070"/>
      <c r="J26" s="1070"/>
      <c r="K26" s="1070"/>
      <c r="L26" s="1070"/>
      <c r="M26" s="1070"/>
      <c r="N26" s="1070"/>
      <c r="O26" s="1070"/>
    </row>
    <row r="27" spans="1:15" ht="15" customHeight="1" x14ac:dyDescent="0.25">
      <c r="B27" s="1074" t="s">
        <v>46</v>
      </c>
      <c r="C27" s="1075">
        <v>354.6400000000001</v>
      </c>
      <c r="D27" s="1076">
        <v>0.30010981924138108</v>
      </c>
      <c r="E27" s="1075">
        <v>282.44512820512813</v>
      </c>
      <c r="F27" s="1076">
        <v>0.29269040422135806</v>
      </c>
      <c r="G27" s="1075">
        <v>484.5821739130435</v>
      </c>
      <c r="H27" s="1076">
        <v>0.27891724537265822</v>
      </c>
      <c r="I27" s="1070"/>
      <c r="J27" s="1070"/>
      <c r="K27" s="1070"/>
      <c r="L27" s="1070"/>
      <c r="M27" s="1070"/>
      <c r="N27" s="1070"/>
      <c r="O27" s="1070"/>
    </row>
    <row r="28" spans="1:15" ht="15" customHeight="1" x14ac:dyDescent="0.2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25">
      <c r="B29" s="1303" t="s">
        <v>0</v>
      </c>
      <c r="C29" s="1304">
        <v>255.75759052875554</v>
      </c>
      <c r="D29" s="1305">
        <v>0.52942416169986117</v>
      </c>
      <c r="E29" s="1304">
        <v>366.31168251928528</v>
      </c>
      <c r="F29" s="1305">
        <v>0.55535388423836196</v>
      </c>
      <c r="G29" s="1304">
        <v>490.78002449339419</v>
      </c>
      <c r="H29" s="1305">
        <v>0.51206422343781122</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189</v>
      </c>
      <c r="C31" s="1080"/>
      <c r="D31" s="1080"/>
      <c r="E31" s="1080"/>
      <c r="F31" s="1080"/>
      <c r="G31" s="1080"/>
      <c r="H31" s="1080"/>
      <c r="I31" s="1081"/>
      <c r="J31" s="1081"/>
      <c r="K31" s="1081"/>
      <c r="L31" s="1081"/>
      <c r="M31" s="1081"/>
      <c r="N31" s="1081"/>
      <c r="O31" s="1081"/>
    </row>
    <row r="32" spans="1:15" ht="47.45" customHeight="1" x14ac:dyDescent="0.25">
      <c r="B32" s="1669" t="s">
        <v>289</v>
      </c>
      <c r="C32" s="1669"/>
      <c r="D32" s="1669"/>
      <c r="E32" s="1669"/>
      <c r="F32" s="1669"/>
      <c r="G32" s="1669"/>
      <c r="H32" s="1669"/>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197</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18" t="s">
        <v>453</v>
      </c>
      <c r="C6" s="1518"/>
      <c r="D6" s="1518"/>
      <c r="E6" s="1518"/>
      <c r="F6" s="1518"/>
      <c r="G6" s="1518"/>
      <c r="H6" s="1518"/>
      <c r="I6" s="1518"/>
      <c r="J6" s="1016"/>
      <c r="K6" s="1016"/>
      <c r="L6" s="1016"/>
      <c r="M6" s="1067"/>
      <c r="N6" s="1067"/>
      <c r="O6" s="1067"/>
      <c r="P6" s="1067"/>
      <c r="Q6" s="1067"/>
      <c r="R6" s="1067"/>
    </row>
    <row r="7" spans="1:18" s="621" customFormat="1" ht="15.75" customHeight="1" x14ac:dyDescent="0.2">
      <c r="A7" s="1015"/>
      <c r="B7" s="1657" t="str">
        <f>porsaad!$B$6</f>
        <v>Situación a 31 de enero de 2025</v>
      </c>
      <c r="C7" s="1657"/>
      <c r="D7" s="1657"/>
      <c r="E7" s="1657"/>
      <c r="F7" s="1657"/>
      <c r="G7" s="1657"/>
      <c r="H7" s="1657"/>
      <c r="I7" s="1657"/>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670" t="s">
        <v>12</v>
      </c>
      <c r="C9" s="1672" t="s">
        <v>48</v>
      </c>
      <c r="D9" s="1672"/>
      <c r="E9" s="1673" t="s">
        <v>33</v>
      </c>
      <c r="F9" s="1674"/>
      <c r="G9" s="1675" t="s">
        <v>32</v>
      </c>
      <c r="H9" s="1676"/>
      <c r="I9" s="1070"/>
      <c r="J9" s="1070"/>
      <c r="K9" s="1070"/>
      <c r="L9" s="1070"/>
      <c r="M9" s="1070"/>
      <c r="N9" s="1070"/>
      <c r="O9" s="1070"/>
    </row>
    <row r="10" spans="1:18" ht="46.5" customHeight="1" x14ac:dyDescent="0.25">
      <c r="B10" s="1671"/>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25">
      <c r="B12" s="1074" t="s">
        <v>7</v>
      </c>
      <c r="C12" s="1075" t="s">
        <v>364</v>
      </c>
      <c r="D12" s="1076" t="s">
        <v>364</v>
      </c>
      <c r="E12" s="1075" t="s">
        <v>364</v>
      </c>
      <c r="F12" s="1076" t="s">
        <v>364</v>
      </c>
      <c r="G12" s="1075" t="s">
        <v>364</v>
      </c>
      <c r="H12" s="1076" t="s">
        <v>364</v>
      </c>
      <c r="I12" s="1070"/>
      <c r="J12" s="1070"/>
      <c r="K12" s="1070"/>
      <c r="L12" s="1070"/>
      <c r="M12" s="1070"/>
      <c r="N12" s="1070"/>
      <c r="O12" s="1070"/>
    </row>
    <row r="13" spans="1:18" ht="15" customHeight="1" x14ac:dyDescent="0.25">
      <c r="B13" s="1074" t="s">
        <v>37</v>
      </c>
      <c r="C13" s="1075">
        <v>378.15440598690583</v>
      </c>
      <c r="D13" s="1076">
        <v>0.42901049941582103</v>
      </c>
      <c r="E13" s="1075" t="s">
        <v>364</v>
      </c>
      <c r="F13" s="1076" t="s">
        <v>364</v>
      </c>
      <c r="G13" s="1075" t="s">
        <v>364</v>
      </c>
      <c r="H13" s="1076" t="s">
        <v>364</v>
      </c>
      <c r="I13" s="1070"/>
      <c r="J13" s="1070"/>
      <c r="K13" s="1070"/>
      <c r="L13" s="1070"/>
      <c r="M13" s="1070"/>
      <c r="N13" s="1070"/>
      <c r="O13" s="1070"/>
    </row>
    <row r="14" spans="1:18" ht="15" customHeight="1" x14ac:dyDescent="0.2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25">
      <c r="B15" s="1074" t="s">
        <v>6</v>
      </c>
      <c r="C15" s="1075">
        <v>177.42649265905337</v>
      </c>
      <c r="D15" s="1076">
        <v>0.78251806214484843</v>
      </c>
      <c r="E15" s="1075">
        <v>254.82611330698182</v>
      </c>
      <c r="F15" s="1076">
        <v>0.75228220319941175</v>
      </c>
      <c r="G15" s="1075">
        <v>415.53144356955369</v>
      </c>
      <c r="H15" s="1076">
        <v>0.71151875376313189</v>
      </c>
      <c r="I15" s="1070"/>
      <c r="J15" s="1070"/>
      <c r="K15" s="1070"/>
      <c r="L15" s="1070"/>
      <c r="M15" s="1070"/>
      <c r="N15" s="1070"/>
      <c r="O15" s="1070"/>
    </row>
    <row r="16" spans="1:18" ht="15" customHeight="1" x14ac:dyDescent="0.2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25">
      <c r="B17" s="1074" t="s">
        <v>4</v>
      </c>
      <c r="C17" s="1075">
        <v>153.3892340168878</v>
      </c>
      <c r="D17" s="1076">
        <v>0.96365363833707296</v>
      </c>
      <c r="E17" s="1075">
        <v>191.71133437175487</v>
      </c>
      <c r="F17" s="1076">
        <v>1.0868603937966135</v>
      </c>
      <c r="G17" s="1075">
        <v>251.52618692660567</v>
      </c>
      <c r="H17" s="1076">
        <v>0.9568360370799599</v>
      </c>
      <c r="I17" s="1070"/>
      <c r="J17" s="1070"/>
      <c r="K17" s="1070"/>
      <c r="L17" s="1070"/>
      <c r="M17" s="1070"/>
      <c r="N17" s="1070"/>
      <c r="O17" s="1070"/>
    </row>
    <row r="18" spans="1:15" ht="15" customHeight="1" x14ac:dyDescent="0.25">
      <c r="B18" s="1074" t="s">
        <v>40</v>
      </c>
      <c r="C18" s="1075">
        <v>143.79608163265308</v>
      </c>
      <c r="D18" s="1076">
        <v>0.47979654047843118</v>
      </c>
      <c r="E18" s="1075">
        <v>191.0526917712688</v>
      </c>
      <c r="F18" s="1076">
        <v>0.51962317077697195</v>
      </c>
      <c r="G18" s="1075">
        <v>248.1221800000001</v>
      </c>
      <c r="H18" s="1076">
        <v>0.73366473723951531</v>
      </c>
      <c r="I18" s="1070"/>
      <c r="J18" s="1070"/>
      <c r="K18" s="1070"/>
      <c r="L18" s="1070"/>
      <c r="M18" s="1070"/>
      <c r="N18" s="1070"/>
      <c r="O18" s="1070"/>
    </row>
    <row r="19" spans="1:15" ht="15" customHeight="1" x14ac:dyDescent="0.25">
      <c r="B19" s="1074" t="s">
        <v>41</v>
      </c>
      <c r="C19" s="1075" t="s">
        <v>364</v>
      </c>
      <c r="D19" s="1076" t="s">
        <v>364</v>
      </c>
      <c r="E19" s="1075" t="s">
        <v>364</v>
      </c>
      <c r="F19" s="1076" t="s">
        <v>364</v>
      </c>
      <c r="G19" s="1075" t="s">
        <v>364</v>
      </c>
      <c r="H19" s="1076" t="s">
        <v>364</v>
      </c>
      <c r="I19" s="1070"/>
      <c r="J19" s="1070"/>
      <c r="K19" s="1070"/>
      <c r="L19" s="1070"/>
      <c r="M19" s="1070"/>
      <c r="N19" s="1070"/>
      <c r="O19" s="1070"/>
    </row>
    <row r="20" spans="1:15" ht="15" customHeight="1" x14ac:dyDescent="0.25">
      <c r="B20" s="1074" t="s">
        <v>3</v>
      </c>
      <c r="C20" s="1075">
        <v>263.72760839160838</v>
      </c>
      <c r="D20" s="1076">
        <v>0.28805391174646844</v>
      </c>
      <c r="E20" s="1075">
        <v>342.90992108229801</v>
      </c>
      <c r="F20" s="1076">
        <v>0.33813300611989189</v>
      </c>
      <c r="G20" s="1075">
        <v>452.91661290322605</v>
      </c>
      <c r="H20" s="1076">
        <v>0.43834311764719835</v>
      </c>
      <c r="I20" s="1070"/>
      <c r="J20" s="1070"/>
      <c r="K20" s="1070"/>
      <c r="L20" s="1070"/>
      <c r="M20" s="1070"/>
      <c r="N20" s="1070"/>
      <c r="O20" s="1070"/>
    </row>
    <row r="21" spans="1:15" ht="15" customHeight="1" x14ac:dyDescent="0.25">
      <c r="B21" s="1074" t="s">
        <v>2</v>
      </c>
      <c r="C21" s="1075">
        <v>278.30889200561023</v>
      </c>
      <c r="D21" s="1076">
        <v>0.21840802480302837</v>
      </c>
      <c r="E21" s="1075">
        <v>356.04015624999965</v>
      </c>
      <c r="F21" s="1076">
        <v>0.28918371746928556</v>
      </c>
      <c r="G21" s="1075">
        <v>362.94895196506548</v>
      </c>
      <c r="H21" s="1076">
        <v>0.46499199780533296</v>
      </c>
      <c r="I21" s="1070"/>
      <c r="J21" s="1070"/>
      <c r="K21" s="1070"/>
      <c r="L21" s="1070"/>
      <c r="M21" s="1070"/>
      <c r="N21" s="1070"/>
      <c r="O21" s="1070"/>
    </row>
    <row r="22" spans="1:15" ht="15" customHeight="1" x14ac:dyDescent="0.25">
      <c r="B22" s="1074" t="s">
        <v>35</v>
      </c>
      <c r="C22" s="1075">
        <v>237.29075874333134</v>
      </c>
      <c r="D22" s="1076">
        <v>0.34277874252566276</v>
      </c>
      <c r="E22" s="1075">
        <v>330.654509246087</v>
      </c>
      <c r="F22" s="1076">
        <v>0.37116128921235386</v>
      </c>
      <c r="G22" s="1075">
        <v>530.85827922078033</v>
      </c>
      <c r="H22" s="1076">
        <v>0.40581673087412429</v>
      </c>
      <c r="I22" s="1070"/>
      <c r="J22" s="1070"/>
      <c r="K22" s="1070"/>
      <c r="L22" s="1070"/>
      <c r="M22" s="1070"/>
      <c r="N22" s="1070"/>
      <c r="O22" s="1070"/>
    </row>
    <row r="23" spans="1:15" ht="15" customHeight="1" x14ac:dyDescent="0.25">
      <c r="B23" s="1074" t="s">
        <v>42</v>
      </c>
      <c r="C23" s="1075">
        <v>304.52935549132945</v>
      </c>
      <c r="D23" s="1076">
        <v>0.10567474270486232</v>
      </c>
      <c r="E23" s="1075">
        <v>332.16725847243276</v>
      </c>
      <c r="F23" s="1076">
        <v>0.21469110024333113</v>
      </c>
      <c r="G23" s="1075">
        <v>454.88500667556247</v>
      </c>
      <c r="H23" s="1076">
        <v>0.32870617909839173</v>
      </c>
      <c r="I23" s="1070"/>
      <c r="J23" s="1070"/>
      <c r="K23" s="1070"/>
      <c r="L23" s="1070"/>
      <c r="M23" s="1070"/>
      <c r="N23" s="1070"/>
      <c r="O23" s="1070"/>
    </row>
    <row r="24" spans="1:15" ht="15" customHeight="1" x14ac:dyDescent="0.25">
      <c r="B24" s="1074" t="s">
        <v>43</v>
      </c>
      <c r="C24" s="1075">
        <v>295.16881889763783</v>
      </c>
      <c r="D24" s="1076">
        <v>0.17704700451173352</v>
      </c>
      <c r="E24" s="1075">
        <v>417.20642857142968</v>
      </c>
      <c r="F24" s="1076">
        <v>0.16467879610436834</v>
      </c>
      <c r="G24" s="1075">
        <v>691.65414965986406</v>
      </c>
      <c r="H24" s="1076">
        <v>0.13230672488527115</v>
      </c>
      <c r="I24" s="1070"/>
      <c r="J24" s="1070"/>
      <c r="K24" s="1070"/>
      <c r="L24" s="1070"/>
      <c r="M24" s="1070"/>
      <c r="N24" s="1070"/>
      <c r="O24" s="1070"/>
    </row>
    <row r="25" spans="1:15" ht="15" customHeight="1" x14ac:dyDescent="0.25">
      <c r="B25" s="1074" t="s">
        <v>44</v>
      </c>
      <c r="C25" s="1075">
        <v>290.43876923076948</v>
      </c>
      <c r="D25" s="1076">
        <v>0.13350533074955737</v>
      </c>
      <c r="E25" s="1075" t="s">
        <v>364</v>
      </c>
      <c r="F25" s="1076" t="s">
        <v>364</v>
      </c>
      <c r="G25" s="1075" t="s">
        <v>364</v>
      </c>
      <c r="H25" s="1076" t="s">
        <v>364</v>
      </c>
      <c r="I25" s="1070"/>
      <c r="J25" s="1070"/>
      <c r="K25" s="1070"/>
      <c r="L25" s="1070"/>
      <c r="M25" s="1070"/>
      <c r="N25" s="1070"/>
      <c r="O25" s="1070"/>
    </row>
    <row r="26" spans="1:15" ht="15" customHeight="1" x14ac:dyDescent="0.2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2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2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25">
      <c r="B29" s="1303" t="s">
        <v>0</v>
      </c>
      <c r="C29" s="1304">
        <v>251.56297309028011</v>
      </c>
      <c r="D29" s="1305">
        <v>0.48706682127818268</v>
      </c>
      <c r="E29" s="1304">
        <v>279.57938185181234</v>
      </c>
      <c r="F29" s="1305">
        <v>0.57234625528730143</v>
      </c>
      <c r="G29" s="1304">
        <v>375.23044816907742</v>
      </c>
      <c r="H29" s="1305">
        <v>0.62744768743139001</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189</v>
      </c>
      <c r="C31" s="1080"/>
      <c r="D31" s="1080"/>
      <c r="E31" s="1080"/>
      <c r="F31" s="1080"/>
      <c r="G31" s="1080"/>
      <c r="H31" s="1080"/>
      <c r="I31" s="1081"/>
      <c r="J31" s="1081"/>
      <c r="K31" s="1081"/>
      <c r="L31" s="1081"/>
      <c r="M31" s="1081"/>
      <c r="N31" s="1081"/>
      <c r="O31" s="1081"/>
    </row>
    <row r="32" spans="1:15" ht="48.6" customHeight="1" x14ac:dyDescent="0.25">
      <c r="B32" s="1669" t="s">
        <v>289</v>
      </c>
      <c r="C32" s="1669"/>
      <c r="D32" s="1669"/>
      <c r="E32" s="1669"/>
      <c r="F32" s="1669"/>
      <c r="G32" s="1669"/>
      <c r="H32" s="1669"/>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198</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18" t="s">
        <v>452</v>
      </c>
      <c r="C6" s="1518"/>
      <c r="D6" s="1518"/>
      <c r="E6" s="1518"/>
      <c r="F6" s="1518"/>
      <c r="G6" s="1518"/>
      <c r="H6" s="1518"/>
      <c r="I6" s="1518"/>
      <c r="J6" s="1016"/>
      <c r="K6" s="1016"/>
      <c r="L6" s="1016"/>
      <c r="M6" s="1067"/>
      <c r="N6" s="1067"/>
      <c r="O6" s="1067"/>
      <c r="P6" s="1067"/>
      <c r="Q6" s="1067"/>
      <c r="R6" s="1067"/>
    </row>
    <row r="7" spans="1:18" s="621" customFormat="1" ht="15.75" customHeight="1" x14ac:dyDescent="0.2">
      <c r="A7" s="1015"/>
      <c r="B7" s="1657" t="str">
        <f>porsaad!$B$6</f>
        <v>Situación a 31 de enero de 2025</v>
      </c>
      <c r="C7" s="1657"/>
      <c r="D7" s="1657"/>
      <c r="E7" s="1657"/>
      <c r="F7" s="1657"/>
      <c r="G7" s="1657"/>
      <c r="H7" s="1657"/>
      <c r="I7" s="1657"/>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670" t="s">
        <v>12</v>
      </c>
      <c r="C9" s="1672" t="s">
        <v>48</v>
      </c>
      <c r="D9" s="1672"/>
      <c r="E9" s="1673" t="s">
        <v>33</v>
      </c>
      <c r="F9" s="1674"/>
      <c r="G9" s="1675" t="s">
        <v>32</v>
      </c>
      <c r="H9" s="1676"/>
      <c r="I9" s="1070"/>
      <c r="J9" s="1070"/>
      <c r="K9" s="1070"/>
      <c r="L9" s="1070"/>
      <c r="M9" s="1070"/>
      <c r="N9" s="1070"/>
      <c r="O9" s="1070"/>
    </row>
    <row r="10" spans="1:18" ht="46.5" customHeight="1" x14ac:dyDescent="0.25">
      <c r="B10" s="1671"/>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25">
      <c r="B12" s="1074" t="s">
        <v>7</v>
      </c>
      <c r="C12" s="1075" t="s">
        <v>364</v>
      </c>
      <c r="D12" s="1076" t="s">
        <v>364</v>
      </c>
      <c r="E12" s="1075" t="s">
        <v>364</v>
      </c>
      <c r="F12" s="1076" t="s">
        <v>364</v>
      </c>
      <c r="G12" s="1075" t="s">
        <v>364</v>
      </c>
      <c r="H12" s="1076" t="s">
        <v>364</v>
      </c>
      <c r="I12" s="1070"/>
      <c r="J12" s="1070"/>
      <c r="K12" s="1070"/>
      <c r="L12" s="1070"/>
      <c r="M12" s="1070"/>
      <c r="N12" s="1070"/>
      <c r="O12" s="1070"/>
    </row>
    <row r="13" spans="1:18" ht="15" customHeight="1" x14ac:dyDescent="0.25">
      <c r="B13" s="1074" t="s">
        <v>37</v>
      </c>
      <c r="C13" s="1103">
        <v>15.355826086956563</v>
      </c>
      <c r="D13" s="1076">
        <v>3.697539045967544E-2</v>
      </c>
      <c r="E13" s="1103">
        <v>15.419999999999991</v>
      </c>
      <c r="F13" s="1076">
        <v>4.4598205549880742E-8</v>
      </c>
      <c r="G13" s="1103">
        <v>15.184347826086958</v>
      </c>
      <c r="H13" s="1076">
        <v>7.4428492888429371E-2</v>
      </c>
      <c r="I13" s="1070"/>
      <c r="J13" s="1070"/>
      <c r="K13" s="1070"/>
      <c r="L13" s="1070"/>
      <c r="M13" s="1070"/>
      <c r="N13" s="1070"/>
      <c r="O13" s="1070"/>
    </row>
    <row r="14" spans="1:18" ht="15" customHeight="1" x14ac:dyDescent="0.2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25">
      <c r="B15" s="1074" t="s">
        <v>6</v>
      </c>
      <c r="C15" s="1075" t="s">
        <v>364</v>
      </c>
      <c r="D15" s="1076" t="s">
        <v>364</v>
      </c>
      <c r="E15" s="1075" t="s">
        <v>364</v>
      </c>
      <c r="F15" s="1076" t="s">
        <v>364</v>
      </c>
      <c r="G15" s="1075" t="s">
        <v>364</v>
      </c>
      <c r="H15" s="1076" t="s">
        <v>364</v>
      </c>
      <c r="I15" s="1070"/>
      <c r="J15" s="1070"/>
      <c r="K15" s="1070"/>
      <c r="L15" s="1070"/>
      <c r="M15" s="1070"/>
      <c r="N15" s="1070"/>
      <c r="O15" s="1070"/>
    </row>
    <row r="16" spans="1:18" ht="15" customHeight="1" x14ac:dyDescent="0.2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25">
      <c r="B17" s="1074" t="s">
        <v>4</v>
      </c>
      <c r="C17" s="1075" t="s">
        <v>364</v>
      </c>
      <c r="D17" s="1076" t="s">
        <v>364</v>
      </c>
      <c r="E17" s="1075" t="s">
        <v>364</v>
      </c>
      <c r="F17" s="1076" t="s">
        <v>364</v>
      </c>
      <c r="G17" s="1075" t="s">
        <v>364</v>
      </c>
      <c r="H17" s="1076" t="s">
        <v>364</v>
      </c>
      <c r="I17" s="1070"/>
      <c r="J17" s="1070"/>
      <c r="K17" s="1070"/>
      <c r="L17" s="1070"/>
      <c r="M17" s="1070"/>
      <c r="N17" s="1070"/>
      <c r="O17" s="1070"/>
    </row>
    <row r="18" spans="1:15" ht="15" customHeight="1" x14ac:dyDescent="0.25">
      <c r="B18" s="1074" t="s">
        <v>40</v>
      </c>
      <c r="C18" s="1075" t="s">
        <v>364</v>
      </c>
      <c r="D18" s="1076" t="s">
        <v>364</v>
      </c>
      <c r="E18" s="1075" t="s">
        <v>364</v>
      </c>
      <c r="F18" s="1076" t="s">
        <v>364</v>
      </c>
      <c r="G18" s="1075" t="s">
        <v>364</v>
      </c>
      <c r="H18" s="1076" t="s">
        <v>364</v>
      </c>
      <c r="I18" s="1070"/>
      <c r="J18" s="1070"/>
      <c r="K18" s="1070"/>
      <c r="L18" s="1070"/>
      <c r="M18" s="1070"/>
      <c r="N18" s="1070"/>
      <c r="O18" s="1070"/>
    </row>
    <row r="19" spans="1:15" ht="15" customHeight="1" x14ac:dyDescent="0.25">
      <c r="B19" s="1074" t="s">
        <v>41</v>
      </c>
      <c r="C19" s="1075" t="s">
        <v>364</v>
      </c>
      <c r="D19" s="1076" t="s">
        <v>364</v>
      </c>
      <c r="E19" s="1075" t="s">
        <v>364</v>
      </c>
      <c r="F19" s="1076" t="s">
        <v>364</v>
      </c>
      <c r="G19" s="1075" t="s">
        <v>364</v>
      </c>
      <c r="H19" s="1076" t="s">
        <v>364</v>
      </c>
      <c r="I19" s="1070"/>
      <c r="J19" s="1070"/>
      <c r="K19" s="1070"/>
      <c r="L19" s="1070"/>
      <c r="M19" s="1070"/>
      <c r="N19" s="1070"/>
      <c r="O19" s="1070"/>
    </row>
    <row r="20" spans="1:15" ht="15" customHeight="1" x14ac:dyDescent="0.25">
      <c r="B20" s="1074" t="s">
        <v>3</v>
      </c>
      <c r="C20" s="1075" t="s">
        <v>364</v>
      </c>
      <c r="D20" s="1076" t="s">
        <v>364</v>
      </c>
      <c r="E20" s="1075" t="s">
        <v>364</v>
      </c>
      <c r="F20" s="1076" t="s">
        <v>364</v>
      </c>
      <c r="G20" s="1075" t="s">
        <v>364</v>
      </c>
      <c r="H20" s="1076" t="s">
        <v>364</v>
      </c>
      <c r="I20" s="1070"/>
      <c r="J20" s="1070"/>
      <c r="K20" s="1070"/>
      <c r="L20" s="1070"/>
      <c r="M20" s="1070"/>
      <c r="N20" s="1070"/>
      <c r="O20" s="1070"/>
    </row>
    <row r="21" spans="1:15" ht="15" customHeight="1" x14ac:dyDescent="0.25">
      <c r="B21" s="1074" t="s">
        <v>2</v>
      </c>
      <c r="C21" s="1075" t="s">
        <v>364</v>
      </c>
      <c r="D21" s="1076" t="s">
        <v>364</v>
      </c>
      <c r="E21" s="1075" t="s">
        <v>364</v>
      </c>
      <c r="F21" s="1076" t="s">
        <v>364</v>
      </c>
      <c r="G21" s="1075" t="s">
        <v>364</v>
      </c>
      <c r="H21" s="1076" t="s">
        <v>364</v>
      </c>
      <c r="I21" s="1070"/>
      <c r="J21" s="1070"/>
      <c r="K21" s="1070"/>
      <c r="L21" s="1070"/>
      <c r="M21" s="1070"/>
      <c r="N21" s="1070"/>
      <c r="O21" s="1070"/>
    </row>
    <row r="22" spans="1:15" ht="15" customHeight="1" x14ac:dyDescent="0.25">
      <c r="B22" s="1074" t="s">
        <v>35</v>
      </c>
      <c r="C22" s="1075" t="s">
        <v>364</v>
      </c>
      <c r="D22" s="1076" t="s">
        <v>364</v>
      </c>
      <c r="E22" s="1075" t="s">
        <v>364</v>
      </c>
      <c r="F22" s="1076" t="s">
        <v>364</v>
      </c>
      <c r="G22" s="1075" t="s">
        <v>364</v>
      </c>
      <c r="H22" s="1076" t="s">
        <v>364</v>
      </c>
      <c r="I22" s="1070"/>
      <c r="J22" s="1070"/>
      <c r="K22" s="1070"/>
      <c r="L22" s="1070"/>
      <c r="M22" s="1070"/>
      <c r="N22" s="1070"/>
      <c r="O22" s="1070"/>
    </row>
    <row r="23" spans="1:15" ht="15" customHeight="1" x14ac:dyDescent="0.25">
      <c r="B23" s="1074" t="s">
        <v>42</v>
      </c>
      <c r="C23" s="1075" t="s">
        <v>364</v>
      </c>
      <c r="D23" s="1076" t="s">
        <v>364</v>
      </c>
      <c r="E23" s="1075" t="s">
        <v>364</v>
      </c>
      <c r="F23" s="1076" t="s">
        <v>364</v>
      </c>
      <c r="G23" s="1075" t="s">
        <v>364</v>
      </c>
      <c r="H23" s="1076" t="s">
        <v>364</v>
      </c>
      <c r="I23" s="1070"/>
      <c r="J23" s="1070"/>
      <c r="K23" s="1070"/>
      <c r="L23" s="1070"/>
      <c r="M23" s="1070"/>
      <c r="N23" s="1070"/>
      <c r="O23" s="1070"/>
    </row>
    <row r="24" spans="1:15" ht="15" customHeight="1" x14ac:dyDescent="0.25">
      <c r="B24" s="1074" t="s">
        <v>43</v>
      </c>
      <c r="C24" s="1075" t="s">
        <v>364</v>
      </c>
      <c r="D24" s="1076" t="s">
        <v>364</v>
      </c>
      <c r="E24" s="1075" t="s">
        <v>364</v>
      </c>
      <c r="F24" s="1076" t="s">
        <v>364</v>
      </c>
      <c r="G24" s="1075" t="s">
        <v>364</v>
      </c>
      <c r="H24" s="1076" t="s">
        <v>364</v>
      </c>
      <c r="I24" s="1070"/>
      <c r="J24" s="1070"/>
      <c r="K24" s="1070"/>
      <c r="L24" s="1070"/>
      <c r="M24" s="1070"/>
      <c r="N24" s="1070"/>
      <c r="O24" s="1070"/>
    </row>
    <row r="25" spans="1:15" ht="15" customHeight="1" x14ac:dyDescent="0.25">
      <c r="B25" s="1074" t="s">
        <v>44</v>
      </c>
      <c r="C25" s="1075" t="s">
        <v>364</v>
      </c>
      <c r="D25" s="1076" t="s">
        <v>364</v>
      </c>
      <c r="E25" s="1075" t="s">
        <v>364</v>
      </c>
      <c r="F25" s="1076" t="s">
        <v>364</v>
      </c>
      <c r="G25" s="1075" t="s">
        <v>364</v>
      </c>
      <c r="H25" s="1076" t="s">
        <v>364</v>
      </c>
      <c r="I25" s="1070"/>
      <c r="J25" s="1070"/>
      <c r="K25" s="1070"/>
      <c r="L25" s="1070"/>
      <c r="M25" s="1070"/>
      <c r="N25" s="1070"/>
      <c r="O25" s="1070"/>
    </row>
    <row r="26" spans="1:15" ht="15" customHeight="1" x14ac:dyDescent="0.2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2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2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25">
      <c r="B29" s="1303" t="s">
        <v>0</v>
      </c>
      <c r="C29" s="1304">
        <v>15.355826086956563</v>
      </c>
      <c r="D29" s="1305">
        <v>3.697539045967544E-2</v>
      </c>
      <c r="E29" s="1304">
        <v>15.123461538461529</v>
      </c>
      <c r="F29" s="1305">
        <v>0.14139416766526189</v>
      </c>
      <c r="G29" s="1304">
        <v>15.184347826086958</v>
      </c>
      <c r="H29" s="1305">
        <v>7.4428492888429371E-2</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189</v>
      </c>
      <c r="C31" s="1080"/>
      <c r="D31" s="1080"/>
      <c r="E31" s="1080"/>
      <c r="F31" s="1080"/>
      <c r="G31" s="1080"/>
      <c r="H31" s="1080"/>
      <c r="I31" s="1081"/>
      <c r="J31" s="1081"/>
      <c r="K31" s="1081"/>
      <c r="L31" s="1081"/>
      <c r="M31" s="1081"/>
      <c r="N31" s="1081"/>
      <c r="O31" s="1081"/>
    </row>
    <row r="32" spans="1:15" ht="47.45" customHeight="1" x14ac:dyDescent="0.25">
      <c r="B32" s="1669" t="s">
        <v>289</v>
      </c>
      <c r="C32" s="1669"/>
      <c r="D32" s="1669"/>
      <c r="E32" s="1669"/>
      <c r="F32" s="1669"/>
      <c r="G32" s="1669"/>
      <c r="H32" s="1669"/>
    </row>
  </sheetData>
  <mergeCells count="7">
    <mergeCell ref="B32:H32"/>
    <mergeCell ref="B6:I6"/>
    <mergeCell ref="B7:I7"/>
    <mergeCell ref="B9:B10"/>
    <mergeCell ref="C9:D9"/>
    <mergeCell ref="E9:F9"/>
    <mergeCell ref="G9:H9"/>
  </mergeCells>
  <conditionalFormatting sqref="C11:C28">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C13">
    <cfRule type="colorScale" priority="7">
      <colorScale>
        <cfvo type="min"/>
        <cfvo type="max"/>
        <color theme="4" tint="0.79998168889431442"/>
        <color theme="4" tint="0.79998168889431442"/>
      </colorScale>
    </cfRule>
  </conditionalFormatting>
  <conditionalFormatting sqref="E11:E12 E14:E28">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E13">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1:G12 G14:G28">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G13">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10.7109375" style="333" customWidth="1"/>
    <col min="9" max="9" width="0.7109375" style="333" customWidth="1"/>
    <col min="10" max="10" width="11.7109375" style="333" customWidth="1"/>
    <col min="11" max="11" width="11.140625" style="333" customWidth="1"/>
    <col min="12" max="17" width="11.42578125" style="333"/>
    <col min="18" max="18" width="7.5703125" style="333" customWidth="1"/>
    <col min="19" max="19" width="2.28515625" style="333" customWidth="1"/>
    <col min="20" max="16384" width="11.42578125" style="333"/>
  </cols>
  <sheetData>
    <row r="1" spans="1:259" s="613" customFormat="1" ht="9" customHeight="1" x14ac:dyDescent="0.25">
      <c r="A1" s="340"/>
      <c r="B1" s="311"/>
      <c r="C1" s="340"/>
      <c r="D1" s="311"/>
      <c r="E1" s="311"/>
      <c r="F1" s="341"/>
      <c r="G1" s="1105"/>
      <c r="H1" s="340"/>
      <c r="I1" s="341"/>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25">
      <c r="A2" s="343"/>
      <c r="B2" s="749"/>
      <c r="C2" s="343"/>
      <c r="D2" s="749"/>
      <c r="E2" s="749"/>
      <c r="F2" s="749"/>
      <c r="G2" s="749"/>
      <c r="H2" s="749"/>
      <c r="I2" s="749"/>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6.95" customHeight="1" x14ac:dyDescent="0.25">
      <c r="A3" s="345"/>
      <c r="B3" s="1401"/>
      <c r="C3" s="1401"/>
      <c r="D3" s="1401"/>
      <c r="E3" s="1401"/>
      <c r="F3" s="1401"/>
      <c r="G3" s="1401"/>
      <c r="H3" s="1401"/>
      <c r="I3" s="1401"/>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
      <c r="A4" s="1678" t="s">
        <v>334</v>
      </c>
      <c r="B4" s="1678"/>
      <c r="C4" s="1678"/>
      <c r="D4" s="1678"/>
      <c r="E4" s="1678"/>
      <c r="F4" s="1678"/>
      <c r="G4" s="1678"/>
      <c r="H4" s="1678"/>
      <c r="I4" s="1678"/>
      <c r="J4" s="1678"/>
      <c r="K4" s="1678"/>
      <c r="L4" s="1678"/>
      <c r="M4" s="1678"/>
      <c r="N4" s="1678"/>
      <c r="O4" s="1678"/>
      <c r="P4" s="1678"/>
      <c r="Q4" s="1678"/>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
      <c r="A5" s="492"/>
      <c r="B5" s="1439" t="str">
        <f>porsaad!$B$6</f>
        <v>Situación a 31 de enero de 2025</v>
      </c>
      <c r="C5" s="1439"/>
      <c r="D5" s="1439"/>
      <c r="E5" s="1439"/>
      <c r="F5" s="1439"/>
      <c r="G5" s="1439"/>
      <c r="H5" s="1439"/>
      <c r="I5" s="1439"/>
      <c r="J5" s="1439"/>
      <c r="K5" s="1439"/>
      <c r="L5" s="1439"/>
      <c r="M5" s="1439"/>
      <c r="N5" s="1439"/>
      <c r="O5" s="1439"/>
      <c r="P5" s="1439"/>
      <c r="Q5" s="1439"/>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6.95" customHeight="1" x14ac:dyDescent="0.2">
      <c r="A6" s="492"/>
      <c r="B6" s="492"/>
      <c r="C6" s="345"/>
      <c r="D6" s="492"/>
      <c r="E6" s="492"/>
      <c r="F6" s="492"/>
      <c r="G6" s="492"/>
      <c r="H6" s="492"/>
      <c r="I6" s="492"/>
      <c r="J6" s="492"/>
      <c r="K6" s="492"/>
      <c r="L6" s="1106"/>
      <c r="M6" s="1106"/>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
      <c r="A7" s="492"/>
      <c r="B7" s="492"/>
      <c r="C7" s="345"/>
      <c r="D7" s="492"/>
      <c r="E7" s="492"/>
      <c r="F7" s="492"/>
      <c r="G7" s="492"/>
      <c r="H7" s="492"/>
      <c r="I7" s="492"/>
      <c r="J7" s="492"/>
      <c r="K7" s="492"/>
      <c r="L7" s="753"/>
      <c r="M7" s="753"/>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
      <c r="A8" s="492"/>
      <c r="B8" s="1679" t="s">
        <v>492</v>
      </c>
      <c r="C8" s="1680"/>
      <c r="D8" s="1681"/>
      <c r="E8" s="1681"/>
      <c r="F8" s="1681"/>
      <c r="G8" s="1681"/>
      <c r="H8" s="1681"/>
      <c r="I8" s="1681"/>
      <c r="J8" s="1681"/>
      <c r="K8" s="1682"/>
      <c r="L8" s="753"/>
      <c r="M8" s="753"/>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
      <c r="A9" s="345"/>
      <c r="C9" s="345"/>
      <c r="D9" s="437"/>
      <c r="E9" s="437"/>
      <c r="F9" s="437"/>
      <c r="G9" s="437"/>
      <c r="H9" s="437"/>
      <c r="I9" s="437"/>
      <c r="J9" s="437"/>
      <c r="K9" s="1107"/>
      <c r="L9" s="740"/>
      <c r="M9" s="740"/>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
      <c r="A10" s="345"/>
      <c r="B10" s="1524" t="s">
        <v>12</v>
      </c>
      <c r="C10" s="891"/>
      <c r="D10" s="1526" t="s">
        <v>166</v>
      </c>
      <c r="E10" s="1527"/>
      <c r="F10" s="744"/>
      <c r="G10" s="1526" t="s">
        <v>165</v>
      </c>
      <c r="H10" s="1527"/>
      <c r="I10" s="744"/>
      <c r="J10" s="1526" t="s">
        <v>167</v>
      </c>
      <c r="K10" s="1527"/>
      <c r="L10" s="1108"/>
      <c r="M10" s="1108"/>
      <c r="N10" s="320"/>
      <c r="O10" s="320"/>
      <c r="P10" s="320"/>
      <c r="Q10" s="320"/>
      <c r="R10" s="320"/>
      <c r="S10" s="320"/>
      <c r="T10" s="891"/>
      <c r="U10" s="891"/>
      <c r="V10" s="891"/>
      <c r="W10" s="891"/>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
      <c r="A11" s="322"/>
      <c r="B11" s="1592"/>
      <c r="C11" s="320"/>
      <c r="D11" s="791" t="s">
        <v>159</v>
      </c>
      <c r="E11" s="790" t="s">
        <v>158</v>
      </c>
      <c r="F11" s="744"/>
      <c r="G11" s="791" t="s">
        <v>160</v>
      </c>
      <c r="H11" s="790" t="s">
        <v>158</v>
      </c>
      <c r="I11" s="744"/>
      <c r="J11" s="791" t="s">
        <v>160</v>
      </c>
      <c r="K11" s="790" t="s">
        <v>158</v>
      </c>
      <c r="L11" s="1104"/>
      <c r="M11" s="1104"/>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
      <c r="A12" s="322"/>
      <c r="B12" s="322"/>
      <c r="C12" s="320"/>
      <c r="D12" s="327"/>
      <c r="E12" s="327"/>
      <c r="F12" s="322"/>
      <c r="G12" s="322"/>
      <c r="H12" s="322"/>
      <c r="I12" s="322"/>
      <c r="J12" s="322"/>
      <c r="K12" s="322"/>
      <c r="L12" s="548"/>
      <c r="M12" s="754"/>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
      <c r="A13" s="328"/>
      <c r="B13" s="755" t="s">
        <v>8</v>
      </c>
      <c r="C13" s="329"/>
      <c r="D13" s="757">
        <v>32010</v>
      </c>
      <c r="E13" s="1109">
        <v>421.27</v>
      </c>
      <c r="F13" s="756"/>
      <c r="G13" s="758">
        <v>36305</v>
      </c>
      <c r="H13" s="1109">
        <v>200.35</v>
      </c>
      <c r="I13" s="756"/>
      <c r="J13" s="758">
        <v>36305</v>
      </c>
      <c r="K13" s="1109">
        <v>596.75</v>
      </c>
      <c r="L13" s="329"/>
      <c r="M13" s="329">
        <f>_xlfn.RANK.EQ(K13,K$13:K$33,0)</f>
        <v>1</v>
      </c>
      <c r="N13" s="329">
        <v>1</v>
      </c>
      <c r="O13" s="329">
        <f>MATCH(N13,M$13:M$33,0)</f>
        <v>1</v>
      </c>
      <c r="P13" s="361" t="str">
        <f t="shared" ref="P13:P32" si="0">INDEX(B$13:B$33,O13,1)</f>
        <v>Andalucía</v>
      </c>
      <c r="Q13" s="1110">
        <f>INDEX(K$13:K$33,O13,1)</f>
        <v>596.75</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
      <c r="A14" s="331"/>
      <c r="B14" s="763" t="s">
        <v>7</v>
      </c>
      <c r="C14" s="329"/>
      <c r="D14" s="764">
        <v>10173</v>
      </c>
      <c r="E14" s="1109">
        <v>139.54</v>
      </c>
      <c r="F14" s="756"/>
      <c r="G14" s="765">
        <v>9790</v>
      </c>
      <c r="H14" s="1109">
        <v>40.78</v>
      </c>
      <c r="I14" s="756"/>
      <c r="J14" s="765">
        <v>9790</v>
      </c>
      <c r="K14" s="1109">
        <v>185.71</v>
      </c>
      <c r="L14" s="329"/>
      <c r="M14" s="329">
        <f t="shared" ref="M14:M33" si="1">_xlfn.RANK.EQ(K14,K$13:K$33,0)</f>
        <v>17</v>
      </c>
      <c r="N14" s="329">
        <v>2</v>
      </c>
      <c r="O14" s="329">
        <f t="shared" ref="O14:O32" si="2">MATCH(N14,M$13:M$33,0)</f>
        <v>5</v>
      </c>
      <c r="P14" s="361" t="str">
        <f t="shared" si="0"/>
        <v>Canarias</v>
      </c>
      <c r="Q14" s="1110">
        <f t="shared" ref="Q14:Q32" si="3">INDEX(K$13:K$33,O14,1)</f>
        <v>555.89</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
      <c r="A15" s="331"/>
      <c r="B15" s="763" t="s">
        <v>37</v>
      </c>
      <c r="C15" s="329"/>
      <c r="D15" s="764">
        <v>7429</v>
      </c>
      <c r="E15" s="1109">
        <v>308.02</v>
      </c>
      <c r="F15" s="756"/>
      <c r="G15" s="765">
        <v>6825</v>
      </c>
      <c r="H15" s="1109">
        <v>23.73</v>
      </c>
      <c r="I15" s="756"/>
      <c r="J15" s="765">
        <v>6825</v>
      </c>
      <c r="K15" s="1109">
        <v>345.68</v>
      </c>
      <c r="L15" s="329"/>
      <c r="M15" s="329">
        <f t="shared" si="1"/>
        <v>5</v>
      </c>
      <c r="N15" s="329">
        <v>3</v>
      </c>
      <c r="O15" s="329">
        <f>MATCH(N15,M$13:M$33,0)</f>
        <v>14</v>
      </c>
      <c r="P15" s="361" t="str">
        <f t="shared" si="0"/>
        <v>Murcia, Región de</v>
      </c>
      <c r="Q15" s="1110">
        <f t="shared" si="3"/>
        <v>524.79999999999995</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
      <c r="A16" s="331"/>
      <c r="B16" s="763" t="s">
        <v>38</v>
      </c>
      <c r="C16" s="329"/>
      <c r="D16" s="764">
        <v>7619</v>
      </c>
      <c r="E16" s="1109">
        <v>123.9</v>
      </c>
      <c r="F16" s="756"/>
      <c r="G16" s="765">
        <v>6441</v>
      </c>
      <c r="H16" s="1109">
        <v>127.53</v>
      </c>
      <c r="I16" s="756"/>
      <c r="J16" s="765">
        <v>6441</v>
      </c>
      <c r="K16" s="1109">
        <v>248.46</v>
      </c>
      <c r="L16" s="329"/>
      <c r="M16" s="329">
        <f t="shared" si="1"/>
        <v>12</v>
      </c>
      <c r="N16" s="329">
        <v>4</v>
      </c>
      <c r="O16" s="329">
        <f t="shared" si="2"/>
        <v>12</v>
      </c>
      <c r="P16" s="361" t="str">
        <f t="shared" si="0"/>
        <v>Galicia</v>
      </c>
      <c r="Q16" s="1110">
        <f t="shared" si="3"/>
        <v>386.91</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
      <c r="A17" s="331"/>
      <c r="B17" s="763" t="s">
        <v>6</v>
      </c>
      <c r="C17" s="329"/>
      <c r="D17" s="764">
        <v>13014</v>
      </c>
      <c r="E17" s="1109">
        <v>397.75</v>
      </c>
      <c r="F17" s="756"/>
      <c r="G17" s="765">
        <v>8975</v>
      </c>
      <c r="H17" s="1109">
        <v>163.04</v>
      </c>
      <c r="I17" s="756"/>
      <c r="J17" s="765">
        <v>8975</v>
      </c>
      <c r="K17" s="1109">
        <v>555.89</v>
      </c>
      <c r="L17" s="329"/>
      <c r="M17" s="329">
        <f t="shared" si="1"/>
        <v>2</v>
      </c>
      <c r="N17" s="329">
        <v>5</v>
      </c>
      <c r="O17" s="329">
        <f t="shared" si="2"/>
        <v>3</v>
      </c>
      <c r="P17" s="361" t="str">
        <f t="shared" si="0"/>
        <v>Asturias, Principado de</v>
      </c>
      <c r="Q17" s="1110">
        <f t="shared" si="3"/>
        <v>345.68</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
      <c r="A18" s="331"/>
      <c r="B18" s="763" t="s">
        <v>5</v>
      </c>
      <c r="C18" s="329"/>
      <c r="D18" s="768">
        <v>3639</v>
      </c>
      <c r="E18" s="1109">
        <v>162.37</v>
      </c>
      <c r="F18" s="756"/>
      <c r="G18" s="769">
        <v>2372</v>
      </c>
      <c r="H18" s="1109">
        <v>45.6</v>
      </c>
      <c r="I18" s="756"/>
      <c r="J18" s="769">
        <v>2372</v>
      </c>
      <c r="K18" s="1109">
        <v>206.86</v>
      </c>
      <c r="L18" s="329"/>
      <c r="M18" s="329">
        <f t="shared" si="1"/>
        <v>14</v>
      </c>
      <c r="N18" s="329">
        <v>6</v>
      </c>
      <c r="O18" s="329">
        <f t="shared" si="2"/>
        <v>21</v>
      </c>
      <c r="P18" s="361" t="str">
        <f t="shared" si="0"/>
        <v>TOTAL</v>
      </c>
      <c r="Q18" s="1111">
        <f t="shared" si="3"/>
        <v>333.66</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2" customFormat="1" ht="18" customHeight="1" x14ac:dyDescent="0.2">
      <c r="A19" s="450"/>
      <c r="B19" s="771" t="s">
        <v>162</v>
      </c>
      <c r="C19" s="329"/>
      <c r="D19" s="764">
        <v>22996</v>
      </c>
      <c r="E19" s="1109">
        <v>114.08</v>
      </c>
      <c r="F19" s="756"/>
      <c r="G19" s="772">
        <v>16211</v>
      </c>
      <c r="H19" s="1109">
        <v>0.11</v>
      </c>
      <c r="I19" s="756"/>
      <c r="J19" s="772">
        <v>16211</v>
      </c>
      <c r="K19" s="1109">
        <v>118.89</v>
      </c>
      <c r="L19" s="329"/>
      <c r="M19" s="329">
        <f t="shared" si="1"/>
        <v>19</v>
      </c>
      <c r="N19" s="329">
        <v>7</v>
      </c>
      <c r="O19" s="329">
        <f t="shared" si="2"/>
        <v>10</v>
      </c>
      <c r="P19" s="361" t="str">
        <f t="shared" si="0"/>
        <v>Comunitat Valenciana</v>
      </c>
      <c r="Q19" s="1110">
        <f t="shared" si="3"/>
        <v>314.58999999999997</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
      <c r="A20" s="450"/>
      <c r="B20" s="771" t="s">
        <v>40</v>
      </c>
      <c r="C20" s="329"/>
      <c r="D20" s="764">
        <v>15033</v>
      </c>
      <c r="E20" s="1109">
        <v>119.82</v>
      </c>
      <c r="F20" s="756"/>
      <c r="G20" s="772">
        <v>14112</v>
      </c>
      <c r="H20" s="1109">
        <v>62.88</v>
      </c>
      <c r="I20" s="756"/>
      <c r="J20" s="772">
        <v>14112</v>
      </c>
      <c r="K20" s="1109">
        <v>186.36</v>
      </c>
      <c r="L20" s="329"/>
      <c r="M20" s="329">
        <f t="shared" si="1"/>
        <v>16</v>
      </c>
      <c r="N20" s="329">
        <v>8</v>
      </c>
      <c r="O20" s="329">
        <f t="shared" si="2"/>
        <v>13</v>
      </c>
      <c r="P20" s="361" t="str">
        <f t="shared" si="0"/>
        <v>Madrid, Comunidad de*</v>
      </c>
      <c r="Q20" s="1110">
        <f t="shared" si="3"/>
        <v>307.89999999999998</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2" customFormat="1" ht="18" customHeight="1" x14ac:dyDescent="0.2">
      <c r="A21" s="450"/>
      <c r="B21" s="771" t="s">
        <v>41</v>
      </c>
      <c r="C21" s="329"/>
      <c r="D21" s="764">
        <v>59628</v>
      </c>
      <c r="E21" s="1109">
        <v>183.07</v>
      </c>
      <c r="F21" s="756"/>
      <c r="G21" s="772">
        <v>20820</v>
      </c>
      <c r="H21" s="1109">
        <v>94.68</v>
      </c>
      <c r="I21" s="756"/>
      <c r="J21" s="772">
        <v>20820</v>
      </c>
      <c r="K21" s="1109">
        <v>269.83999999999997</v>
      </c>
      <c r="L21" s="329"/>
      <c r="M21" s="329">
        <f t="shared" si="1"/>
        <v>11</v>
      </c>
      <c r="N21" s="329">
        <v>9</v>
      </c>
      <c r="O21" s="329">
        <f>MATCH(N21,M$13:M$33,0)</f>
        <v>11</v>
      </c>
      <c r="P21" s="361" t="str">
        <f t="shared" si="0"/>
        <v>Extremadura</v>
      </c>
      <c r="Q21" s="1110">
        <f t="shared" si="3"/>
        <v>278.16000000000003</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2" customFormat="1" ht="18" customHeight="1" x14ac:dyDescent="0.2">
      <c r="A22" s="450"/>
      <c r="B22" s="771" t="s">
        <v>3</v>
      </c>
      <c r="C22" s="329"/>
      <c r="D22" s="764">
        <v>33053</v>
      </c>
      <c r="E22" s="1109">
        <v>249.56</v>
      </c>
      <c r="F22" s="756"/>
      <c r="G22" s="772">
        <v>33010</v>
      </c>
      <c r="H22" s="1109">
        <v>80.36</v>
      </c>
      <c r="I22" s="756"/>
      <c r="J22" s="772">
        <v>33010</v>
      </c>
      <c r="K22" s="1109">
        <v>314.58999999999997</v>
      </c>
      <c r="L22" s="329"/>
      <c r="M22" s="329">
        <f t="shared" si="1"/>
        <v>7</v>
      </c>
      <c r="N22" s="329">
        <v>10</v>
      </c>
      <c r="O22" s="329">
        <f t="shared" si="2"/>
        <v>19</v>
      </c>
      <c r="P22" s="361" t="str">
        <f t="shared" si="0"/>
        <v>Melilla</v>
      </c>
      <c r="Q22" s="1110">
        <f t="shared" si="3"/>
        <v>272.45999999999998</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
      <c r="A23" s="331"/>
      <c r="B23" s="763" t="s">
        <v>2</v>
      </c>
      <c r="C23" s="329"/>
      <c r="D23" s="764">
        <v>7980</v>
      </c>
      <c r="E23" s="1109">
        <v>129.29</v>
      </c>
      <c r="F23" s="756"/>
      <c r="G23" s="765">
        <v>4636</v>
      </c>
      <c r="H23" s="1109">
        <v>146.33000000000001</v>
      </c>
      <c r="I23" s="756"/>
      <c r="J23" s="765">
        <v>4636</v>
      </c>
      <c r="K23" s="1109">
        <v>278.16000000000003</v>
      </c>
      <c r="L23" s="329"/>
      <c r="M23" s="329">
        <f t="shared" si="1"/>
        <v>9</v>
      </c>
      <c r="N23" s="329">
        <v>11</v>
      </c>
      <c r="O23" s="329">
        <f t="shared" si="2"/>
        <v>9</v>
      </c>
      <c r="P23" s="361" t="str">
        <f t="shared" si="0"/>
        <v>Cataluña</v>
      </c>
      <c r="Q23" s="1110">
        <f t="shared" si="3"/>
        <v>269.83999999999997</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
      <c r="A24" s="331"/>
      <c r="B24" s="763" t="s">
        <v>35</v>
      </c>
      <c r="C24" s="329"/>
      <c r="D24" s="764">
        <v>7259</v>
      </c>
      <c r="E24" s="1109">
        <v>255.46</v>
      </c>
      <c r="F24" s="756"/>
      <c r="G24" s="765">
        <v>10508</v>
      </c>
      <c r="H24" s="1109">
        <v>129.34</v>
      </c>
      <c r="I24" s="756"/>
      <c r="J24" s="765">
        <v>10508</v>
      </c>
      <c r="K24" s="1109">
        <v>386.91</v>
      </c>
      <c r="L24" s="329"/>
      <c r="M24" s="329">
        <f t="shared" si="1"/>
        <v>4</v>
      </c>
      <c r="N24" s="329">
        <v>12</v>
      </c>
      <c r="O24" s="329">
        <f t="shared" si="2"/>
        <v>4</v>
      </c>
      <c r="P24" s="361" t="str">
        <f t="shared" si="0"/>
        <v>Balears, Illes</v>
      </c>
      <c r="Q24" s="1110">
        <f t="shared" si="3"/>
        <v>248.46</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
      <c r="A25" s="331"/>
      <c r="B25" s="763" t="s">
        <v>163</v>
      </c>
      <c r="C25" s="329"/>
      <c r="D25" s="764">
        <v>43203</v>
      </c>
      <c r="E25" s="1109">
        <v>194.25</v>
      </c>
      <c r="F25" s="756"/>
      <c r="G25" s="765">
        <v>29034</v>
      </c>
      <c r="H25" s="1109">
        <v>64.2</v>
      </c>
      <c r="I25" s="756"/>
      <c r="J25" s="765">
        <v>29034</v>
      </c>
      <c r="K25" s="1109">
        <v>307.89999999999998</v>
      </c>
      <c r="L25" s="329"/>
      <c r="M25" s="329">
        <f t="shared" si="1"/>
        <v>8</v>
      </c>
      <c r="N25" s="329">
        <v>13</v>
      </c>
      <c r="O25" s="329">
        <f t="shared" si="2"/>
        <v>17</v>
      </c>
      <c r="P25" s="361" t="str">
        <f t="shared" si="0"/>
        <v>Rioja, La</v>
      </c>
      <c r="Q25" s="1110">
        <f t="shared" si="3"/>
        <v>223.72</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
      <c r="A26" s="331"/>
      <c r="B26" s="763" t="s">
        <v>43</v>
      </c>
      <c r="C26" s="329"/>
      <c r="D26" s="764">
        <v>10682</v>
      </c>
      <c r="E26" s="1109">
        <v>321.2</v>
      </c>
      <c r="F26" s="756"/>
      <c r="G26" s="765">
        <v>5500</v>
      </c>
      <c r="H26" s="1109">
        <v>241.97</v>
      </c>
      <c r="I26" s="756"/>
      <c r="J26" s="765">
        <v>5500</v>
      </c>
      <c r="K26" s="1109">
        <v>524.79999999999995</v>
      </c>
      <c r="L26" s="329"/>
      <c r="M26" s="329">
        <f t="shared" si="1"/>
        <v>3</v>
      </c>
      <c r="N26" s="329">
        <v>14</v>
      </c>
      <c r="O26" s="329">
        <f t="shared" si="2"/>
        <v>6</v>
      </c>
      <c r="P26" s="361" t="str">
        <f t="shared" si="0"/>
        <v>Cantabria</v>
      </c>
      <c r="Q26" s="1110">
        <f t="shared" si="3"/>
        <v>206.86</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
      <c r="A27" s="331"/>
      <c r="B27" s="763" t="s">
        <v>44</v>
      </c>
      <c r="C27" s="329"/>
      <c r="D27" s="768">
        <v>1242</v>
      </c>
      <c r="E27" s="1109">
        <v>136</v>
      </c>
      <c r="F27" s="756"/>
      <c r="G27" s="769">
        <v>1463</v>
      </c>
      <c r="H27" s="1109">
        <v>74.23</v>
      </c>
      <c r="I27" s="756"/>
      <c r="J27" s="769">
        <v>1463</v>
      </c>
      <c r="K27" s="1109">
        <v>204.76</v>
      </c>
      <c r="L27" s="329"/>
      <c r="M27" s="329">
        <f t="shared" si="1"/>
        <v>15</v>
      </c>
      <c r="N27" s="329">
        <v>15</v>
      </c>
      <c r="O27" s="329">
        <f t="shared" si="2"/>
        <v>15</v>
      </c>
      <c r="P27" s="361" t="str">
        <f t="shared" si="0"/>
        <v>Navarra, Comunidad Foral de</v>
      </c>
      <c r="Q27" s="1111">
        <f t="shared" si="3"/>
        <v>204.76</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
      <c r="A28" s="331"/>
      <c r="B28" s="763" t="s">
        <v>164</v>
      </c>
      <c r="C28" s="329"/>
      <c r="D28" s="768">
        <v>16101</v>
      </c>
      <c r="E28" s="1109">
        <v>69.53</v>
      </c>
      <c r="F28" s="756"/>
      <c r="G28" s="769">
        <v>8727</v>
      </c>
      <c r="H28" s="1109">
        <v>53.9</v>
      </c>
      <c r="I28" s="756"/>
      <c r="J28" s="769">
        <v>8727</v>
      </c>
      <c r="K28" s="1109">
        <v>126.3</v>
      </c>
      <c r="L28" s="329"/>
      <c r="M28" s="329">
        <f t="shared" si="1"/>
        <v>18</v>
      </c>
      <c r="N28" s="329">
        <v>16</v>
      </c>
      <c r="O28" s="329">
        <f t="shared" si="2"/>
        <v>8</v>
      </c>
      <c r="P28" s="361" t="str">
        <f t="shared" si="0"/>
        <v>Castilla - La Mancha</v>
      </c>
      <c r="Q28" s="1110">
        <f t="shared" si="3"/>
        <v>186.36</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
      <c r="A29" s="331"/>
      <c r="B29" s="763" t="s">
        <v>46</v>
      </c>
      <c r="C29" s="329"/>
      <c r="D29" s="768">
        <v>2461</v>
      </c>
      <c r="E29" s="1109">
        <v>56.67</v>
      </c>
      <c r="F29" s="756"/>
      <c r="G29" s="769">
        <v>1272</v>
      </c>
      <c r="H29" s="1109">
        <v>175.27</v>
      </c>
      <c r="I29" s="756"/>
      <c r="J29" s="769">
        <v>1272</v>
      </c>
      <c r="K29" s="1109">
        <v>223.72</v>
      </c>
      <c r="L29" s="329"/>
      <c r="M29" s="329">
        <f t="shared" si="1"/>
        <v>13</v>
      </c>
      <c r="N29" s="329">
        <v>17</v>
      </c>
      <c r="O29" s="329">
        <f t="shared" si="2"/>
        <v>2</v>
      </c>
      <c r="P29" s="361" t="str">
        <f t="shared" si="0"/>
        <v>Aragón</v>
      </c>
      <c r="Q29" s="1110">
        <f t="shared" si="3"/>
        <v>185.71</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
      <c r="A30" s="331"/>
      <c r="B30" s="763" t="s">
        <v>39</v>
      </c>
      <c r="C30" s="329"/>
      <c r="D30" s="769">
        <v>417</v>
      </c>
      <c r="E30" s="1109">
        <v>29.79</v>
      </c>
      <c r="F30" s="756"/>
      <c r="G30" s="769">
        <v>252</v>
      </c>
      <c r="H30" s="1109">
        <v>25.78</v>
      </c>
      <c r="I30" s="756"/>
      <c r="J30" s="769">
        <v>252</v>
      </c>
      <c r="K30" s="1109">
        <v>56.3</v>
      </c>
      <c r="L30" s="329"/>
      <c r="M30" s="329">
        <f t="shared" si="1"/>
        <v>20</v>
      </c>
      <c r="N30" s="329">
        <v>18</v>
      </c>
      <c r="O30" s="329">
        <f t="shared" si="2"/>
        <v>16</v>
      </c>
      <c r="P30" s="361" t="str">
        <f t="shared" si="0"/>
        <v>País Vasco*</v>
      </c>
      <c r="Q30" s="1110">
        <f t="shared" si="3"/>
        <v>126.3</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
      <c r="A31" s="331"/>
      <c r="B31" s="1112" t="s">
        <v>47</v>
      </c>
      <c r="C31" s="329"/>
      <c r="D31" s="1113">
        <v>394</v>
      </c>
      <c r="E31" s="1109">
        <v>132.69</v>
      </c>
      <c r="F31" s="331"/>
      <c r="G31" s="1113">
        <v>295</v>
      </c>
      <c r="H31" s="1109">
        <v>146.01</v>
      </c>
      <c r="I31" s="331"/>
      <c r="J31" s="1113">
        <v>295</v>
      </c>
      <c r="K31" s="1109">
        <v>272.45999999999998</v>
      </c>
      <c r="L31" s="329"/>
      <c r="M31" s="329">
        <f t="shared" si="1"/>
        <v>10</v>
      </c>
      <c r="N31" s="329">
        <v>19</v>
      </c>
      <c r="O31" s="329">
        <f t="shared" si="2"/>
        <v>7</v>
      </c>
      <c r="P31" s="361" t="str">
        <f t="shared" si="0"/>
        <v>Castilla y León*</v>
      </c>
      <c r="Q31" s="1110">
        <f t="shared" si="3"/>
        <v>118.89</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
      <c r="A32" s="331"/>
      <c r="B32" s="779"/>
      <c r="C32" s="329"/>
      <c r="D32" s="327"/>
      <c r="E32" s="1114"/>
      <c r="F32" s="779"/>
      <c r="G32" s="779"/>
      <c r="H32" s="780"/>
      <c r="I32" s="779"/>
      <c r="J32" s="328"/>
      <c r="K32" s="780"/>
      <c r="L32" s="1104"/>
      <c r="M32" s="329"/>
      <c r="N32" s="329">
        <v>20</v>
      </c>
      <c r="O32" s="329">
        <f t="shared" si="2"/>
        <v>18</v>
      </c>
      <c r="P32" s="361" t="str">
        <f t="shared" si="0"/>
        <v>Ceuta</v>
      </c>
      <c r="Q32" s="1110">
        <f t="shared" si="3"/>
        <v>56.3</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18" customFormat="1" ht="15.75" customHeight="1" x14ac:dyDescent="0.2">
      <c r="A33" s="329"/>
      <c r="B33" s="1256" t="s">
        <v>0</v>
      </c>
      <c r="C33" s="329"/>
      <c r="D33" s="1257">
        <f>SUM(D13:D31)</f>
        <v>294333</v>
      </c>
      <c r="E33" s="1308">
        <v>211.94</v>
      </c>
      <c r="F33" s="320"/>
      <c r="G33" s="1257">
        <f>SUM(G13:G31)</f>
        <v>216548</v>
      </c>
      <c r="H33" s="1308">
        <v>104.01</v>
      </c>
      <c r="I33" s="320"/>
      <c r="J33" s="1257">
        <f>SUM(J13:J31)</f>
        <v>216548</v>
      </c>
      <c r="K33" s="1308">
        <v>333.66</v>
      </c>
      <c r="L33" s="329"/>
      <c r="M33" s="329">
        <f t="shared" si="1"/>
        <v>6</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
      <c r="A34" s="328"/>
      <c r="B34" s="783"/>
      <c r="C34" s="328"/>
      <c r="D34" s="783"/>
      <c r="E34" s="783"/>
      <c r="F34" s="322"/>
      <c r="G34" s="746"/>
      <c r="H34" s="747"/>
      <c r="I34" s="322"/>
      <c r="J34" s="746"/>
      <c r="K34" s="747"/>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25">
      <c r="A35" s="394"/>
      <c r="B35" s="1443" t="s">
        <v>183</v>
      </c>
      <c r="C35" s="1443"/>
      <c r="D35" s="1443"/>
      <c r="E35" s="1443"/>
      <c r="F35" s="1443"/>
      <c r="G35" s="1443"/>
      <c r="H35" s="1443"/>
      <c r="I35" s="1443"/>
      <c r="J35" s="1443"/>
      <c r="K35" s="1443"/>
      <c r="L35" s="1241"/>
      <c r="M35" s="1241"/>
      <c r="N35" s="1241"/>
      <c r="O35" s="1241"/>
      <c r="P35" s="496"/>
      <c r="Q35" s="496"/>
      <c r="R35" s="748"/>
      <c r="S35" s="748"/>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 customHeight="1" x14ac:dyDescent="0.2">
      <c r="B36" s="1444" t="s">
        <v>184</v>
      </c>
      <c r="C36" s="1444"/>
      <c r="D36" s="1444"/>
      <c r="E36" s="1444"/>
      <c r="F36" s="1444"/>
      <c r="G36" s="1444"/>
      <c r="H36" s="1444"/>
      <c r="I36" s="1444"/>
      <c r="J36" s="1444"/>
      <c r="K36" s="1444"/>
      <c r="L36" s="785"/>
      <c r="M36" s="785"/>
      <c r="N36" s="785"/>
      <c r="O36" s="785"/>
      <c r="P36" s="785"/>
      <c r="Q36" s="1223"/>
    </row>
    <row r="37" spans="1:259" ht="30.75" customHeight="1" x14ac:dyDescent="0.2">
      <c r="B37" s="1677" t="s">
        <v>161</v>
      </c>
      <c r="C37" s="1677"/>
      <c r="D37" s="1677"/>
      <c r="E37" s="1677"/>
      <c r="F37" s="1677"/>
      <c r="G37" s="1677"/>
      <c r="H37" s="1677"/>
      <c r="I37" s="1677"/>
      <c r="J37" s="1677"/>
      <c r="K37" s="1677"/>
      <c r="L37" s="496"/>
      <c r="M37" s="496"/>
      <c r="N37" s="496"/>
      <c r="O37" s="496"/>
      <c r="P37" s="496"/>
      <c r="Q37" s="622"/>
      <c r="R37" s="329"/>
    </row>
    <row r="38" spans="1:259" x14ac:dyDescent="0.25">
      <c r="L38" s="447"/>
      <c r="M38" s="360"/>
      <c r="N38" s="360"/>
      <c r="O38" s="360"/>
      <c r="P38" s="361"/>
      <c r="Q38" s="786"/>
      <c r="R38" s="329"/>
    </row>
    <row r="39" spans="1:259" x14ac:dyDescent="0.25">
      <c r="L39" s="447"/>
      <c r="M39" s="360"/>
      <c r="N39" s="360"/>
      <c r="O39" s="360"/>
      <c r="P39" s="361"/>
      <c r="Q39" s="787"/>
      <c r="R39" s="329"/>
    </row>
    <row r="40" spans="1:259" x14ac:dyDescent="0.25">
      <c r="L40" s="447"/>
      <c r="M40" s="360"/>
      <c r="N40" s="360"/>
      <c r="O40" s="360"/>
      <c r="P40" s="361"/>
      <c r="Q40" s="786"/>
      <c r="R40" s="329"/>
    </row>
    <row r="41" spans="1:259" x14ac:dyDescent="0.25">
      <c r="L41" s="447"/>
      <c r="M41" s="360"/>
      <c r="N41" s="360"/>
      <c r="O41" s="360"/>
      <c r="P41" s="361"/>
      <c r="Q41" s="786"/>
      <c r="R41" s="329"/>
    </row>
    <row r="42" spans="1:259" x14ac:dyDescent="0.25">
      <c r="L42" s="447"/>
      <c r="M42" s="360"/>
      <c r="N42" s="360"/>
      <c r="O42" s="360"/>
      <c r="P42" s="361"/>
      <c r="Q42" s="786"/>
      <c r="R42" s="329"/>
    </row>
    <row r="43" spans="1:259" x14ac:dyDescent="0.25">
      <c r="L43" s="447"/>
      <c r="M43" s="360"/>
      <c r="N43" s="360"/>
      <c r="O43" s="360"/>
      <c r="P43" s="361"/>
      <c r="Q43" s="786"/>
      <c r="R43" s="329"/>
    </row>
    <row r="44" spans="1:259" x14ac:dyDescent="0.25">
      <c r="L44" s="447"/>
      <c r="M44" s="360"/>
      <c r="N44" s="360"/>
      <c r="O44" s="360"/>
      <c r="P44" s="361"/>
      <c r="Q44" s="786"/>
      <c r="R44" s="329"/>
    </row>
    <row r="45" spans="1:259" x14ac:dyDescent="0.25">
      <c r="L45" s="447"/>
      <c r="M45" s="360"/>
      <c r="N45" s="360"/>
      <c r="O45" s="360"/>
      <c r="P45" s="361"/>
      <c r="Q45" s="786"/>
      <c r="R45" s="329"/>
    </row>
    <row r="46" spans="1:259" x14ac:dyDescent="0.25">
      <c r="L46" s="447"/>
      <c r="M46" s="360"/>
      <c r="N46" s="360"/>
      <c r="O46" s="360"/>
      <c r="P46" s="361"/>
      <c r="Q46" s="787"/>
      <c r="R46" s="329"/>
    </row>
    <row r="47" spans="1:259" x14ac:dyDescent="0.25">
      <c r="L47" s="447"/>
      <c r="M47" s="360"/>
      <c r="N47" s="360"/>
      <c r="O47" s="360"/>
      <c r="P47" s="361"/>
      <c r="Q47" s="786"/>
      <c r="R47" s="329"/>
    </row>
    <row r="48" spans="1:259" x14ac:dyDescent="0.25">
      <c r="L48" s="447"/>
      <c r="M48" s="360"/>
      <c r="N48" s="360"/>
      <c r="O48" s="360"/>
      <c r="P48" s="361"/>
      <c r="Q48" s="786"/>
      <c r="R48" s="329"/>
    </row>
    <row r="49" spans="12:18" x14ac:dyDescent="0.25">
      <c r="L49" s="447"/>
      <c r="M49" s="360"/>
      <c r="N49" s="360"/>
      <c r="O49" s="360"/>
      <c r="P49" s="361"/>
      <c r="Q49" s="786"/>
      <c r="R49" s="329"/>
    </row>
    <row r="50" spans="12:18" x14ac:dyDescent="0.25">
      <c r="L50" s="447"/>
      <c r="M50" s="360"/>
      <c r="N50" s="360"/>
      <c r="O50" s="360"/>
      <c r="P50" s="361"/>
      <c r="Q50" s="786"/>
      <c r="R50" s="329"/>
    </row>
    <row r="51" spans="12:18" x14ac:dyDescent="0.25">
      <c r="L51" s="447"/>
      <c r="M51" s="360"/>
      <c r="N51" s="360"/>
      <c r="O51" s="360"/>
      <c r="P51" s="361"/>
      <c r="Q51" s="786"/>
      <c r="R51" s="329"/>
    </row>
    <row r="52" spans="12:18" x14ac:dyDescent="0.25">
      <c r="L52" s="447"/>
      <c r="M52" s="360"/>
      <c r="N52" s="360"/>
      <c r="O52" s="360"/>
      <c r="P52" s="361"/>
      <c r="Q52" s="787"/>
      <c r="R52" s="329"/>
    </row>
    <row r="53" spans="12:18" x14ac:dyDescent="0.25">
      <c r="L53" s="447"/>
      <c r="M53" s="360"/>
      <c r="N53" s="360"/>
      <c r="O53" s="360"/>
      <c r="P53" s="361"/>
      <c r="Q53" s="786"/>
      <c r="R53" s="329"/>
    </row>
    <row r="54" spans="12:18" x14ac:dyDescent="0.25">
      <c r="L54" s="447"/>
      <c r="M54" s="360"/>
      <c r="N54" s="360"/>
      <c r="O54" s="360"/>
      <c r="P54" s="361"/>
      <c r="Q54" s="786"/>
      <c r="R54" s="329"/>
    </row>
    <row r="55" spans="12:18" x14ac:dyDescent="0.25">
      <c r="L55" s="447"/>
      <c r="M55" s="329"/>
      <c r="N55" s="329"/>
      <c r="O55" s="360"/>
      <c r="P55" s="361"/>
      <c r="Q55" s="786"/>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8"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election activeCell="B7" sqref="B7:I7"/>
    </sheetView>
  </sheetViews>
  <sheetFormatPr baseColWidth="10" defaultColWidth="11.42578125" defaultRowHeight="15" x14ac:dyDescent="0.25"/>
  <cols>
    <col min="1" max="1" width="3.28515625" style="1123" customWidth="1"/>
    <col min="2" max="2" width="28.42578125" style="1123" customWidth="1"/>
    <col min="3" max="3" width="16.7109375" style="1123" customWidth="1"/>
    <col min="4" max="4" width="10.28515625" style="1123" customWidth="1"/>
    <col min="5" max="5" width="15" style="1123" customWidth="1"/>
    <col min="6" max="6" width="10" style="1123" customWidth="1"/>
    <col min="7" max="7" width="15.42578125" style="1123" customWidth="1"/>
    <col min="8" max="8" width="9.7109375" style="1123" customWidth="1"/>
    <col min="9" max="9" width="14.5703125" style="1123" customWidth="1"/>
    <col min="10" max="16384" width="11.42578125" style="1123"/>
  </cols>
  <sheetData>
    <row r="1" spans="1:17" s="1116" customFormat="1" x14ac:dyDescent="0.25">
      <c r="A1" s="1116" t="s">
        <v>96</v>
      </c>
      <c r="B1" s="1116" t="s">
        <v>56</v>
      </c>
      <c r="H1" s="1116" t="s">
        <v>96</v>
      </c>
      <c r="I1" s="1116" t="s">
        <v>67</v>
      </c>
      <c r="P1" s="1116" t="s">
        <v>81</v>
      </c>
    </row>
    <row r="2" spans="1:17" s="1116" customFormat="1" x14ac:dyDescent="0.25"/>
    <row r="3" spans="1:17" s="1116" customFormat="1" x14ac:dyDescent="0.25"/>
    <row r="4" spans="1:17" s="1116" customFormat="1" x14ac:dyDescent="0.25"/>
    <row r="5" spans="1:17" s="1116" customFormat="1" ht="16.5" customHeight="1" x14ac:dyDescent="0.25"/>
    <row r="6" spans="1:17" s="1120" customFormat="1" ht="38.25" customHeight="1" x14ac:dyDescent="0.2">
      <c r="A6" s="1117"/>
      <c r="B6" s="1684" t="s">
        <v>459</v>
      </c>
      <c r="C6" s="1684"/>
      <c r="D6" s="1684"/>
      <c r="E6" s="1684"/>
      <c r="F6" s="1684"/>
      <c r="G6" s="1684"/>
      <c r="H6" s="1684"/>
      <c r="I6" s="1684"/>
      <c r="J6" s="1118"/>
      <c r="K6" s="1118"/>
      <c r="L6" s="1119"/>
      <c r="M6" s="1119"/>
      <c r="N6" s="1119"/>
      <c r="O6" s="1119"/>
      <c r="P6" s="1119"/>
      <c r="Q6" s="1119"/>
    </row>
    <row r="7" spans="1:17" s="1120" customFormat="1" ht="15.75" customHeight="1" x14ac:dyDescent="0.2">
      <c r="A7" s="1117"/>
      <c r="B7" s="1685" t="s">
        <v>491</v>
      </c>
      <c r="C7" s="1685"/>
      <c r="D7" s="1685"/>
      <c r="E7" s="1685"/>
      <c r="F7" s="1685"/>
      <c r="G7" s="1685"/>
      <c r="H7" s="1685"/>
      <c r="I7" s="1685"/>
      <c r="J7" s="1121"/>
      <c r="K7" s="1121"/>
      <c r="L7" s="1122"/>
      <c r="M7" s="1122"/>
      <c r="N7" s="1122"/>
      <c r="O7" s="1122"/>
      <c r="P7" s="1122"/>
      <c r="Q7" s="1122"/>
    </row>
    <row r="8" spans="1:17" ht="8.25" customHeight="1" x14ac:dyDescent="0.25">
      <c r="H8" s="1124"/>
    </row>
    <row r="9" spans="1:17" ht="15" customHeight="1" x14ac:dyDescent="0.25">
      <c r="B9" s="1686" t="s">
        <v>12</v>
      </c>
      <c r="C9" s="1689" t="s">
        <v>185</v>
      </c>
      <c r="D9" s="1133"/>
      <c r="E9" s="1133"/>
      <c r="F9" s="1133"/>
      <c r="G9" s="1133"/>
      <c r="H9" s="1133"/>
      <c r="I9" s="1134"/>
    </row>
    <row r="10" spans="1:17" ht="15.75" customHeight="1" x14ac:dyDescent="0.25">
      <c r="B10" s="1687"/>
      <c r="C10" s="1690"/>
      <c r="D10" s="1692" t="s">
        <v>133</v>
      </c>
      <c r="E10" s="1693"/>
      <c r="F10" s="1696" t="s">
        <v>134</v>
      </c>
      <c r="G10" s="1697"/>
      <c r="H10" s="1697"/>
      <c r="I10" s="1697"/>
    </row>
    <row r="11" spans="1:17" ht="40.5" customHeight="1" x14ac:dyDescent="0.25">
      <c r="B11" s="1687"/>
      <c r="C11" s="1690"/>
      <c r="D11" s="1694"/>
      <c r="E11" s="1695"/>
      <c r="F11" s="1698" t="s">
        <v>188</v>
      </c>
      <c r="G11" s="1699"/>
      <c r="H11" s="1696" t="s">
        <v>485</v>
      </c>
      <c r="I11" s="1697"/>
    </row>
    <row r="12" spans="1:17" ht="52.5" customHeight="1" x14ac:dyDescent="0.25">
      <c r="B12" s="1688"/>
      <c r="C12" s="1691"/>
      <c r="D12" s="1136" t="s">
        <v>9</v>
      </c>
      <c r="E12" s="1138" t="s">
        <v>186</v>
      </c>
      <c r="F12" s="1138" t="s">
        <v>9</v>
      </c>
      <c r="G12" s="1135" t="s">
        <v>186</v>
      </c>
      <c r="H12" s="1136" t="s">
        <v>9</v>
      </c>
      <c r="I12" s="1137" t="s">
        <v>186</v>
      </c>
    </row>
    <row r="13" spans="1:17" ht="12.75" customHeight="1" x14ac:dyDescent="0.25">
      <c r="B13" s="1125" t="s">
        <v>8</v>
      </c>
      <c r="C13" s="929">
        <f>'31dictsaad'!D10-'31dictsaad'!H10</f>
        <v>32433</v>
      </c>
      <c r="D13" s="927">
        <v>0</v>
      </c>
      <c r="E13" s="1126">
        <v>0</v>
      </c>
      <c r="F13" s="927">
        <v>132</v>
      </c>
      <c r="G13" s="1126">
        <v>0.40699287762464159</v>
      </c>
      <c r="H13" s="927">
        <v>32301</v>
      </c>
      <c r="I13" s="1126">
        <f>H13/C13*100</f>
        <v>99.593007122375354</v>
      </c>
    </row>
    <row r="14" spans="1:17" x14ac:dyDescent="0.25">
      <c r="B14" s="1125" t="s">
        <v>7</v>
      </c>
      <c r="C14" s="934">
        <f>'31dictsaad'!D11-'31dictsaad'!H11</f>
        <v>4414</v>
      </c>
      <c r="D14" s="932">
        <v>0</v>
      </c>
      <c r="E14" s="1127">
        <v>0</v>
      </c>
      <c r="F14" s="932">
        <v>3595</v>
      </c>
      <c r="G14" s="1127">
        <v>81.445400996828283</v>
      </c>
      <c r="H14" s="932">
        <v>819</v>
      </c>
      <c r="I14" s="1127">
        <f t="shared" ref="I14:I31" si="0">H14/C14*100</f>
        <v>18.554599003171727</v>
      </c>
    </row>
    <row r="15" spans="1:17" x14ac:dyDescent="0.25">
      <c r="B15" s="1125" t="s">
        <v>37</v>
      </c>
      <c r="C15" s="934">
        <f>'31dictsaad'!D12-'31dictsaad'!H12</f>
        <v>8473</v>
      </c>
      <c r="D15" s="932">
        <v>0</v>
      </c>
      <c r="E15" s="1127">
        <v>0</v>
      </c>
      <c r="F15" s="932">
        <v>4812</v>
      </c>
      <c r="G15" s="1127">
        <v>56.792163342381684</v>
      </c>
      <c r="H15" s="932">
        <v>3661</v>
      </c>
      <c r="I15" s="1127">
        <f t="shared" si="0"/>
        <v>43.207836657618316</v>
      </c>
    </row>
    <row r="16" spans="1:17" x14ac:dyDescent="0.25">
      <c r="B16" s="1125" t="s">
        <v>38</v>
      </c>
      <c r="C16" s="934">
        <f>'31dictsaad'!D13-'31dictsaad'!H13</f>
        <v>2196</v>
      </c>
      <c r="D16" s="932">
        <v>0</v>
      </c>
      <c r="E16" s="1127">
        <v>0</v>
      </c>
      <c r="F16" s="932">
        <v>908</v>
      </c>
      <c r="G16" s="1127">
        <v>41.34790528233151</v>
      </c>
      <c r="H16" s="932">
        <v>1288</v>
      </c>
      <c r="I16" s="1127">
        <f t="shared" si="0"/>
        <v>58.65209471766849</v>
      </c>
    </row>
    <row r="17" spans="2:9" x14ac:dyDescent="0.25">
      <c r="B17" s="1125" t="s">
        <v>6</v>
      </c>
      <c r="C17" s="934">
        <f>'31dictsaad'!D14-'31dictsaad'!H14</f>
        <v>15940</v>
      </c>
      <c r="D17" s="932">
        <v>0</v>
      </c>
      <c r="E17" s="1127">
        <v>0</v>
      </c>
      <c r="F17" s="932">
        <v>5818</v>
      </c>
      <c r="G17" s="1127">
        <v>36.499372647427855</v>
      </c>
      <c r="H17" s="932">
        <v>10122</v>
      </c>
      <c r="I17" s="1127">
        <f t="shared" si="0"/>
        <v>63.500627352572145</v>
      </c>
    </row>
    <row r="18" spans="2:9" x14ac:dyDescent="0.25">
      <c r="B18" s="1125" t="s">
        <v>5</v>
      </c>
      <c r="C18" s="934">
        <f>'31dictsaad'!D15-'31dictsaad'!H15</f>
        <v>194</v>
      </c>
      <c r="D18" s="932">
        <v>0</v>
      </c>
      <c r="E18" s="1127">
        <v>0</v>
      </c>
      <c r="F18" s="932">
        <v>91</v>
      </c>
      <c r="G18" s="1127">
        <v>46.907216494845358</v>
      </c>
      <c r="H18" s="932">
        <v>103</v>
      </c>
      <c r="I18" s="1127">
        <f t="shared" si="0"/>
        <v>53.092783505154642</v>
      </c>
    </row>
    <row r="19" spans="2:9" x14ac:dyDescent="0.25">
      <c r="B19" s="1125" t="s">
        <v>4</v>
      </c>
      <c r="C19" s="934">
        <f>'31dictsaad'!D16-'31dictsaad'!H16</f>
        <v>3617</v>
      </c>
      <c r="D19" s="932">
        <v>1889</v>
      </c>
      <c r="E19" s="1127">
        <v>52.225601327066627</v>
      </c>
      <c r="F19" s="932">
        <v>1627</v>
      </c>
      <c r="G19" s="1127">
        <v>44.982029306054741</v>
      </c>
      <c r="H19" s="932">
        <v>101</v>
      </c>
      <c r="I19" s="1127">
        <f t="shared" si="0"/>
        <v>2.7923693668786287</v>
      </c>
    </row>
    <row r="20" spans="2:9" x14ac:dyDescent="0.25">
      <c r="B20" s="1125" t="s">
        <v>40</v>
      </c>
      <c r="C20" s="934">
        <f>'31dictsaad'!D17-'31dictsaad'!H17</f>
        <v>3154</v>
      </c>
      <c r="D20" s="932">
        <v>0</v>
      </c>
      <c r="E20" s="1127">
        <v>0</v>
      </c>
      <c r="F20" s="932">
        <v>2653</v>
      </c>
      <c r="G20" s="1127">
        <v>84.115409004438817</v>
      </c>
      <c r="H20" s="932">
        <v>501</v>
      </c>
      <c r="I20" s="1127">
        <f t="shared" si="0"/>
        <v>15.884590995561194</v>
      </c>
    </row>
    <row r="21" spans="2:9" x14ac:dyDescent="0.25">
      <c r="B21" s="1125" t="s">
        <v>41</v>
      </c>
      <c r="C21" s="934">
        <f>'31dictsaad'!D18-'31dictsaad'!H18</f>
        <v>32698</v>
      </c>
      <c r="D21" s="932">
        <v>0</v>
      </c>
      <c r="E21" s="1127">
        <v>0</v>
      </c>
      <c r="F21" s="932">
        <v>22803</v>
      </c>
      <c r="G21" s="1127">
        <v>69.738210288091011</v>
      </c>
      <c r="H21" s="932">
        <v>9895</v>
      </c>
      <c r="I21" s="1127">
        <f t="shared" si="0"/>
        <v>30.261789711908989</v>
      </c>
    </row>
    <row r="22" spans="2:9" x14ac:dyDescent="0.25">
      <c r="B22" s="1125" t="s">
        <v>3</v>
      </c>
      <c r="C22" s="934">
        <f>'31dictsaad'!D19-'31dictsaad'!H19</f>
        <v>17161</v>
      </c>
      <c r="D22" s="932">
        <v>241</v>
      </c>
      <c r="E22" s="1127">
        <v>1.4043470660217936</v>
      </c>
      <c r="F22" s="932">
        <v>4621</v>
      </c>
      <c r="G22" s="1127">
        <v>26.927335236874306</v>
      </c>
      <c r="H22" s="932">
        <v>12299</v>
      </c>
      <c r="I22" s="1127">
        <f t="shared" si="0"/>
        <v>71.668317697103902</v>
      </c>
    </row>
    <row r="23" spans="2:9" x14ac:dyDescent="0.25">
      <c r="B23" s="1125" t="s">
        <v>2</v>
      </c>
      <c r="C23" s="934">
        <f>'31dictsaad'!D20-'31dictsaad'!H20</f>
        <v>2504</v>
      </c>
      <c r="D23" s="932">
        <v>0</v>
      </c>
      <c r="E23" s="1127">
        <v>0</v>
      </c>
      <c r="F23" s="932">
        <v>2185</v>
      </c>
      <c r="G23" s="1127">
        <v>87.260383386581481</v>
      </c>
      <c r="H23" s="932">
        <v>319</v>
      </c>
      <c r="I23" s="1127">
        <f t="shared" si="0"/>
        <v>12.73961661341853</v>
      </c>
    </row>
    <row r="24" spans="2:9" x14ac:dyDescent="0.25">
      <c r="B24" s="1125" t="s">
        <v>35</v>
      </c>
      <c r="C24" s="934">
        <f>'31dictsaad'!D21-'31dictsaad'!H21</f>
        <v>49</v>
      </c>
      <c r="D24" s="932">
        <v>0</v>
      </c>
      <c r="E24" s="1127">
        <v>0</v>
      </c>
      <c r="F24" s="932">
        <v>0</v>
      </c>
      <c r="G24" s="1127">
        <v>0</v>
      </c>
      <c r="H24" s="932">
        <v>49</v>
      </c>
      <c r="I24" s="1127">
        <f t="shared" si="0"/>
        <v>100</v>
      </c>
    </row>
    <row r="25" spans="2:9" x14ac:dyDescent="0.25">
      <c r="B25" s="1125" t="s">
        <v>42</v>
      </c>
      <c r="C25" s="934">
        <f>'31dictsaad'!D22-'31dictsaad'!H22</f>
        <v>84</v>
      </c>
      <c r="D25" s="932">
        <v>0</v>
      </c>
      <c r="E25" s="1127">
        <v>0</v>
      </c>
      <c r="F25" s="932">
        <v>15</v>
      </c>
      <c r="G25" s="1127">
        <v>17.857142857142858</v>
      </c>
      <c r="H25" s="932">
        <v>69</v>
      </c>
      <c r="I25" s="1127">
        <f t="shared" si="0"/>
        <v>82.142857142857139</v>
      </c>
    </row>
    <row r="26" spans="2:9" x14ac:dyDescent="0.25">
      <c r="B26" s="1125" t="s">
        <v>43</v>
      </c>
      <c r="C26" s="934">
        <f>'31dictsaad'!D23-'31dictsaad'!H23</f>
        <v>7083</v>
      </c>
      <c r="D26" s="932">
        <v>0</v>
      </c>
      <c r="E26" s="1127">
        <v>0</v>
      </c>
      <c r="F26" s="932">
        <v>1036</v>
      </c>
      <c r="G26" s="1127">
        <v>14.626570662148808</v>
      </c>
      <c r="H26" s="932">
        <v>6047</v>
      </c>
      <c r="I26" s="1127">
        <f t="shared" si="0"/>
        <v>85.373429337851192</v>
      </c>
    </row>
    <row r="27" spans="2:9" x14ac:dyDescent="0.25">
      <c r="B27" s="1125" t="s">
        <v>44</v>
      </c>
      <c r="C27" s="934">
        <f>'31dictsaad'!D24-'31dictsaad'!H24</f>
        <v>68</v>
      </c>
      <c r="D27" s="932">
        <v>0</v>
      </c>
      <c r="E27" s="1127">
        <v>0</v>
      </c>
      <c r="F27" s="932">
        <v>3</v>
      </c>
      <c r="G27" s="1127">
        <v>4.4117647058823533</v>
      </c>
      <c r="H27" s="932">
        <v>65</v>
      </c>
      <c r="I27" s="1127">
        <f t="shared" si="0"/>
        <v>95.588235294117652</v>
      </c>
    </row>
    <row r="28" spans="2:9" x14ac:dyDescent="0.25">
      <c r="B28" s="1125" t="s">
        <v>45</v>
      </c>
      <c r="C28" s="934">
        <f>'31dictsaad'!D25-'31dictsaad'!H25</f>
        <v>151</v>
      </c>
      <c r="D28" s="932">
        <v>0</v>
      </c>
      <c r="E28" s="1127">
        <v>0</v>
      </c>
      <c r="F28" s="932">
        <v>5</v>
      </c>
      <c r="G28" s="1127">
        <v>3.3112582781456954</v>
      </c>
      <c r="H28" s="932">
        <v>146</v>
      </c>
      <c r="I28" s="1127">
        <f t="shared" si="0"/>
        <v>96.688741721854313</v>
      </c>
    </row>
    <row r="29" spans="2:9" x14ac:dyDescent="0.25">
      <c r="B29" s="1125" t="s">
        <v>46</v>
      </c>
      <c r="C29" s="934">
        <f>'31dictsaad'!D26-'31dictsaad'!H26</f>
        <v>31</v>
      </c>
      <c r="D29" s="932">
        <v>0</v>
      </c>
      <c r="E29" s="1127">
        <v>0</v>
      </c>
      <c r="F29" s="932">
        <v>9</v>
      </c>
      <c r="G29" s="1127">
        <v>29.032258064516132</v>
      </c>
      <c r="H29" s="932">
        <v>22</v>
      </c>
      <c r="I29" s="1127">
        <f t="shared" si="0"/>
        <v>70.967741935483872</v>
      </c>
    </row>
    <row r="30" spans="2:9" x14ac:dyDescent="0.25">
      <c r="B30" s="1125" t="s">
        <v>1</v>
      </c>
      <c r="C30" s="1128">
        <f>'31dictsaad'!D27-'31dictsaad'!H27</f>
        <v>262</v>
      </c>
      <c r="D30" s="954">
        <v>0</v>
      </c>
      <c r="E30" s="1129">
        <v>0</v>
      </c>
      <c r="F30" s="954">
        <v>215</v>
      </c>
      <c r="G30" s="1129">
        <v>82.061068702290072</v>
      </c>
      <c r="H30" s="954">
        <v>47</v>
      </c>
      <c r="I30" s="1129">
        <f t="shared" si="0"/>
        <v>17.938931297709924</v>
      </c>
    </row>
    <row r="31" spans="2:9" x14ac:dyDescent="0.25">
      <c r="B31" s="1309" t="s">
        <v>0</v>
      </c>
      <c r="C31" s="1310">
        <f>SUM(C13:C30)</f>
        <v>130512</v>
      </c>
      <c r="D31" s="1285">
        <f>SUM(D13:D30)</f>
        <v>2130</v>
      </c>
      <c r="E31" s="1311">
        <f t="shared" ref="E31" si="1">D31/C31*100</f>
        <v>1.6320338359691062</v>
      </c>
      <c r="F31" s="1285">
        <f>SUM(F13:F30)</f>
        <v>50528</v>
      </c>
      <c r="G31" s="1311">
        <f t="shared" ref="G31" si="2">F31/C31*100</f>
        <v>38.715213926688733</v>
      </c>
      <c r="H31" s="1285">
        <f>SUM(H13:H30)</f>
        <v>77854</v>
      </c>
      <c r="I31" s="1311">
        <f t="shared" si="0"/>
        <v>59.652752237342156</v>
      </c>
    </row>
    <row r="32" spans="2:9" ht="5.0999999999999996" customHeight="1" x14ac:dyDescent="0.25">
      <c r="B32" s="1130"/>
      <c r="C32" s="1130"/>
      <c r="D32" s="1130"/>
      <c r="E32" s="1130"/>
      <c r="F32" s="1130"/>
      <c r="G32" s="1130"/>
      <c r="H32" s="1130"/>
      <c r="I32" s="1130"/>
    </row>
    <row r="33" spans="2:9" x14ac:dyDescent="0.25">
      <c r="B33" s="1131" t="s">
        <v>282</v>
      </c>
      <c r="C33" s="1130"/>
      <c r="D33" s="1130"/>
      <c r="E33" s="1130"/>
      <c r="F33" s="1130"/>
      <c r="G33" s="1130"/>
      <c r="H33" s="1130"/>
      <c r="I33" s="1130"/>
    </row>
    <row r="34" spans="2:9" x14ac:dyDescent="0.25">
      <c r="B34" s="1131" t="s">
        <v>467</v>
      </c>
      <c r="C34" s="1130"/>
      <c r="D34" s="1130"/>
      <c r="E34" s="1130"/>
      <c r="F34" s="1130"/>
      <c r="G34" s="1130"/>
      <c r="H34" s="1130"/>
      <c r="I34" s="1130"/>
    </row>
    <row r="35" spans="2:9" x14ac:dyDescent="0.25">
      <c r="B35" s="1683" t="s">
        <v>468</v>
      </c>
      <c r="C35" s="1683"/>
      <c r="D35" s="1683"/>
      <c r="E35" s="1683"/>
      <c r="F35" s="1683"/>
      <c r="G35" s="1683"/>
      <c r="H35" s="1683"/>
      <c r="I35" s="1683"/>
    </row>
    <row r="36" spans="2:9" ht="17.25" x14ac:dyDescent="0.25">
      <c r="B36" s="1131" t="s">
        <v>484</v>
      </c>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2578125" defaultRowHeight="15" x14ac:dyDescent="0.25"/>
  <cols>
    <col min="1" max="1" width="3.28515625" style="1123" customWidth="1"/>
    <col min="2" max="2" width="28.42578125" style="1123" customWidth="1"/>
    <col min="3" max="3" width="16.7109375" style="1123" customWidth="1"/>
    <col min="4" max="4" width="10.28515625" style="1123" customWidth="1"/>
    <col min="5" max="5" width="15" style="1123" customWidth="1"/>
    <col min="6" max="6" width="10" style="1123" customWidth="1"/>
    <col min="7" max="7" width="15.42578125" style="1123" customWidth="1"/>
    <col min="8" max="8" width="9.7109375" style="1123" customWidth="1"/>
    <col min="9" max="9" width="14.5703125" style="1123" customWidth="1"/>
    <col min="10" max="16384" width="11.42578125" style="1123"/>
  </cols>
  <sheetData>
    <row r="1" spans="1:17" s="1116" customFormat="1" x14ac:dyDescent="0.25">
      <c r="A1" s="1116" t="s">
        <v>96</v>
      </c>
      <c r="B1" s="1116" t="s">
        <v>56</v>
      </c>
      <c r="I1" s="1116" t="s">
        <v>96</v>
      </c>
      <c r="J1" s="1116" t="s">
        <v>67</v>
      </c>
      <c r="Q1" s="1116" t="s">
        <v>81</v>
      </c>
    </row>
    <row r="2" spans="1:17" s="1116" customFormat="1" x14ac:dyDescent="0.25"/>
    <row r="3" spans="1:17" s="1116" customFormat="1" x14ac:dyDescent="0.25"/>
    <row r="4" spans="1:17" s="1116" customFormat="1" x14ac:dyDescent="0.25"/>
    <row r="5" spans="1:17" s="1116" customFormat="1" ht="16.5" customHeight="1" x14ac:dyDescent="0.25"/>
    <row r="6" spans="1:17" s="1120" customFormat="1" ht="38.25" customHeight="1" x14ac:dyDescent="0.2">
      <c r="A6" s="1117"/>
      <c r="B6" s="1684" t="s">
        <v>460</v>
      </c>
      <c r="C6" s="1684"/>
      <c r="D6" s="1684"/>
      <c r="E6" s="1684"/>
      <c r="F6" s="1684"/>
      <c r="G6" s="1684"/>
      <c r="H6" s="1684"/>
      <c r="I6" s="1684"/>
      <c r="J6" s="1118"/>
      <c r="K6" s="1118"/>
      <c r="L6" s="1119"/>
      <c r="M6" s="1119"/>
      <c r="N6" s="1119"/>
      <c r="O6" s="1119"/>
      <c r="P6" s="1119"/>
      <c r="Q6" s="1119"/>
    </row>
    <row r="7" spans="1:17" s="1120" customFormat="1" ht="15.75" customHeight="1" x14ac:dyDescent="0.2">
      <c r="A7" s="1117"/>
      <c r="B7" s="1685" t="str">
        <f>porsaad!$B$6</f>
        <v>Situación a 31 de enero de 2025</v>
      </c>
      <c r="C7" s="1685"/>
      <c r="D7" s="1685"/>
      <c r="E7" s="1685"/>
      <c r="F7" s="1685"/>
      <c r="G7" s="1685"/>
      <c r="H7" s="1685"/>
      <c r="I7" s="1685"/>
      <c r="J7" s="1121"/>
      <c r="K7" s="1121"/>
      <c r="L7" s="1122"/>
      <c r="M7" s="1122"/>
      <c r="N7" s="1122"/>
      <c r="O7" s="1122"/>
      <c r="P7" s="1122"/>
      <c r="Q7" s="1122"/>
    </row>
    <row r="8" spans="1:17" ht="8.25" customHeight="1" x14ac:dyDescent="0.25">
      <c r="H8" s="1124"/>
    </row>
    <row r="9" spans="1:17" ht="15" customHeight="1" x14ac:dyDescent="0.25">
      <c r="B9" s="1686" t="s">
        <v>12</v>
      </c>
      <c r="C9" s="1689" t="s">
        <v>278</v>
      </c>
      <c r="D9" s="1133"/>
      <c r="E9" s="1133"/>
      <c r="F9" s="1133"/>
      <c r="G9" s="1133"/>
      <c r="H9" s="1133"/>
      <c r="I9" s="1134"/>
    </row>
    <row r="10" spans="1:17" ht="15.75" customHeight="1" x14ac:dyDescent="0.25">
      <c r="B10" s="1687"/>
      <c r="C10" s="1690"/>
      <c r="D10" s="1692" t="s">
        <v>133</v>
      </c>
      <c r="E10" s="1693"/>
      <c r="F10" s="1696" t="s">
        <v>134</v>
      </c>
      <c r="G10" s="1697"/>
      <c r="H10" s="1697"/>
      <c r="I10" s="1697"/>
    </row>
    <row r="11" spans="1:17" ht="40.5" customHeight="1" x14ac:dyDescent="0.25">
      <c r="B11" s="1687"/>
      <c r="C11" s="1690"/>
      <c r="D11" s="1694"/>
      <c r="E11" s="1695"/>
      <c r="F11" s="1698" t="s">
        <v>279</v>
      </c>
      <c r="G11" s="1699"/>
      <c r="H11" s="1696" t="s">
        <v>280</v>
      </c>
      <c r="I11" s="1697"/>
    </row>
    <row r="12" spans="1:17" ht="52.5" customHeight="1" x14ac:dyDescent="0.25">
      <c r="B12" s="1688"/>
      <c r="C12" s="1691"/>
      <c r="D12" s="1136" t="s">
        <v>9</v>
      </c>
      <c r="E12" s="1138" t="s">
        <v>281</v>
      </c>
      <c r="F12" s="1138" t="s">
        <v>9</v>
      </c>
      <c r="G12" s="1135" t="s">
        <v>281</v>
      </c>
      <c r="H12" s="1136" t="s">
        <v>9</v>
      </c>
      <c r="I12" s="1137" t="s">
        <v>281</v>
      </c>
    </row>
    <row r="13" spans="1:17" ht="12.75" customHeight="1" x14ac:dyDescent="0.25">
      <c r="B13" s="1125" t="s">
        <v>8</v>
      </c>
      <c r="C13" s="929">
        <f>D13+F13+H13</f>
        <v>16773</v>
      </c>
      <c r="D13" s="927">
        <v>33</v>
      </c>
      <c r="E13" s="1126">
        <v>0.19674476837774996</v>
      </c>
      <c r="F13" s="927">
        <v>339</v>
      </c>
      <c r="G13" s="1126">
        <v>2.0211053478805225</v>
      </c>
      <c r="H13" s="927">
        <v>16401</v>
      </c>
      <c r="I13" s="1126">
        <f>H13/C13*100</f>
        <v>97.782149883741738</v>
      </c>
    </row>
    <row r="14" spans="1:17" x14ac:dyDescent="0.25">
      <c r="B14" s="1125" t="s">
        <v>7</v>
      </c>
      <c r="C14" s="934">
        <f t="shared" ref="C14:C30" si="0">D14+F14+H14</f>
        <v>90</v>
      </c>
      <c r="D14" s="932">
        <v>2</v>
      </c>
      <c r="E14" s="1127">
        <v>2.2222222222222223</v>
      </c>
      <c r="F14" s="932">
        <v>61</v>
      </c>
      <c r="G14" s="1127">
        <v>67.777777777777786</v>
      </c>
      <c r="H14" s="932">
        <v>27</v>
      </c>
      <c r="I14" s="1127">
        <f t="shared" ref="I14:I31" si="1">H14/C14*100</f>
        <v>30</v>
      </c>
    </row>
    <row r="15" spans="1:17" x14ac:dyDescent="0.25">
      <c r="B15" s="1125" t="s">
        <v>37</v>
      </c>
      <c r="C15" s="934">
        <f t="shared" si="0"/>
        <v>452</v>
      </c>
      <c r="D15" s="932">
        <v>4</v>
      </c>
      <c r="E15" s="1127">
        <v>0.88495575221238942</v>
      </c>
      <c r="F15" s="932">
        <v>208</v>
      </c>
      <c r="G15" s="1127">
        <v>46.017699115044245</v>
      </c>
      <c r="H15" s="932">
        <v>240</v>
      </c>
      <c r="I15" s="1127">
        <f t="shared" si="1"/>
        <v>53.097345132743371</v>
      </c>
    </row>
    <row r="16" spans="1:17" x14ac:dyDescent="0.25">
      <c r="B16" s="1125" t="s">
        <v>38</v>
      </c>
      <c r="C16" s="934">
        <f t="shared" si="0"/>
        <v>3569</v>
      </c>
      <c r="D16" s="932">
        <v>1</v>
      </c>
      <c r="E16" s="1127">
        <v>2.801905295601009E-2</v>
      </c>
      <c r="F16" s="932">
        <v>837</v>
      </c>
      <c r="G16" s="1127">
        <v>23.451947324180441</v>
      </c>
      <c r="H16" s="932">
        <v>2731</v>
      </c>
      <c r="I16" s="1127">
        <f t="shared" si="1"/>
        <v>76.520033622863551</v>
      </c>
    </row>
    <row r="17" spans="2:9" x14ac:dyDescent="0.25">
      <c r="B17" s="1125" t="s">
        <v>6</v>
      </c>
      <c r="C17" s="934">
        <f t="shared" si="0"/>
        <v>7796</v>
      </c>
      <c r="D17" s="932">
        <v>6</v>
      </c>
      <c r="E17" s="1127">
        <v>7.6962544894817853E-2</v>
      </c>
      <c r="F17" s="932">
        <v>573</v>
      </c>
      <c r="G17" s="1127">
        <v>7.3499230374551052</v>
      </c>
      <c r="H17" s="932">
        <v>7217</v>
      </c>
      <c r="I17" s="1127">
        <f t="shared" si="1"/>
        <v>92.573114417650089</v>
      </c>
    </row>
    <row r="18" spans="2:9" x14ac:dyDescent="0.25">
      <c r="B18" s="1125" t="s">
        <v>5</v>
      </c>
      <c r="C18" s="934">
        <f t="shared" si="0"/>
        <v>361</v>
      </c>
      <c r="D18" s="932">
        <v>2</v>
      </c>
      <c r="E18" s="1127">
        <v>0.554016620498615</v>
      </c>
      <c r="F18" s="932">
        <v>189</v>
      </c>
      <c r="G18" s="1127">
        <v>52.35457063711911</v>
      </c>
      <c r="H18" s="932">
        <v>170</v>
      </c>
      <c r="I18" s="1127">
        <f t="shared" si="1"/>
        <v>47.091412742382275</v>
      </c>
    </row>
    <row r="19" spans="2:9" x14ac:dyDescent="0.25">
      <c r="B19" s="1125" t="s">
        <v>4</v>
      </c>
      <c r="C19" s="934">
        <f t="shared" si="0"/>
        <v>180</v>
      </c>
      <c r="D19" s="932">
        <v>45</v>
      </c>
      <c r="E19" s="1127">
        <v>25</v>
      </c>
      <c r="F19" s="932">
        <v>123</v>
      </c>
      <c r="G19" s="1127">
        <v>68.333333333333329</v>
      </c>
      <c r="H19" s="932">
        <v>12</v>
      </c>
      <c r="I19" s="1127">
        <f t="shared" si="1"/>
        <v>6.666666666666667</v>
      </c>
    </row>
    <row r="20" spans="2:9" x14ac:dyDescent="0.25">
      <c r="B20" s="1125" t="s">
        <v>40</v>
      </c>
      <c r="C20" s="934">
        <f t="shared" si="0"/>
        <v>2364</v>
      </c>
      <c r="D20" s="932">
        <v>20</v>
      </c>
      <c r="E20" s="1127">
        <v>0.84602368866328259</v>
      </c>
      <c r="F20" s="932">
        <v>1325</v>
      </c>
      <c r="G20" s="1127">
        <v>56.049069373942473</v>
      </c>
      <c r="H20" s="932">
        <v>1019</v>
      </c>
      <c r="I20" s="1127">
        <f t="shared" si="1"/>
        <v>43.104906937394247</v>
      </c>
    </row>
    <row r="21" spans="2:9" x14ac:dyDescent="0.25">
      <c r="B21" s="1125" t="s">
        <v>41</v>
      </c>
      <c r="C21" s="934">
        <f t="shared" si="0"/>
        <v>38072</v>
      </c>
      <c r="D21" s="932">
        <v>20</v>
      </c>
      <c r="E21" s="1127">
        <v>5.2532044547173778E-2</v>
      </c>
      <c r="F21" s="932">
        <v>2603</v>
      </c>
      <c r="G21" s="1127">
        <v>6.8370455978146669</v>
      </c>
      <c r="H21" s="932">
        <v>35449</v>
      </c>
      <c r="I21" s="1127">
        <f t="shared" si="1"/>
        <v>93.110422357638157</v>
      </c>
    </row>
    <row r="22" spans="2:9" x14ac:dyDescent="0.25">
      <c r="B22" s="1125" t="s">
        <v>3</v>
      </c>
      <c r="C22" s="934">
        <f t="shared" si="0"/>
        <v>8366</v>
      </c>
      <c r="D22" s="932">
        <v>1125</v>
      </c>
      <c r="E22" s="1127">
        <v>13.447286636385369</v>
      </c>
      <c r="F22" s="932">
        <v>1194</v>
      </c>
      <c r="G22" s="1127">
        <v>14.272053550083671</v>
      </c>
      <c r="H22" s="932">
        <v>6047</v>
      </c>
      <c r="I22" s="1127">
        <f t="shared" si="1"/>
        <v>72.28065981353096</v>
      </c>
    </row>
    <row r="23" spans="2:9" x14ac:dyDescent="0.25">
      <c r="B23" s="1125" t="s">
        <v>2</v>
      </c>
      <c r="C23" s="934">
        <f t="shared" si="0"/>
        <v>4546</v>
      </c>
      <c r="D23" s="932">
        <v>12</v>
      </c>
      <c r="E23" s="1127">
        <v>0.26396832380114388</v>
      </c>
      <c r="F23" s="932">
        <v>1328</v>
      </c>
      <c r="G23" s="1127">
        <v>29.212494500659918</v>
      </c>
      <c r="H23" s="932">
        <v>3206</v>
      </c>
      <c r="I23" s="1127">
        <f t="shared" si="1"/>
        <v>70.523537175538934</v>
      </c>
    </row>
    <row r="24" spans="2:9" x14ac:dyDescent="0.25">
      <c r="B24" s="1125" t="s">
        <v>35</v>
      </c>
      <c r="C24" s="934">
        <f t="shared" si="0"/>
        <v>1235</v>
      </c>
      <c r="D24" s="932">
        <v>16</v>
      </c>
      <c r="E24" s="1127">
        <v>1.2955465587044535</v>
      </c>
      <c r="F24" s="932">
        <v>7</v>
      </c>
      <c r="G24" s="1127">
        <v>0.5668016194331984</v>
      </c>
      <c r="H24" s="932">
        <v>1212</v>
      </c>
      <c r="I24" s="1127">
        <f t="shared" si="1"/>
        <v>98.137651821862349</v>
      </c>
    </row>
    <row r="25" spans="2:9" x14ac:dyDescent="0.25">
      <c r="B25" s="1125" t="s">
        <v>42</v>
      </c>
      <c r="C25" s="934">
        <f t="shared" si="0"/>
        <v>15458</v>
      </c>
      <c r="D25" s="932">
        <v>653</v>
      </c>
      <c r="E25" s="1127">
        <v>4.2243498512097295</v>
      </c>
      <c r="F25" s="932">
        <v>931</v>
      </c>
      <c r="G25" s="1127">
        <v>6.0227713805149437</v>
      </c>
      <c r="H25" s="932">
        <v>13874</v>
      </c>
      <c r="I25" s="1127">
        <f t="shared" si="1"/>
        <v>89.752878768275323</v>
      </c>
    </row>
    <row r="26" spans="2:9" x14ac:dyDescent="0.25">
      <c r="B26" s="1125" t="s">
        <v>43</v>
      </c>
      <c r="C26" s="934">
        <f t="shared" si="0"/>
        <v>7119</v>
      </c>
      <c r="D26" s="932">
        <v>6</v>
      </c>
      <c r="E26" s="1127">
        <v>8.4281500210703755E-2</v>
      </c>
      <c r="F26" s="932">
        <v>36</v>
      </c>
      <c r="G26" s="1127">
        <v>0.50568900126422256</v>
      </c>
      <c r="H26" s="932">
        <v>7077</v>
      </c>
      <c r="I26" s="1127">
        <f t="shared" si="1"/>
        <v>99.410029498525077</v>
      </c>
    </row>
    <row r="27" spans="2:9" x14ac:dyDescent="0.25">
      <c r="B27" s="1125" t="s">
        <v>44</v>
      </c>
      <c r="C27" s="934">
        <f t="shared" si="0"/>
        <v>453</v>
      </c>
      <c r="D27" s="932">
        <v>123</v>
      </c>
      <c r="E27" s="1127">
        <v>27.152317880794701</v>
      </c>
      <c r="F27" s="932">
        <v>26</v>
      </c>
      <c r="G27" s="1127">
        <v>5.739514348785872</v>
      </c>
      <c r="H27" s="932">
        <v>304</v>
      </c>
      <c r="I27" s="1127">
        <f t="shared" si="1"/>
        <v>67.108167770419428</v>
      </c>
    </row>
    <row r="28" spans="2:9" x14ac:dyDescent="0.25">
      <c r="B28" s="1125" t="s">
        <v>45</v>
      </c>
      <c r="C28" s="934">
        <f t="shared" si="0"/>
        <v>14324</v>
      </c>
      <c r="D28" s="932">
        <v>1358</v>
      </c>
      <c r="E28" s="1127">
        <v>9.4805920134040775</v>
      </c>
      <c r="F28" s="932">
        <v>3314</v>
      </c>
      <c r="G28" s="1127">
        <v>23.135995531974309</v>
      </c>
      <c r="H28" s="932">
        <v>9652</v>
      </c>
      <c r="I28" s="1127">
        <f t="shared" si="1"/>
        <v>67.38341245462162</v>
      </c>
    </row>
    <row r="29" spans="2:9" x14ac:dyDescent="0.25">
      <c r="B29" s="1125" t="s">
        <v>46</v>
      </c>
      <c r="C29" s="934">
        <f t="shared" si="0"/>
        <v>1112</v>
      </c>
      <c r="D29" s="932">
        <v>397</v>
      </c>
      <c r="E29" s="1127">
        <v>35.701438848920866</v>
      </c>
      <c r="F29" s="932">
        <v>545</v>
      </c>
      <c r="G29" s="1127">
        <v>49.010791366906474</v>
      </c>
      <c r="H29" s="932">
        <v>170</v>
      </c>
      <c r="I29" s="1127">
        <f t="shared" si="1"/>
        <v>15.287769784172662</v>
      </c>
    </row>
    <row r="30" spans="2:9" x14ac:dyDescent="0.25">
      <c r="B30" s="1125" t="s">
        <v>1</v>
      </c>
      <c r="C30" s="1128">
        <f t="shared" si="0"/>
        <v>315</v>
      </c>
      <c r="D30" s="954">
        <v>1</v>
      </c>
      <c r="E30" s="1129">
        <v>0.31746031746031744</v>
      </c>
      <c r="F30" s="954">
        <v>70</v>
      </c>
      <c r="G30" s="1129">
        <v>22.222222222222221</v>
      </c>
      <c r="H30" s="954">
        <v>244</v>
      </c>
      <c r="I30" s="1129">
        <f t="shared" si="1"/>
        <v>77.460317460317469</v>
      </c>
    </row>
    <row r="31" spans="2:9" x14ac:dyDescent="0.25">
      <c r="B31" s="1309" t="s">
        <v>0</v>
      </c>
      <c r="C31" s="1310">
        <f>SUM(C13:C30)</f>
        <v>122585</v>
      </c>
      <c r="D31" s="1285">
        <f>SUM(D13:D30)</f>
        <v>3824</v>
      </c>
      <c r="E31" s="1311">
        <f t="shared" ref="E31" si="2">D31/C31*100</f>
        <v>3.1194681241587472</v>
      </c>
      <c r="F31" s="1285">
        <f>SUM(F13:F30)</f>
        <v>13709</v>
      </c>
      <c r="G31" s="1311">
        <f t="shared" ref="G31" si="3">F31/C31*100</f>
        <v>11.183260594689399</v>
      </c>
      <c r="H31" s="1285">
        <f>SUM(H13:H30)</f>
        <v>105052</v>
      </c>
      <c r="I31" s="1311">
        <f t="shared" si="1"/>
        <v>85.697271281151856</v>
      </c>
    </row>
    <row r="32" spans="2:9" x14ac:dyDescent="0.25">
      <c r="B32" s="1130"/>
      <c r="C32" s="1130"/>
      <c r="D32" s="1130"/>
      <c r="E32" s="1130"/>
      <c r="F32" s="1130"/>
      <c r="G32" s="1130"/>
      <c r="H32" s="1130"/>
      <c r="I32" s="1130"/>
    </row>
    <row r="33" spans="2:9" x14ac:dyDescent="0.25">
      <c r="B33" s="1131" t="s">
        <v>282</v>
      </c>
      <c r="C33" s="1130"/>
      <c r="D33" s="1130"/>
      <c r="E33" s="1130"/>
      <c r="F33" s="1130"/>
      <c r="G33" s="1130"/>
      <c r="H33" s="1130"/>
      <c r="I33" s="1130"/>
    </row>
    <row r="34" spans="2:9" x14ac:dyDescent="0.25">
      <c r="B34" s="1131"/>
      <c r="C34" s="1130"/>
      <c r="D34" s="1130"/>
      <c r="E34" s="1130"/>
      <c r="F34" s="1130"/>
      <c r="G34" s="1130"/>
      <c r="H34" s="1130"/>
      <c r="I34" s="1130"/>
    </row>
    <row r="35" spans="2:9" x14ac:dyDescent="0.25">
      <c r="B35" s="1683"/>
      <c r="C35" s="1683"/>
      <c r="D35" s="1683"/>
      <c r="E35" s="1683"/>
      <c r="F35" s="1683"/>
      <c r="G35" s="1683"/>
      <c r="H35" s="1683"/>
      <c r="I35" s="1683"/>
    </row>
    <row r="36" spans="2:9" x14ac:dyDescent="0.25">
      <c r="B36" s="1131"/>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2578125" defaultRowHeight="15" x14ac:dyDescent="0.25"/>
  <cols>
    <col min="1" max="1" width="3.28515625" style="1123" customWidth="1"/>
    <col min="2" max="2" width="28.42578125" style="1123" customWidth="1"/>
    <col min="3" max="3" width="1.140625" style="1123" customWidth="1"/>
    <col min="4" max="4" width="12.28515625" style="1123" bestFit="1" customWidth="1"/>
    <col min="5" max="5" width="15.140625" style="1123" customWidth="1"/>
    <col min="6" max="6" width="13.5703125" style="1123" customWidth="1"/>
    <col min="7" max="7" width="1.140625" style="1123" customWidth="1"/>
    <col min="8" max="8" width="12.42578125" style="1123" customWidth="1"/>
    <col min="9" max="9" width="14.85546875" style="1123" customWidth="1"/>
    <col min="10" max="10" width="1.140625" style="1123" customWidth="1"/>
    <col min="11" max="11" width="12.42578125" style="1123" customWidth="1"/>
    <col min="12" max="12" width="14.7109375" style="1123" customWidth="1"/>
    <col min="13" max="16384" width="11.42578125" style="1123"/>
  </cols>
  <sheetData>
    <row r="1" spans="1:15" s="1116" customFormat="1" x14ac:dyDescent="0.25">
      <c r="A1" s="1116" t="s">
        <v>96</v>
      </c>
      <c r="B1" s="1116" t="s">
        <v>56</v>
      </c>
      <c r="N1" s="1116" t="s">
        <v>81</v>
      </c>
    </row>
    <row r="2" spans="1:15" s="1116" customFormat="1" x14ac:dyDescent="0.25"/>
    <row r="3" spans="1:15" s="1116" customFormat="1" x14ac:dyDescent="0.25"/>
    <row r="4" spans="1:15" s="1116" customFormat="1" x14ac:dyDescent="0.25"/>
    <row r="5" spans="1:15" s="1116" customFormat="1" ht="16.5" customHeight="1" x14ac:dyDescent="0.25"/>
    <row r="6" spans="1:15" s="1120" customFormat="1" ht="38.25" customHeight="1" x14ac:dyDescent="0.2">
      <c r="A6" s="1117"/>
      <c r="B6" s="1684" t="s">
        <v>461</v>
      </c>
      <c r="C6" s="1684"/>
      <c r="D6" s="1684"/>
      <c r="E6" s="1684"/>
      <c r="F6" s="1684"/>
      <c r="G6" s="1684"/>
      <c r="H6" s="1684"/>
      <c r="I6" s="1684"/>
      <c r="J6" s="1684"/>
      <c r="K6" s="1684"/>
      <c r="L6" s="1684"/>
      <c r="M6" s="1119"/>
      <c r="N6" s="1119"/>
      <c r="O6" s="1119"/>
    </row>
    <row r="7" spans="1:15" s="1120" customFormat="1" ht="15.75" customHeight="1" x14ac:dyDescent="0.2">
      <c r="A7" s="1117"/>
      <c r="B7" s="1685" t="str">
        <f>porsaad!$B$6</f>
        <v>Situación a 31 de enero de 2025</v>
      </c>
      <c r="C7" s="1685"/>
      <c r="D7" s="1685"/>
      <c r="E7" s="1685"/>
      <c r="F7" s="1685"/>
      <c r="G7" s="1685"/>
      <c r="H7" s="1685"/>
      <c r="I7" s="1685"/>
      <c r="J7" s="1685"/>
      <c r="K7" s="1685"/>
      <c r="L7" s="1685"/>
      <c r="M7" s="1122"/>
      <c r="N7" s="1122"/>
      <c r="O7" s="1122"/>
    </row>
    <row r="8" spans="1:15" ht="8.25" customHeight="1" x14ac:dyDescent="0.25"/>
    <row r="9" spans="1:15" ht="15" customHeight="1" x14ac:dyDescent="0.25">
      <c r="B9" s="1703" t="s">
        <v>12</v>
      </c>
      <c r="D9" s="1700" t="s">
        <v>29</v>
      </c>
      <c r="E9" s="1709" t="s">
        <v>211</v>
      </c>
      <c r="F9" s="1705"/>
      <c r="G9" s="1139"/>
      <c r="H9" s="1686" t="s">
        <v>284</v>
      </c>
      <c r="I9" s="1705"/>
      <c r="J9" s="1139"/>
      <c r="K9" s="1686" t="s">
        <v>283</v>
      </c>
      <c r="L9" s="1705"/>
    </row>
    <row r="10" spans="1:15" ht="15.75" customHeight="1" x14ac:dyDescent="0.25">
      <c r="B10" s="1704"/>
      <c r="D10" s="1701"/>
      <c r="E10" s="1710"/>
      <c r="F10" s="1706"/>
      <c r="G10" s="1139"/>
      <c r="H10" s="1687"/>
      <c r="I10" s="1706"/>
      <c r="J10" s="1139"/>
      <c r="K10" s="1687"/>
      <c r="L10" s="1706"/>
    </row>
    <row r="11" spans="1:15" x14ac:dyDescent="0.25">
      <c r="B11" s="1704"/>
      <c r="D11" s="1701"/>
      <c r="E11" s="1710"/>
      <c r="F11" s="1706"/>
      <c r="G11" s="1139"/>
      <c r="H11" s="1687"/>
      <c r="I11" s="1706"/>
      <c r="J11" s="1139"/>
      <c r="K11" s="1687"/>
      <c r="L11" s="1706"/>
    </row>
    <row r="12" spans="1:15" ht="33" customHeight="1" x14ac:dyDescent="0.25">
      <c r="B12" s="1704"/>
      <c r="D12" s="1702"/>
      <c r="E12" s="1710"/>
      <c r="F12" s="1706"/>
      <c r="G12" s="1139"/>
      <c r="H12" s="1707"/>
      <c r="I12" s="1708"/>
      <c r="J12" s="1139"/>
      <c r="K12" s="1707"/>
      <c r="L12" s="1708"/>
    </row>
    <row r="13" spans="1:15" ht="30" x14ac:dyDescent="0.25">
      <c r="B13" s="1687"/>
      <c r="D13" s="1143" t="s">
        <v>9</v>
      </c>
      <c r="E13" s="1145" t="s">
        <v>9</v>
      </c>
      <c r="F13" s="1144" t="s">
        <v>187</v>
      </c>
      <c r="G13" s="1139"/>
      <c r="H13" s="1132" t="s">
        <v>9</v>
      </c>
      <c r="I13" s="1144" t="s">
        <v>285</v>
      </c>
      <c r="J13" s="1139"/>
      <c r="K13" s="1132" t="s">
        <v>9</v>
      </c>
      <c r="L13" s="1144" t="s">
        <v>187</v>
      </c>
    </row>
    <row r="14" spans="1:15" ht="12.75" customHeight="1" x14ac:dyDescent="0.25">
      <c r="B14" s="1140" t="s">
        <v>8</v>
      </c>
      <c r="D14" s="929">
        <f>'21solsaad'!D10</f>
        <v>424865</v>
      </c>
      <c r="E14" s="929">
        <f>'10pendResol'!H13</f>
        <v>32301</v>
      </c>
      <c r="F14" s="1044">
        <f>E14/$D14*100</f>
        <v>7.60265025360997</v>
      </c>
      <c r="G14" s="930"/>
      <c r="H14" s="929">
        <f>'10pendPrest'!H13</f>
        <v>16401</v>
      </c>
      <c r="I14" s="1044">
        <f t="shared" ref="I14:I32" si="0">H14/$K14*100</f>
        <v>33.676235062215106</v>
      </c>
      <c r="J14" s="930"/>
      <c r="K14" s="929">
        <f t="shared" ref="K14:K31" si="1">E14+H14</f>
        <v>48702</v>
      </c>
      <c r="L14" s="1044">
        <f t="shared" ref="L14:L32" si="2">K14/D14*100</f>
        <v>11.462935285325928</v>
      </c>
    </row>
    <row r="15" spans="1:15" x14ac:dyDescent="0.25">
      <c r="B15" s="1141" t="s">
        <v>7</v>
      </c>
      <c r="D15" s="934">
        <f>'21solsaad'!D11</f>
        <v>57851</v>
      </c>
      <c r="E15" s="934">
        <f>'10pendResol'!H14</f>
        <v>819</v>
      </c>
      <c r="F15" s="1045">
        <f t="shared" ref="F15:F31" si="3">E15/$D15*100</f>
        <v>1.4157058650671552</v>
      </c>
      <c r="G15" s="930"/>
      <c r="H15" s="934">
        <f>'10pendPrest'!H14</f>
        <v>27</v>
      </c>
      <c r="I15" s="1045">
        <f t="shared" si="0"/>
        <v>3.1914893617021276</v>
      </c>
      <c r="J15" s="930"/>
      <c r="K15" s="934">
        <f t="shared" si="1"/>
        <v>846</v>
      </c>
      <c r="L15" s="1045">
        <f t="shared" si="2"/>
        <v>1.4623774869924462</v>
      </c>
    </row>
    <row r="16" spans="1:15" x14ac:dyDescent="0.25">
      <c r="B16" s="1141" t="s">
        <v>37</v>
      </c>
      <c r="D16" s="934">
        <f>'21solsaad'!D12</f>
        <v>51635</v>
      </c>
      <c r="E16" s="934">
        <f>'10pendResol'!H15</f>
        <v>3661</v>
      </c>
      <c r="F16" s="1045">
        <f t="shared" si="3"/>
        <v>7.0901520286627289</v>
      </c>
      <c r="G16" s="930"/>
      <c r="H16" s="934">
        <f>'10pendPrest'!H15</f>
        <v>240</v>
      </c>
      <c r="I16" s="1045">
        <f t="shared" si="0"/>
        <v>6.1522686490643421</v>
      </c>
      <c r="J16" s="930"/>
      <c r="K16" s="934">
        <f t="shared" si="1"/>
        <v>3901</v>
      </c>
      <c r="L16" s="1045">
        <f t="shared" si="2"/>
        <v>7.5549530357315779</v>
      </c>
    </row>
    <row r="17" spans="2:12" x14ac:dyDescent="0.25">
      <c r="B17" s="1141" t="s">
        <v>38</v>
      </c>
      <c r="D17" s="934">
        <f>'21solsaad'!D13</f>
        <v>46118</v>
      </c>
      <c r="E17" s="934">
        <f>'10pendResol'!H16</f>
        <v>1288</v>
      </c>
      <c r="F17" s="1045">
        <f t="shared" si="3"/>
        <v>2.7928357691140118</v>
      </c>
      <c r="G17" s="930"/>
      <c r="H17" s="934">
        <f>'10pendPrest'!H16</f>
        <v>2731</v>
      </c>
      <c r="I17" s="1045">
        <f t="shared" si="0"/>
        <v>67.952226922119934</v>
      </c>
      <c r="J17" s="930"/>
      <c r="K17" s="934">
        <f t="shared" si="1"/>
        <v>4019</v>
      </c>
      <c r="L17" s="1045">
        <f t="shared" si="2"/>
        <v>8.7146016739667811</v>
      </c>
    </row>
    <row r="18" spans="2:12" x14ac:dyDescent="0.25">
      <c r="B18" s="1141" t="s">
        <v>6</v>
      </c>
      <c r="D18" s="934">
        <f>'21solsaad'!D14</f>
        <v>75170</v>
      </c>
      <c r="E18" s="934">
        <f>'10pendResol'!H17</f>
        <v>10122</v>
      </c>
      <c r="F18" s="1045">
        <f>E18/$D18*100</f>
        <v>13.465478249301583</v>
      </c>
      <c r="G18" s="930"/>
      <c r="H18" s="934">
        <f>'10pendPrest'!H17</f>
        <v>7217</v>
      </c>
      <c r="I18" s="1045">
        <f t="shared" si="0"/>
        <v>41.622930964876872</v>
      </c>
      <c r="J18" s="930"/>
      <c r="K18" s="934">
        <f t="shared" si="1"/>
        <v>17339</v>
      </c>
      <c r="L18" s="1045">
        <f t="shared" si="2"/>
        <v>23.066382865504856</v>
      </c>
    </row>
    <row r="19" spans="2:12" x14ac:dyDescent="0.25">
      <c r="B19" s="1141" t="s">
        <v>5</v>
      </c>
      <c r="D19" s="934">
        <f>'21solsaad'!D15</f>
        <v>23612</v>
      </c>
      <c r="E19" s="934">
        <f>'10pendResol'!H18</f>
        <v>103</v>
      </c>
      <c r="F19" s="1045">
        <f t="shared" si="3"/>
        <v>0.43621887176012203</v>
      </c>
      <c r="G19" s="930"/>
      <c r="H19" s="934">
        <f>'10pendPrest'!H18</f>
        <v>170</v>
      </c>
      <c r="I19" s="1045">
        <f t="shared" si="0"/>
        <v>62.27106227106227</v>
      </c>
      <c r="J19" s="930"/>
      <c r="K19" s="934">
        <f t="shared" si="1"/>
        <v>273</v>
      </c>
      <c r="L19" s="1045">
        <f t="shared" si="2"/>
        <v>1.1561917668981874</v>
      </c>
    </row>
    <row r="20" spans="2:12" x14ac:dyDescent="0.25">
      <c r="B20" s="1141" t="s">
        <v>4</v>
      </c>
      <c r="D20" s="934">
        <f>'21solsaad'!D16</f>
        <v>160337</v>
      </c>
      <c r="E20" s="934">
        <f>'10pendResol'!H19</f>
        <v>101</v>
      </c>
      <c r="F20" s="1045">
        <f t="shared" si="3"/>
        <v>6.299232242090097E-2</v>
      </c>
      <c r="G20" s="930"/>
      <c r="H20" s="934">
        <f>'10pendPrest'!H19</f>
        <v>12</v>
      </c>
      <c r="I20" s="1045">
        <f t="shared" si="0"/>
        <v>10.619469026548673</v>
      </c>
      <c r="J20" s="930"/>
      <c r="K20" s="934">
        <f t="shared" si="1"/>
        <v>113</v>
      </c>
      <c r="L20" s="1045">
        <f t="shared" si="2"/>
        <v>7.0476558748136742E-2</v>
      </c>
    </row>
    <row r="21" spans="2:12" x14ac:dyDescent="0.25">
      <c r="B21" s="1141" t="s">
        <v>40</v>
      </c>
      <c r="D21" s="934">
        <f>'21solsaad'!D17</f>
        <v>100119</v>
      </c>
      <c r="E21" s="934">
        <f>'10pendResol'!H20</f>
        <v>501</v>
      </c>
      <c r="F21" s="1045">
        <f t="shared" si="3"/>
        <v>0.50040451862283886</v>
      </c>
      <c r="G21" s="930"/>
      <c r="H21" s="934">
        <f>'10pendPrest'!H20</f>
        <v>1019</v>
      </c>
      <c r="I21" s="1045">
        <f t="shared" si="0"/>
        <v>67.03947368421052</v>
      </c>
      <c r="J21" s="930"/>
      <c r="K21" s="934">
        <f t="shared" si="1"/>
        <v>1520</v>
      </c>
      <c r="L21" s="1045">
        <f t="shared" si="2"/>
        <v>1.5181933499136027</v>
      </c>
    </row>
    <row r="22" spans="2:12" x14ac:dyDescent="0.25">
      <c r="B22" s="1141" t="s">
        <v>41</v>
      </c>
      <c r="D22" s="934">
        <f>'21solsaad'!D18</f>
        <v>385490</v>
      </c>
      <c r="E22" s="934">
        <f>'10pendResol'!H21</f>
        <v>9895</v>
      </c>
      <c r="F22" s="1045">
        <f t="shared" si="3"/>
        <v>2.5668629536434149</v>
      </c>
      <c r="G22" s="930"/>
      <c r="H22" s="934">
        <f>'10pendPrest'!H21</f>
        <v>35449</v>
      </c>
      <c r="I22" s="1045">
        <f t="shared" si="0"/>
        <v>78.17792872265349</v>
      </c>
      <c r="J22" s="930"/>
      <c r="K22" s="934">
        <f t="shared" si="1"/>
        <v>45344</v>
      </c>
      <c r="L22" s="1045">
        <f t="shared" si="2"/>
        <v>11.762691639212431</v>
      </c>
    </row>
    <row r="23" spans="2:12" x14ac:dyDescent="0.25">
      <c r="B23" s="1141" t="s">
        <v>3</v>
      </c>
      <c r="D23" s="934">
        <f>'21solsaad'!D19</f>
        <v>219001</v>
      </c>
      <c r="E23" s="934">
        <f>'10pendResol'!H22</f>
        <v>12299</v>
      </c>
      <c r="F23" s="1045">
        <f t="shared" si="3"/>
        <v>5.6159560915246969</v>
      </c>
      <c r="G23" s="930"/>
      <c r="H23" s="934">
        <f>'10pendPrest'!H22</f>
        <v>6047</v>
      </c>
      <c r="I23" s="1045">
        <f t="shared" si="0"/>
        <v>32.960863403466696</v>
      </c>
      <c r="J23" s="930"/>
      <c r="K23" s="934">
        <f t="shared" si="1"/>
        <v>18346</v>
      </c>
      <c r="L23" s="1045">
        <f t="shared" si="2"/>
        <v>8.3771306980333424</v>
      </c>
    </row>
    <row r="24" spans="2:12" x14ac:dyDescent="0.25">
      <c r="B24" s="1141" t="s">
        <v>2</v>
      </c>
      <c r="D24" s="934">
        <f>'21solsaad'!D20</f>
        <v>59500</v>
      </c>
      <c r="E24" s="934">
        <f>'10pendResol'!H23</f>
        <v>319</v>
      </c>
      <c r="F24" s="1045">
        <f t="shared" si="3"/>
        <v>0.53613445378151259</v>
      </c>
      <c r="G24" s="930"/>
      <c r="H24" s="934">
        <f>'10pendPrest'!H23</f>
        <v>3206</v>
      </c>
      <c r="I24" s="1045">
        <f t="shared" si="0"/>
        <v>90.950354609929079</v>
      </c>
      <c r="J24" s="930"/>
      <c r="K24" s="934">
        <f t="shared" si="1"/>
        <v>3525</v>
      </c>
      <c r="L24" s="1045">
        <f t="shared" si="2"/>
        <v>5.924369747899159</v>
      </c>
    </row>
    <row r="25" spans="2:12" x14ac:dyDescent="0.25">
      <c r="B25" s="1141" t="s">
        <v>35</v>
      </c>
      <c r="D25" s="934">
        <f>'21solsaad'!D21</f>
        <v>85714</v>
      </c>
      <c r="E25" s="934">
        <f>'10pendResol'!H24</f>
        <v>49</v>
      </c>
      <c r="F25" s="1045">
        <f t="shared" si="3"/>
        <v>5.7166857222857408E-2</v>
      </c>
      <c r="G25" s="930"/>
      <c r="H25" s="934">
        <f>'10pendPrest'!H24</f>
        <v>1212</v>
      </c>
      <c r="I25" s="1045">
        <f t="shared" si="0"/>
        <v>96.114195083267248</v>
      </c>
      <c r="J25" s="930"/>
      <c r="K25" s="934">
        <f t="shared" si="1"/>
        <v>1261</v>
      </c>
      <c r="L25" s="1045">
        <f t="shared" si="2"/>
        <v>1.471171570571902</v>
      </c>
    </row>
    <row r="26" spans="2:12" x14ac:dyDescent="0.25">
      <c r="B26" s="1141" t="s">
        <v>42</v>
      </c>
      <c r="D26" s="934">
        <f>'21solsaad'!D22</f>
        <v>261049</v>
      </c>
      <c r="E26" s="934">
        <f>'10pendResol'!H25</f>
        <v>69</v>
      </c>
      <c r="F26" s="1045">
        <f t="shared" si="3"/>
        <v>2.6431819313615452E-2</v>
      </c>
      <c r="G26" s="930"/>
      <c r="H26" s="934">
        <f>'10pendPrest'!H25</f>
        <v>13874</v>
      </c>
      <c r="I26" s="1045">
        <f t="shared" si="0"/>
        <v>99.505128021229297</v>
      </c>
      <c r="J26" s="930"/>
      <c r="K26" s="934">
        <f t="shared" si="1"/>
        <v>13943</v>
      </c>
      <c r="L26" s="1045">
        <f t="shared" si="2"/>
        <v>5.3411428505759453</v>
      </c>
    </row>
    <row r="27" spans="2:12" x14ac:dyDescent="0.25">
      <c r="B27" s="1141" t="s">
        <v>43</v>
      </c>
      <c r="D27" s="934">
        <f>'21solsaad'!D23</f>
        <v>66933</v>
      </c>
      <c r="E27" s="934">
        <f>'10pendResol'!H26</f>
        <v>6047</v>
      </c>
      <c r="F27" s="1045">
        <f t="shared" si="3"/>
        <v>9.0344075418702285</v>
      </c>
      <c r="G27" s="930"/>
      <c r="H27" s="934">
        <f>'10pendPrest'!H26</f>
        <v>7077</v>
      </c>
      <c r="I27" s="1045">
        <f t="shared" si="0"/>
        <v>53.924108503505032</v>
      </c>
      <c r="J27" s="930"/>
      <c r="K27" s="934">
        <f t="shared" si="1"/>
        <v>13124</v>
      </c>
      <c r="L27" s="1045">
        <f t="shared" si="2"/>
        <v>19.607667368861399</v>
      </c>
    </row>
    <row r="28" spans="2:12" x14ac:dyDescent="0.25">
      <c r="B28" s="1141" t="s">
        <v>44</v>
      </c>
      <c r="D28" s="934">
        <f>'21solsaad'!D24</f>
        <v>21298</v>
      </c>
      <c r="E28" s="934">
        <f>'10pendResol'!H27</f>
        <v>65</v>
      </c>
      <c r="F28" s="1045">
        <f t="shared" si="3"/>
        <v>0.30519297586627853</v>
      </c>
      <c r="G28" s="930"/>
      <c r="H28" s="934">
        <f>'10pendPrest'!H27</f>
        <v>304</v>
      </c>
      <c r="I28" s="1045">
        <f t="shared" si="0"/>
        <v>82.384823848238483</v>
      </c>
      <c r="J28" s="930"/>
      <c r="K28" s="934">
        <f t="shared" si="1"/>
        <v>369</v>
      </c>
      <c r="L28" s="1045">
        <f t="shared" si="2"/>
        <v>1.7325570476101042</v>
      </c>
    </row>
    <row r="29" spans="2:12" x14ac:dyDescent="0.25">
      <c r="B29" s="1141" t="s">
        <v>45</v>
      </c>
      <c r="D29" s="934">
        <f>'21solsaad'!D25</f>
        <v>117857</v>
      </c>
      <c r="E29" s="934">
        <f>'10pendResol'!H28</f>
        <v>146</v>
      </c>
      <c r="F29" s="1045">
        <f t="shared" si="3"/>
        <v>0.12387893803507641</v>
      </c>
      <c r="G29" s="930"/>
      <c r="H29" s="934">
        <f>'10pendPrest'!H28</f>
        <v>9652</v>
      </c>
      <c r="I29" s="1045">
        <f t="shared" si="0"/>
        <v>98.509899979587672</v>
      </c>
      <c r="J29" s="930"/>
      <c r="K29" s="934">
        <f t="shared" si="1"/>
        <v>9798</v>
      </c>
      <c r="L29" s="1045">
        <f t="shared" si="2"/>
        <v>8.3134646223813604</v>
      </c>
    </row>
    <row r="30" spans="2:12" x14ac:dyDescent="0.25">
      <c r="B30" s="1141" t="s">
        <v>46</v>
      </c>
      <c r="D30" s="934">
        <f>'21solsaad'!D26</f>
        <v>14780</v>
      </c>
      <c r="E30" s="934">
        <f>'10pendResol'!H29</f>
        <v>22</v>
      </c>
      <c r="F30" s="1045">
        <f t="shared" si="3"/>
        <v>0.14884979702300405</v>
      </c>
      <c r="G30" s="930"/>
      <c r="H30" s="934">
        <f>'10pendPrest'!H29</f>
        <v>170</v>
      </c>
      <c r="I30" s="1045">
        <f t="shared" si="0"/>
        <v>88.541666666666657</v>
      </c>
      <c r="J30" s="930"/>
      <c r="K30" s="934">
        <f t="shared" si="1"/>
        <v>192</v>
      </c>
      <c r="L30" s="1045">
        <f t="shared" si="2"/>
        <v>1.2990527740189444</v>
      </c>
    </row>
    <row r="31" spans="2:12" x14ac:dyDescent="0.25">
      <c r="B31" s="1142" t="s">
        <v>1</v>
      </c>
      <c r="D31" s="1128">
        <f>'21solsaad'!D27</f>
        <v>5678</v>
      </c>
      <c r="E31" s="1128">
        <f>'10pendResol'!H30</f>
        <v>47</v>
      </c>
      <c r="F31" s="1046">
        <f t="shared" si="3"/>
        <v>0.82775625220147941</v>
      </c>
      <c r="G31" s="930"/>
      <c r="H31" s="1128">
        <f>'10pendPrest'!H30</f>
        <v>244</v>
      </c>
      <c r="I31" s="1046">
        <f t="shared" si="0"/>
        <v>83.848797250859107</v>
      </c>
      <c r="J31" s="930"/>
      <c r="K31" s="1128">
        <f t="shared" si="1"/>
        <v>291</v>
      </c>
      <c r="L31" s="1046">
        <f t="shared" si="2"/>
        <v>5.1250440295878832</v>
      </c>
    </row>
    <row r="32" spans="2:12" x14ac:dyDescent="0.25">
      <c r="B32" s="1309" t="s">
        <v>0</v>
      </c>
      <c r="D32" s="1310">
        <f>SUM(D14:D31)</f>
        <v>2177007</v>
      </c>
      <c r="E32" s="1310">
        <f>SUM(E14:E31)</f>
        <v>77854</v>
      </c>
      <c r="F32" s="1299">
        <f>E32/$D32*100</f>
        <v>3.576194288764345</v>
      </c>
      <c r="G32" s="1277"/>
      <c r="H32" s="1310">
        <f>SUM(H14:H31)</f>
        <v>105052</v>
      </c>
      <c r="I32" s="1299">
        <f t="shared" si="0"/>
        <v>57.434966594862935</v>
      </c>
      <c r="J32" s="1277"/>
      <c r="K32" s="1310">
        <f>SUM(K14:K31)</f>
        <v>182906</v>
      </c>
      <c r="L32" s="1299">
        <f t="shared" si="2"/>
        <v>8.4017185061876241</v>
      </c>
    </row>
    <row r="34" spans="2:2" x14ac:dyDescent="0.25">
      <c r="B34" s="1131" t="s">
        <v>282</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96" customFormat="1" x14ac:dyDescent="0.2"/>
    <row r="2" spans="1:17" s="96" customFormat="1" x14ac:dyDescent="0.2"/>
    <row r="3" spans="1:17" s="96" customFormat="1" x14ac:dyDescent="0.2"/>
    <row r="4" spans="1:17" s="96" customFormat="1" x14ac:dyDescent="0.2"/>
    <row r="5" spans="1:17" s="96" customFormat="1" ht="16.5" customHeight="1" x14ac:dyDescent="0.2"/>
    <row r="6" spans="1:17" s="4" customFormat="1" ht="24.75" customHeight="1" x14ac:dyDescent="0.2">
      <c r="A6" s="97"/>
      <c r="B6" s="1518" t="s">
        <v>462</v>
      </c>
      <c r="C6" s="1518"/>
      <c r="D6" s="1518"/>
      <c r="E6" s="1518"/>
      <c r="F6" s="1518"/>
      <c r="G6" s="1518"/>
      <c r="H6" s="1518"/>
      <c r="I6" s="1518"/>
      <c r="J6" s="1518"/>
      <c r="K6" s="1518"/>
      <c r="L6" s="1518"/>
      <c r="M6" s="1518"/>
      <c r="N6" s="1518"/>
      <c r="O6" s="99"/>
    </row>
    <row r="7" spans="1:17" s="4" customFormat="1" ht="11.25" customHeight="1" x14ac:dyDescent="0.2">
      <c r="A7" s="97"/>
      <c r="B7" s="1518"/>
      <c r="C7" s="1518"/>
      <c r="D7" s="1518"/>
      <c r="E7" s="1518"/>
      <c r="F7" s="1518"/>
      <c r="G7" s="1518"/>
      <c r="H7" s="1518"/>
      <c r="I7" s="1518"/>
      <c r="J7" s="1518"/>
      <c r="K7" s="1518"/>
      <c r="L7" s="1518"/>
      <c r="M7" s="1518"/>
      <c r="N7" s="1518"/>
      <c r="O7" s="99"/>
    </row>
    <row r="8" spans="1:17" s="4" customFormat="1" ht="15.75" customHeight="1" x14ac:dyDescent="0.2">
      <c r="A8" s="97"/>
      <c r="B8" s="1657" t="s">
        <v>491</v>
      </c>
      <c r="C8" s="1657"/>
      <c r="D8" s="1657"/>
      <c r="E8" s="1657"/>
      <c r="F8" s="1657"/>
      <c r="G8" s="1657"/>
      <c r="H8" s="1657"/>
      <c r="I8" s="1657"/>
      <c r="J8" s="1657"/>
      <c r="K8" s="1657"/>
      <c r="L8" s="1657"/>
      <c r="M8" s="1657"/>
      <c r="N8" s="1657"/>
      <c r="O8" s="112"/>
      <c r="P8" s="112"/>
      <c r="Q8" s="112"/>
    </row>
    <row r="9" spans="1:17" s="96" customFormat="1" ht="6" customHeight="1" x14ac:dyDescent="0.2">
      <c r="A9" s="98"/>
      <c r="B9"/>
      <c r="C9"/>
      <c r="D9"/>
      <c r="E9"/>
      <c r="F9"/>
      <c r="G9"/>
      <c r="H9"/>
      <c r="I9"/>
      <c r="J9"/>
      <c r="K9"/>
      <c r="L9"/>
      <c r="M9"/>
      <c r="N9"/>
      <c r="O9"/>
      <c r="P9"/>
      <c r="Q9"/>
    </row>
    <row r="10" spans="1:17" s="100" customFormat="1" x14ac:dyDescent="0.2"/>
    <row r="11" spans="1:17" s="100" customFormat="1" x14ac:dyDescent="0.2">
      <c r="C11" s="1711" t="s">
        <v>0</v>
      </c>
      <c r="D11" s="1711"/>
      <c r="E11" s="1711"/>
      <c r="L11" s="100">
        <v>1</v>
      </c>
      <c r="M11" s="100">
        <v>3</v>
      </c>
      <c r="N11" s="100">
        <v>4</v>
      </c>
      <c r="O11" s="100">
        <v>5</v>
      </c>
      <c r="P11" s="100">
        <v>6</v>
      </c>
    </row>
    <row r="12" spans="1:17" s="100" customFormat="1" ht="15" x14ac:dyDescent="0.25">
      <c r="C12" s="100" t="s">
        <v>210</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5" x14ac:dyDescent="0.25">
      <c r="B13" s="100" t="s">
        <v>8</v>
      </c>
      <c r="C13" s="102">
        <v>314272</v>
      </c>
      <c r="D13" s="102">
        <v>297499</v>
      </c>
      <c r="E13" s="102">
        <v>16773</v>
      </c>
      <c r="F13" s="103">
        <v>0.94662903472151516</v>
      </c>
      <c r="G13" s="103">
        <v>5.337096527848488E-2</v>
      </c>
      <c r="I13" s="101">
        <v>10</v>
      </c>
      <c r="J13" s="101">
        <v>1</v>
      </c>
      <c r="K13" s="101">
        <v>8</v>
      </c>
      <c r="L13" s="100" t="s">
        <v>4</v>
      </c>
      <c r="M13" s="102">
        <v>126076</v>
      </c>
      <c r="N13" s="102">
        <v>180</v>
      </c>
      <c r="O13" s="103">
        <f t="shared" ref="O13:P28" si="0">INDEX($B$13:$G$32,$K13,O$11)</f>
        <v>0.99857432518058553</v>
      </c>
      <c r="P13" s="103">
        <f t="shared" si="0"/>
        <v>1.4256748194145228E-3</v>
      </c>
      <c r="Q13" s="103">
        <f>$F$32</f>
        <v>0.92543822567489398</v>
      </c>
    </row>
    <row r="14" spans="1:17" s="100" customFormat="1" ht="15" x14ac:dyDescent="0.25">
      <c r="B14" s="100" t="s">
        <v>7</v>
      </c>
      <c r="C14" s="102">
        <v>45566</v>
      </c>
      <c r="D14" s="102">
        <v>45476</v>
      </c>
      <c r="E14" s="102">
        <v>90</v>
      </c>
      <c r="F14" s="103">
        <v>0.99802484308475614</v>
      </c>
      <c r="G14" s="103">
        <v>1.9751569152438222E-3</v>
      </c>
      <c r="I14" s="101">
        <v>2</v>
      </c>
      <c r="J14" s="101">
        <v>2</v>
      </c>
      <c r="K14" s="101">
        <v>2</v>
      </c>
      <c r="L14" s="100" t="s">
        <v>7</v>
      </c>
      <c r="M14" s="102">
        <v>45476</v>
      </c>
      <c r="N14" s="102">
        <v>90</v>
      </c>
      <c r="O14" s="103">
        <f t="shared" si="0"/>
        <v>0.99802484308475614</v>
      </c>
      <c r="P14" s="103">
        <f t="shared" si="0"/>
        <v>1.9751569152438222E-3</v>
      </c>
      <c r="Q14" s="103">
        <f t="shared" ref="Q14:Q32" si="1">$F$32</f>
        <v>0.92543822567489398</v>
      </c>
    </row>
    <row r="15" spans="1:17" s="100" customFormat="1" ht="15" x14ac:dyDescent="0.25">
      <c r="B15" s="100" t="s">
        <v>37</v>
      </c>
      <c r="C15" s="102">
        <v>34024</v>
      </c>
      <c r="D15" s="102">
        <v>33572</v>
      </c>
      <c r="E15" s="102">
        <v>452</v>
      </c>
      <c r="F15" s="103">
        <v>0.98671525981660002</v>
      </c>
      <c r="G15" s="103">
        <v>1.3284740183399953E-2</v>
      </c>
      <c r="I15" s="101">
        <v>3</v>
      </c>
      <c r="J15" s="101">
        <v>3</v>
      </c>
      <c r="K15" s="101">
        <v>3</v>
      </c>
      <c r="L15" s="100" t="s">
        <v>37</v>
      </c>
      <c r="M15" s="102">
        <v>33572</v>
      </c>
      <c r="N15" s="102">
        <v>452</v>
      </c>
      <c r="O15" s="103">
        <f t="shared" si="0"/>
        <v>0.98671525981660002</v>
      </c>
      <c r="P15" s="103">
        <f t="shared" si="0"/>
        <v>1.3284740183399953E-2</v>
      </c>
      <c r="Q15" s="103">
        <f t="shared" si="1"/>
        <v>0.92543822567489398</v>
      </c>
    </row>
    <row r="16" spans="1:17" s="100" customFormat="1" ht="15" x14ac:dyDescent="0.25">
      <c r="B16" s="100" t="s">
        <v>38</v>
      </c>
      <c r="C16" s="102">
        <v>35440</v>
      </c>
      <c r="D16" s="102">
        <v>31871</v>
      </c>
      <c r="E16" s="102">
        <v>3569</v>
      </c>
      <c r="F16" s="103">
        <v>0.89929458239277649</v>
      </c>
      <c r="G16" s="103">
        <v>0.10070541760722347</v>
      </c>
      <c r="I16" s="101">
        <v>13</v>
      </c>
      <c r="J16" s="101">
        <v>4</v>
      </c>
      <c r="K16" s="101">
        <v>13</v>
      </c>
      <c r="L16" s="100" t="s">
        <v>35</v>
      </c>
      <c r="M16" s="102">
        <v>77734</v>
      </c>
      <c r="N16" s="102">
        <v>1235</v>
      </c>
      <c r="O16" s="103">
        <f t="shared" si="0"/>
        <v>0.98436095176588279</v>
      </c>
      <c r="P16" s="103">
        <f t="shared" si="0"/>
        <v>1.5639048234117187E-2</v>
      </c>
      <c r="Q16" s="103">
        <f t="shared" si="1"/>
        <v>0.92543822567489398</v>
      </c>
    </row>
    <row r="17" spans="2:17" s="100" customFormat="1" ht="15" x14ac:dyDescent="0.25">
      <c r="B17" s="100" t="s">
        <v>6</v>
      </c>
      <c r="C17" s="102">
        <v>53411</v>
      </c>
      <c r="D17" s="102">
        <v>45615</v>
      </c>
      <c r="E17" s="102">
        <v>7796</v>
      </c>
      <c r="F17" s="103">
        <v>0.85403755780644441</v>
      </c>
      <c r="G17" s="103">
        <v>0.14596244219355564</v>
      </c>
      <c r="I17" s="101">
        <v>19</v>
      </c>
      <c r="J17" s="101">
        <v>5</v>
      </c>
      <c r="K17" s="101">
        <v>6</v>
      </c>
      <c r="L17" s="100" t="s">
        <v>5</v>
      </c>
      <c r="M17" s="102">
        <v>18175</v>
      </c>
      <c r="N17" s="102">
        <v>361</v>
      </c>
      <c r="O17" s="103">
        <f t="shared" si="0"/>
        <v>0.98052438498057837</v>
      </c>
      <c r="P17" s="103">
        <f t="shared" si="0"/>
        <v>1.9475615019421667E-2</v>
      </c>
      <c r="Q17" s="103">
        <f t="shared" si="1"/>
        <v>0.92543822567489398</v>
      </c>
    </row>
    <row r="18" spans="2:17" s="100" customFormat="1" ht="15" x14ac:dyDescent="0.25">
      <c r="B18" s="100" t="s">
        <v>5</v>
      </c>
      <c r="C18" s="102">
        <v>18536</v>
      </c>
      <c r="D18" s="102">
        <v>18175</v>
      </c>
      <c r="E18" s="102">
        <v>361</v>
      </c>
      <c r="F18" s="103">
        <v>0.98052438498057837</v>
      </c>
      <c r="G18" s="103">
        <v>1.9475615019421667E-2</v>
      </c>
      <c r="I18" s="101">
        <v>5</v>
      </c>
      <c r="J18" s="101">
        <v>6</v>
      </c>
      <c r="K18" s="101">
        <v>17</v>
      </c>
      <c r="L18" s="100" t="s">
        <v>44</v>
      </c>
      <c r="M18" s="102">
        <v>16322</v>
      </c>
      <c r="N18" s="102">
        <v>453</v>
      </c>
      <c r="O18" s="103">
        <f t="shared" si="0"/>
        <v>0.97299552906110287</v>
      </c>
      <c r="P18" s="103">
        <f t="shared" si="0"/>
        <v>2.7004470938897168E-2</v>
      </c>
      <c r="Q18" s="103">
        <f t="shared" si="1"/>
        <v>0.92543822567489398</v>
      </c>
    </row>
    <row r="19" spans="2:17" s="100" customFormat="1" ht="15" x14ac:dyDescent="0.25">
      <c r="B19" s="100" t="s">
        <v>40</v>
      </c>
      <c r="C19" s="102">
        <v>79890</v>
      </c>
      <c r="D19" s="102">
        <v>77526</v>
      </c>
      <c r="E19" s="102">
        <v>2364</v>
      </c>
      <c r="F19" s="103">
        <v>0.970409312805107</v>
      </c>
      <c r="G19" s="103">
        <v>2.9590687194892978E-2</v>
      </c>
      <c r="I19" s="101">
        <v>7</v>
      </c>
      <c r="J19" s="101">
        <v>7</v>
      </c>
      <c r="K19" s="101">
        <v>7</v>
      </c>
      <c r="L19" s="100" t="s">
        <v>40</v>
      </c>
      <c r="M19" s="102">
        <v>77526</v>
      </c>
      <c r="N19" s="102">
        <v>2364</v>
      </c>
      <c r="O19" s="103">
        <f t="shared" si="0"/>
        <v>0.970409312805107</v>
      </c>
      <c r="P19" s="103">
        <f t="shared" si="0"/>
        <v>2.9590687194892978E-2</v>
      </c>
      <c r="Q19" s="103">
        <f t="shared" si="1"/>
        <v>0.92543822567489398</v>
      </c>
    </row>
    <row r="20" spans="2:17" s="100" customFormat="1" ht="15" x14ac:dyDescent="0.25">
      <c r="B20" s="100" t="s">
        <v>4</v>
      </c>
      <c r="C20" s="102">
        <v>126256</v>
      </c>
      <c r="D20" s="102">
        <v>126076</v>
      </c>
      <c r="E20" s="102">
        <v>180</v>
      </c>
      <c r="F20" s="103">
        <v>0.99857432518058553</v>
      </c>
      <c r="G20" s="103">
        <v>1.4256748194145228E-3</v>
      </c>
      <c r="I20" s="101">
        <v>1</v>
      </c>
      <c r="J20" s="101">
        <v>8</v>
      </c>
      <c r="K20" s="101">
        <v>10</v>
      </c>
      <c r="L20" s="100" t="s">
        <v>39</v>
      </c>
      <c r="M20" s="102">
        <v>1613</v>
      </c>
      <c r="N20" s="102">
        <v>57</v>
      </c>
      <c r="O20" s="103">
        <f t="shared" si="0"/>
        <v>0.96586826347305388</v>
      </c>
      <c r="P20" s="103">
        <f t="shared" si="0"/>
        <v>3.4131736526946108E-2</v>
      </c>
      <c r="Q20" s="103">
        <f t="shared" si="1"/>
        <v>0.92543822567489398</v>
      </c>
    </row>
    <row r="21" spans="2:17" s="100" customFormat="1" ht="15" x14ac:dyDescent="0.25">
      <c r="B21" s="100" t="s">
        <v>41</v>
      </c>
      <c r="C21" s="102">
        <v>269386</v>
      </c>
      <c r="D21" s="102">
        <v>231314</v>
      </c>
      <c r="E21" s="102">
        <v>38072</v>
      </c>
      <c r="F21" s="103">
        <v>0.85867120043357859</v>
      </c>
      <c r="G21" s="103">
        <v>0.14132879956642141</v>
      </c>
      <c r="I21" s="101">
        <v>18</v>
      </c>
      <c r="J21" s="101">
        <v>9</v>
      </c>
      <c r="K21" s="101">
        <v>11</v>
      </c>
      <c r="L21" s="100" t="s">
        <v>3</v>
      </c>
      <c r="M21" s="102">
        <v>164582</v>
      </c>
      <c r="N21" s="102">
        <v>8366</v>
      </c>
      <c r="O21" s="103">
        <f t="shared" si="0"/>
        <v>0.95162707865948148</v>
      </c>
      <c r="P21" s="103">
        <f t="shared" si="0"/>
        <v>4.8372921340518536E-2</v>
      </c>
      <c r="Q21" s="103">
        <f t="shared" si="1"/>
        <v>0.92543822567489398</v>
      </c>
    </row>
    <row r="22" spans="2:17" s="100" customFormat="1" ht="15" x14ac:dyDescent="0.25">
      <c r="B22" s="100" t="s">
        <v>39</v>
      </c>
      <c r="C22" s="102">
        <v>1670</v>
      </c>
      <c r="D22" s="102">
        <v>1613</v>
      </c>
      <c r="E22" s="102">
        <v>57</v>
      </c>
      <c r="F22" s="103">
        <v>0.96586826347305388</v>
      </c>
      <c r="G22" s="103">
        <v>3.4131736526946108E-2</v>
      </c>
      <c r="I22" s="101">
        <v>8</v>
      </c>
      <c r="J22" s="101">
        <v>10</v>
      </c>
      <c r="K22" s="101">
        <v>1</v>
      </c>
      <c r="L22" s="100" t="s">
        <v>8</v>
      </c>
      <c r="M22" s="102">
        <v>297499</v>
      </c>
      <c r="N22" s="102">
        <v>16773</v>
      </c>
      <c r="O22" s="103">
        <f t="shared" si="0"/>
        <v>0.94662903472151516</v>
      </c>
      <c r="P22" s="103">
        <f t="shared" si="0"/>
        <v>5.337096527848488E-2</v>
      </c>
      <c r="Q22" s="103">
        <f t="shared" si="1"/>
        <v>0.92543822567489398</v>
      </c>
    </row>
    <row r="23" spans="2:17" s="100" customFormat="1" ht="15" x14ac:dyDescent="0.25">
      <c r="B23" s="100" t="s">
        <v>3</v>
      </c>
      <c r="C23" s="102">
        <v>172948</v>
      </c>
      <c r="D23" s="102">
        <v>164582</v>
      </c>
      <c r="E23" s="102">
        <v>8366</v>
      </c>
      <c r="F23" s="103">
        <v>0.95162707865948148</v>
      </c>
      <c r="G23" s="103">
        <v>4.8372921340518536E-2</v>
      </c>
      <c r="I23" s="101">
        <v>9</v>
      </c>
      <c r="J23" s="101">
        <v>11</v>
      </c>
      <c r="K23" s="101">
        <v>20</v>
      </c>
      <c r="L23" s="100" t="s">
        <v>108</v>
      </c>
      <c r="M23" s="102">
        <v>1521488</v>
      </c>
      <c r="N23" s="102">
        <v>122585</v>
      </c>
      <c r="O23" s="103">
        <f t="shared" si="0"/>
        <v>0.92543822567489398</v>
      </c>
      <c r="P23" s="103">
        <f t="shared" si="0"/>
        <v>7.4561774325106009E-2</v>
      </c>
      <c r="Q23" s="103">
        <f t="shared" si="1"/>
        <v>0.92543822567489398</v>
      </c>
    </row>
    <row r="24" spans="2:17" s="100" customFormat="1" ht="15" x14ac:dyDescent="0.25">
      <c r="B24" s="100" t="s">
        <v>2</v>
      </c>
      <c r="C24" s="102">
        <v>41224</v>
      </c>
      <c r="D24" s="102">
        <v>36678</v>
      </c>
      <c r="E24" s="102">
        <v>4546</v>
      </c>
      <c r="F24" s="103">
        <v>0.8897244323694935</v>
      </c>
      <c r="G24" s="103">
        <v>0.1102755676305065</v>
      </c>
      <c r="I24" s="101">
        <v>15</v>
      </c>
      <c r="J24" s="101">
        <v>12</v>
      </c>
      <c r="K24" s="101">
        <v>14</v>
      </c>
      <c r="L24" s="100" t="s">
        <v>42</v>
      </c>
      <c r="M24" s="102">
        <v>190266</v>
      </c>
      <c r="N24" s="102">
        <v>15458</v>
      </c>
      <c r="O24" s="103">
        <f t="shared" si="0"/>
        <v>0.92486049269895587</v>
      </c>
      <c r="P24" s="103">
        <f t="shared" si="0"/>
        <v>7.5139507301044114E-2</v>
      </c>
      <c r="Q24" s="103">
        <f t="shared" si="1"/>
        <v>0.92543822567489398</v>
      </c>
    </row>
    <row r="25" spans="2:17" s="100" customFormat="1" ht="15" x14ac:dyDescent="0.25">
      <c r="B25" s="100" t="s">
        <v>35</v>
      </c>
      <c r="C25" s="102">
        <v>78969</v>
      </c>
      <c r="D25" s="102">
        <v>77734</v>
      </c>
      <c r="E25" s="102">
        <v>1235</v>
      </c>
      <c r="F25" s="103">
        <v>0.98436095176588279</v>
      </c>
      <c r="G25" s="103">
        <v>1.5639048234117187E-2</v>
      </c>
      <c r="I25" s="101">
        <v>4</v>
      </c>
      <c r="J25" s="101">
        <v>13</v>
      </c>
      <c r="K25" s="101">
        <v>4</v>
      </c>
      <c r="L25" s="100" t="s">
        <v>38</v>
      </c>
      <c r="M25" s="102">
        <v>31871</v>
      </c>
      <c r="N25" s="102">
        <v>3569</v>
      </c>
      <c r="O25" s="103">
        <f t="shared" si="0"/>
        <v>0.89929458239277649</v>
      </c>
      <c r="P25" s="103">
        <f t="shared" si="0"/>
        <v>0.10070541760722347</v>
      </c>
      <c r="Q25" s="103">
        <f t="shared" si="1"/>
        <v>0.92543822567489398</v>
      </c>
    </row>
    <row r="26" spans="2:17" s="100" customFormat="1" ht="15" x14ac:dyDescent="0.25">
      <c r="B26" s="100" t="s">
        <v>42</v>
      </c>
      <c r="C26" s="102">
        <v>205724</v>
      </c>
      <c r="D26" s="102">
        <v>190266</v>
      </c>
      <c r="E26" s="102">
        <v>15458</v>
      </c>
      <c r="F26" s="103">
        <v>0.92486049269895587</v>
      </c>
      <c r="G26" s="103">
        <v>7.5139507301044114E-2</v>
      </c>
      <c r="I26" s="101">
        <v>12</v>
      </c>
      <c r="J26" s="101">
        <v>14</v>
      </c>
      <c r="K26" s="101">
        <v>19</v>
      </c>
      <c r="L26" s="100" t="s">
        <v>46</v>
      </c>
      <c r="M26" s="102">
        <v>9344</v>
      </c>
      <c r="N26" s="102">
        <v>1112</v>
      </c>
      <c r="O26" s="103">
        <f t="shared" si="0"/>
        <v>0.89364957918898236</v>
      </c>
      <c r="P26" s="103">
        <f t="shared" si="0"/>
        <v>0.1063504208110176</v>
      </c>
      <c r="Q26" s="103">
        <f t="shared" si="1"/>
        <v>0.92543822567489398</v>
      </c>
    </row>
    <row r="27" spans="2:17" s="100" customFormat="1" ht="15" x14ac:dyDescent="0.25">
      <c r="B27" s="100" t="s">
        <v>47</v>
      </c>
      <c r="C27" s="102">
        <v>2338</v>
      </c>
      <c r="D27" s="102">
        <v>2080</v>
      </c>
      <c r="E27" s="102">
        <v>258</v>
      </c>
      <c r="F27" s="103">
        <v>0.88964927288280582</v>
      </c>
      <c r="G27" s="103">
        <v>0.11035072711719418</v>
      </c>
      <c r="I27" s="101">
        <v>16</v>
      </c>
      <c r="J27" s="101">
        <v>15</v>
      </c>
      <c r="K27" s="101">
        <v>12</v>
      </c>
      <c r="L27" s="100" t="s">
        <v>2</v>
      </c>
      <c r="M27" s="102">
        <v>36678</v>
      </c>
      <c r="N27" s="102">
        <v>4546</v>
      </c>
      <c r="O27" s="103">
        <f t="shared" si="0"/>
        <v>0.8897244323694935</v>
      </c>
      <c r="P27" s="103">
        <f t="shared" si="0"/>
        <v>0.1102755676305065</v>
      </c>
      <c r="Q27" s="103">
        <f t="shared" si="1"/>
        <v>0.92543822567489398</v>
      </c>
    </row>
    <row r="28" spans="2:17" s="100" customFormat="1" ht="15" x14ac:dyDescent="0.25">
      <c r="B28" s="100" t="s">
        <v>43</v>
      </c>
      <c r="C28" s="102">
        <v>51964</v>
      </c>
      <c r="D28" s="102">
        <v>44845</v>
      </c>
      <c r="E28" s="102">
        <v>7119</v>
      </c>
      <c r="F28" s="103">
        <v>0.8630013085982603</v>
      </c>
      <c r="G28" s="103">
        <v>0.13699869140173968</v>
      </c>
      <c r="I28" s="101">
        <v>17</v>
      </c>
      <c r="J28" s="101">
        <v>16</v>
      </c>
      <c r="K28" s="101">
        <v>15</v>
      </c>
      <c r="L28" s="100" t="s">
        <v>47</v>
      </c>
      <c r="M28" s="102">
        <v>2080</v>
      </c>
      <c r="N28" s="102">
        <v>258</v>
      </c>
      <c r="O28" s="103">
        <f t="shared" si="0"/>
        <v>0.88964927288280582</v>
      </c>
      <c r="P28" s="103">
        <f t="shared" si="0"/>
        <v>0.11035072711719418</v>
      </c>
      <c r="Q28" s="103">
        <f t="shared" si="1"/>
        <v>0.92543822567489398</v>
      </c>
    </row>
    <row r="29" spans="2:17" s="100" customFormat="1" ht="15" x14ac:dyDescent="0.25">
      <c r="B29" s="100" t="s">
        <v>44</v>
      </c>
      <c r="C29" s="102">
        <v>16775</v>
      </c>
      <c r="D29" s="102">
        <v>16322</v>
      </c>
      <c r="E29" s="102">
        <v>453</v>
      </c>
      <c r="F29" s="103">
        <v>0.97299552906110287</v>
      </c>
      <c r="G29" s="103">
        <v>2.7004470938897168E-2</v>
      </c>
      <c r="I29" s="101">
        <v>6</v>
      </c>
      <c r="J29" s="101">
        <v>17</v>
      </c>
      <c r="K29" s="101">
        <v>16</v>
      </c>
      <c r="L29" s="100" t="s">
        <v>43</v>
      </c>
      <c r="M29" s="102">
        <v>44845</v>
      </c>
      <c r="N29" s="102">
        <v>7119</v>
      </c>
      <c r="O29" s="103">
        <f t="shared" ref="O29:P32" si="2">INDEX($B$13:$G$32,$K29,O$11)</f>
        <v>0.8630013085982603</v>
      </c>
      <c r="P29" s="103">
        <f t="shared" si="2"/>
        <v>0.13699869140173968</v>
      </c>
      <c r="Q29" s="103">
        <f t="shared" si="1"/>
        <v>0.92543822567489398</v>
      </c>
    </row>
    <row r="30" spans="2:17" s="100" customFormat="1" ht="15" x14ac:dyDescent="0.25">
      <c r="B30" s="100" t="s">
        <v>45</v>
      </c>
      <c r="C30" s="102">
        <v>85224</v>
      </c>
      <c r="D30" s="102">
        <v>70900</v>
      </c>
      <c r="E30" s="102">
        <v>14324</v>
      </c>
      <c r="F30" s="103">
        <v>0.83192527926405713</v>
      </c>
      <c r="G30" s="103">
        <v>0.16807472073594293</v>
      </c>
      <c r="I30" s="101">
        <v>20</v>
      </c>
      <c r="J30" s="101">
        <v>18</v>
      </c>
      <c r="K30" s="101">
        <v>9</v>
      </c>
      <c r="L30" s="100" t="s">
        <v>41</v>
      </c>
      <c r="M30" s="102">
        <v>231314</v>
      </c>
      <c r="N30" s="102">
        <v>38072</v>
      </c>
      <c r="O30" s="103">
        <f t="shared" si="2"/>
        <v>0.85867120043357859</v>
      </c>
      <c r="P30" s="103">
        <f t="shared" si="2"/>
        <v>0.14132879956642141</v>
      </c>
      <c r="Q30" s="103">
        <f t="shared" si="1"/>
        <v>0.92543822567489398</v>
      </c>
    </row>
    <row r="31" spans="2:17" s="100" customFormat="1" ht="15" x14ac:dyDescent="0.25">
      <c r="B31" s="100" t="s">
        <v>46</v>
      </c>
      <c r="C31" s="102">
        <v>10456</v>
      </c>
      <c r="D31" s="102">
        <v>9344</v>
      </c>
      <c r="E31" s="102">
        <v>1112</v>
      </c>
      <c r="F31" s="103">
        <v>0.89364957918898236</v>
      </c>
      <c r="G31" s="103">
        <v>0.1063504208110176</v>
      </c>
      <c r="I31" s="101">
        <v>14</v>
      </c>
      <c r="J31" s="101">
        <v>19</v>
      </c>
      <c r="K31" s="101">
        <v>5</v>
      </c>
      <c r="L31" s="100" t="s">
        <v>6</v>
      </c>
      <c r="M31" s="102">
        <v>45615</v>
      </c>
      <c r="N31" s="102">
        <v>7796</v>
      </c>
      <c r="O31" s="103">
        <f t="shared" si="2"/>
        <v>0.85403755780644441</v>
      </c>
      <c r="P31" s="103">
        <f t="shared" si="2"/>
        <v>0.14596244219355564</v>
      </c>
      <c r="Q31" s="103">
        <f t="shared" si="1"/>
        <v>0.92543822567489398</v>
      </c>
    </row>
    <row r="32" spans="2:17" s="100" customFormat="1" ht="15" x14ac:dyDescent="0.25">
      <c r="B32" s="104" t="s">
        <v>108</v>
      </c>
      <c r="C32" s="105">
        <v>1644073</v>
      </c>
      <c r="D32" s="105">
        <v>1521488</v>
      </c>
      <c r="E32" s="105">
        <v>122585</v>
      </c>
      <c r="F32" s="106">
        <v>0.92543822567489398</v>
      </c>
      <c r="G32" s="106">
        <v>7.4561774325106009E-2</v>
      </c>
      <c r="I32" s="101">
        <v>11</v>
      </c>
      <c r="J32" s="101">
        <v>20</v>
      </c>
      <c r="K32" s="101">
        <v>18</v>
      </c>
      <c r="L32" s="100" t="s">
        <v>45</v>
      </c>
      <c r="M32" s="102">
        <v>70900</v>
      </c>
      <c r="N32" s="102">
        <v>14324</v>
      </c>
      <c r="O32" s="103">
        <f t="shared" si="2"/>
        <v>0.83192527926405713</v>
      </c>
      <c r="P32" s="103">
        <f t="shared" si="2"/>
        <v>0.16807472073594293</v>
      </c>
      <c r="Q32" s="103">
        <f t="shared" si="1"/>
        <v>0.92543822567489398</v>
      </c>
    </row>
    <row r="33" spans="9:16" s="95" customFormat="1" ht="15" x14ac:dyDescent="0.25">
      <c r="I33" s="113"/>
      <c r="J33" s="113"/>
      <c r="K33" s="113"/>
      <c r="M33" s="114"/>
      <c r="N33" s="114"/>
      <c r="O33" s="115"/>
      <c r="P33" s="115"/>
    </row>
    <row r="34" spans="9:16" s="95"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5"/>
      <c r="B6" s="1518" t="s">
        <v>463</v>
      </c>
      <c r="C6" s="1518"/>
      <c r="D6" s="1518"/>
      <c r="E6" s="1518"/>
      <c r="F6" s="1518"/>
      <c r="G6" s="1518"/>
      <c r="H6" s="1518"/>
      <c r="I6" s="1518"/>
      <c r="J6" s="1518"/>
      <c r="K6" s="1518"/>
      <c r="L6" s="1518"/>
      <c r="M6" s="1518"/>
      <c r="N6" s="1518"/>
      <c r="O6" s="1016"/>
    </row>
    <row r="7" spans="1:17" s="621" customFormat="1" ht="24.75" customHeight="1" x14ac:dyDescent="0.2">
      <c r="A7" s="1015"/>
      <c r="B7" s="1518"/>
      <c r="C7" s="1518"/>
      <c r="D7" s="1518"/>
      <c r="E7" s="1518"/>
      <c r="F7" s="1518"/>
      <c r="G7" s="1518"/>
      <c r="H7" s="1518"/>
      <c r="I7" s="1518"/>
      <c r="J7" s="1518"/>
      <c r="K7" s="1518"/>
      <c r="L7" s="1518"/>
      <c r="M7" s="1518"/>
      <c r="N7" s="1518"/>
      <c r="O7" s="1016"/>
    </row>
    <row r="8" spans="1:17" s="621" customFormat="1" ht="15.75" customHeight="1" x14ac:dyDescent="0.2">
      <c r="A8" s="1015"/>
      <c r="B8" s="1657" t="s">
        <v>491</v>
      </c>
      <c r="C8" s="1657"/>
      <c r="D8" s="1657"/>
      <c r="E8" s="1657"/>
      <c r="F8" s="1657"/>
      <c r="G8" s="1657"/>
      <c r="H8" s="1657"/>
      <c r="I8" s="1657"/>
      <c r="J8" s="1657"/>
      <c r="K8" s="1657"/>
      <c r="L8" s="1657"/>
      <c r="M8" s="1657"/>
      <c r="N8" s="1657"/>
    </row>
    <row r="9" spans="1:17" s="700" customFormat="1" ht="6" customHeight="1" x14ac:dyDescent="0.25">
      <c r="A9" s="1018"/>
      <c r="B9" s="1018"/>
      <c r="C9" s="1018"/>
      <c r="D9" s="1018"/>
      <c r="E9" s="1018"/>
      <c r="F9" s="1018"/>
      <c r="G9" s="1018"/>
      <c r="H9" s="1018"/>
      <c r="I9" s="1018"/>
      <c r="J9" s="1018"/>
      <c r="K9" s="1018"/>
      <c r="L9" s="1018"/>
    </row>
    <row r="10" spans="1:17" s="113" customFormat="1" x14ac:dyDescent="0.25"/>
    <row r="11" spans="1:17" s="101" customFormat="1" x14ac:dyDescent="0.25">
      <c r="C11" s="1658" t="s">
        <v>32</v>
      </c>
      <c r="D11" s="1658"/>
      <c r="E11" s="1658"/>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19">
        <v>76160</v>
      </c>
      <c r="D13" s="1019">
        <v>74076</v>
      </c>
      <c r="E13" s="1019">
        <v>2084</v>
      </c>
      <c r="F13" s="1020">
        <v>0.97263655462184873</v>
      </c>
      <c r="G13" s="1020">
        <v>2.736344537815126E-2</v>
      </c>
      <c r="I13" s="101">
        <v>8</v>
      </c>
      <c r="J13" s="101">
        <v>1</v>
      </c>
      <c r="K13" s="101">
        <v>2</v>
      </c>
      <c r="L13" s="101" t="s">
        <v>7</v>
      </c>
      <c r="M13" s="1019">
        <v>13369</v>
      </c>
      <c r="N13" s="1019">
        <v>11</v>
      </c>
      <c r="O13" s="1020">
        <v>0.99917787742899855</v>
      </c>
      <c r="P13" s="1020">
        <v>8.2212257100149479E-4</v>
      </c>
      <c r="Q13" s="1020">
        <v>0.95700740205478818</v>
      </c>
    </row>
    <row r="14" spans="1:17" s="101" customFormat="1" x14ac:dyDescent="0.25">
      <c r="B14" s="101" t="s">
        <v>7</v>
      </c>
      <c r="C14" s="1019">
        <v>13380</v>
      </c>
      <c r="D14" s="1019">
        <v>13369</v>
      </c>
      <c r="E14" s="1019">
        <v>11</v>
      </c>
      <c r="F14" s="1020">
        <v>0.99917787742899855</v>
      </c>
      <c r="G14" s="1020">
        <v>8.2212257100149479E-4</v>
      </c>
      <c r="I14" s="101">
        <v>1</v>
      </c>
      <c r="J14" s="101">
        <v>2</v>
      </c>
      <c r="K14" s="101">
        <v>8</v>
      </c>
      <c r="L14" s="101" t="s">
        <v>4</v>
      </c>
      <c r="M14" s="1019">
        <v>34845</v>
      </c>
      <c r="N14" s="1019">
        <v>38</v>
      </c>
      <c r="O14" s="1020">
        <v>0.99891064415331254</v>
      </c>
      <c r="P14" s="1020">
        <v>1.0893558466874983E-3</v>
      </c>
      <c r="Q14" s="1020">
        <v>0.95700740205478818</v>
      </c>
    </row>
    <row r="15" spans="1:17" s="101" customFormat="1" x14ac:dyDescent="0.25">
      <c r="B15" s="101" t="s">
        <v>37</v>
      </c>
      <c r="C15" s="1019">
        <v>7975</v>
      </c>
      <c r="D15" s="1019">
        <v>7897</v>
      </c>
      <c r="E15" s="1019">
        <v>78</v>
      </c>
      <c r="F15" s="1020">
        <v>0.99021943573667714</v>
      </c>
      <c r="G15" s="1020">
        <v>9.7805642633228846E-3</v>
      </c>
      <c r="I15" s="101">
        <v>4</v>
      </c>
      <c r="J15" s="101">
        <v>3</v>
      </c>
      <c r="K15" s="101">
        <v>13</v>
      </c>
      <c r="L15" s="101" t="s">
        <v>35</v>
      </c>
      <c r="M15" s="1019">
        <v>26051</v>
      </c>
      <c r="N15" s="1019">
        <v>76</v>
      </c>
      <c r="O15" s="1020">
        <v>0.99709113177938535</v>
      </c>
      <c r="P15" s="1020">
        <v>2.9088682206146899E-3</v>
      </c>
      <c r="Q15" s="1020">
        <v>0.95700740205478818</v>
      </c>
    </row>
    <row r="16" spans="1:17" s="101" customFormat="1" x14ac:dyDescent="0.25">
      <c r="B16" s="101" t="s">
        <v>38</v>
      </c>
      <c r="C16" s="1019">
        <v>8447</v>
      </c>
      <c r="D16" s="1019">
        <v>7891</v>
      </c>
      <c r="E16" s="1019">
        <v>556</v>
      </c>
      <c r="F16" s="1020">
        <v>0.93417781460873683</v>
      </c>
      <c r="G16" s="1020">
        <v>6.5822185391263166E-2</v>
      </c>
      <c r="I16" s="101">
        <v>15</v>
      </c>
      <c r="J16" s="101">
        <v>4</v>
      </c>
      <c r="K16" s="101">
        <v>3</v>
      </c>
      <c r="L16" s="101" t="s">
        <v>37</v>
      </c>
      <c r="M16" s="1019">
        <v>7897</v>
      </c>
      <c r="N16" s="1019">
        <v>78</v>
      </c>
      <c r="O16" s="1020">
        <v>0.99021943573667714</v>
      </c>
      <c r="P16" s="1020">
        <v>9.7805642633228846E-3</v>
      </c>
      <c r="Q16" s="1020">
        <v>0.95700740205478818</v>
      </c>
    </row>
    <row r="17" spans="2:17" s="101" customFormat="1" x14ac:dyDescent="0.25">
      <c r="B17" s="101" t="s">
        <v>6</v>
      </c>
      <c r="C17" s="1019">
        <v>17662</v>
      </c>
      <c r="D17" s="1019">
        <v>15428</v>
      </c>
      <c r="E17" s="1019">
        <v>2234</v>
      </c>
      <c r="F17" s="1020">
        <v>0.87351375835126255</v>
      </c>
      <c r="G17" s="1020">
        <v>0.1264862416487374</v>
      </c>
      <c r="I17" s="101">
        <v>19</v>
      </c>
      <c r="J17" s="101">
        <v>5</v>
      </c>
      <c r="K17" s="101">
        <v>6</v>
      </c>
      <c r="L17" s="101" t="s">
        <v>5</v>
      </c>
      <c r="M17" s="1019">
        <v>5218</v>
      </c>
      <c r="N17" s="1019">
        <v>63</v>
      </c>
      <c r="O17" s="1020">
        <v>0.98807044120431742</v>
      </c>
      <c r="P17" s="1020">
        <v>1.1929558795682636E-2</v>
      </c>
      <c r="Q17" s="1020">
        <v>0.95700740205478818</v>
      </c>
    </row>
    <row r="18" spans="2:17" s="101" customFormat="1" x14ac:dyDescent="0.25">
      <c r="B18" s="101" t="s">
        <v>5</v>
      </c>
      <c r="C18" s="1019">
        <v>5281</v>
      </c>
      <c r="D18" s="1019">
        <v>5218</v>
      </c>
      <c r="E18" s="1019">
        <v>63</v>
      </c>
      <c r="F18" s="1020">
        <v>0.98807044120431742</v>
      </c>
      <c r="G18" s="1020">
        <v>1.1929558795682636E-2</v>
      </c>
      <c r="I18" s="101">
        <v>5</v>
      </c>
      <c r="J18" s="101">
        <v>6</v>
      </c>
      <c r="K18" s="101">
        <v>7</v>
      </c>
      <c r="L18" s="101" t="s">
        <v>40</v>
      </c>
      <c r="M18" s="1019">
        <v>23455</v>
      </c>
      <c r="N18" s="1019">
        <v>411</v>
      </c>
      <c r="O18" s="1020">
        <v>0.98277884857118913</v>
      </c>
      <c r="P18" s="1020">
        <v>1.7221151428810862E-2</v>
      </c>
      <c r="Q18" s="1020">
        <v>0.95700740205478818</v>
      </c>
    </row>
    <row r="19" spans="2:17" s="101" customFormat="1" x14ac:dyDescent="0.25">
      <c r="B19" s="101" t="s">
        <v>40</v>
      </c>
      <c r="C19" s="1019">
        <v>23866</v>
      </c>
      <c r="D19" s="1019">
        <v>23455</v>
      </c>
      <c r="E19" s="1019">
        <v>411</v>
      </c>
      <c r="F19" s="1020">
        <v>0.98277884857118913</v>
      </c>
      <c r="G19" s="1020">
        <v>1.7221151428810862E-2</v>
      </c>
      <c r="I19" s="101">
        <v>6</v>
      </c>
      <c r="J19" s="101">
        <v>7</v>
      </c>
      <c r="K19" s="101">
        <v>10</v>
      </c>
      <c r="L19" s="101" t="s">
        <v>39</v>
      </c>
      <c r="M19" s="1019">
        <v>407</v>
      </c>
      <c r="N19" s="1019">
        <v>11</v>
      </c>
      <c r="O19" s="1020">
        <v>0.97368421052631582</v>
      </c>
      <c r="P19" s="1020">
        <v>2.6315789473684209E-2</v>
      </c>
      <c r="Q19" s="1020">
        <v>0.95700740205478818</v>
      </c>
    </row>
    <row r="20" spans="2:17" s="101" customFormat="1" x14ac:dyDescent="0.25">
      <c r="B20" s="101" t="s">
        <v>4</v>
      </c>
      <c r="C20" s="1019">
        <v>34883</v>
      </c>
      <c r="D20" s="1019">
        <v>34845</v>
      </c>
      <c r="E20" s="1019">
        <v>38</v>
      </c>
      <c r="F20" s="1020">
        <v>0.99891064415331254</v>
      </c>
      <c r="G20" s="1020">
        <v>1.0893558466874983E-3</v>
      </c>
      <c r="I20" s="101">
        <v>2</v>
      </c>
      <c r="J20" s="101">
        <v>8</v>
      </c>
      <c r="K20" s="101">
        <v>1</v>
      </c>
      <c r="L20" s="101" t="s">
        <v>8</v>
      </c>
      <c r="M20" s="1019">
        <v>74076</v>
      </c>
      <c r="N20" s="1019">
        <v>2084</v>
      </c>
      <c r="O20" s="1020">
        <v>0.97263655462184873</v>
      </c>
      <c r="P20" s="1020">
        <v>2.736344537815126E-2</v>
      </c>
      <c r="Q20" s="1020">
        <v>0.95700740205478818</v>
      </c>
    </row>
    <row r="21" spans="2:17" s="101" customFormat="1" x14ac:dyDescent="0.25">
      <c r="B21" s="101" t="s">
        <v>41</v>
      </c>
      <c r="C21" s="1019">
        <v>49486</v>
      </c>
      <c r="D21" s="1019">
        <v>45813</v>
      </c>
      <c r="E21" s="1019">
        <v>3673</v>
      </c>
      <c r="F21" s="1020">
        <v>0.92577698743078851</v>
      </c>
      <c r="G21" s="1020">
        <v>7.4223012569211488E-2</v>
      </c>
      <c r="I21" s="101">
        <v>17</v>
      </c>
      <c r="J21" s="101">
        <v>9</v>
      </c>
      <c r="K21" s="101">
        <v>17</v>
      </c>
      <c r="L21" s="101" t="s">
        <v>44</v>
      </c>
      <c r="M21" s="1019">
        <v>3364</v>
      </c>
      <c r="N21" s="1019">
        <v>114</v>
      </c>
      <c r="O21" s="1020">
        <v>0.96722254169062682</v>
      </c>
      <c r="P21" s="1020">
        <v>3.2777458309373203E-2</v>
      </c>
      <c r="Q21" s="1020">
        <v>0.95700740205478818</v>
      </c>
    </row>
    <row r="22" spans="2:17" s="101" customFormat="1" x14ac:dyDescent="0.25">
      <c r="B22" s="101" t="s">
        <v>39</v>
      </c>
      <c r="C22" s="1019">
        <v>418</v>
      </c>
      <c r="D22" s="1019">
        <v>407</v>
      </c>
      <c r="E22" s="1019">
        <v>11</v>
      </c>
      <c r="F22" s="1020">
        <v>0.97368421052631582</v>
      </c>
      <c r="G22" s="1020">
        <v>2.6315789473684209E-2</v>
      </c>
      <c r="I22" s="101">
        <v>7</v>
      </c>
      <c r="J22" s="101">
        <v>10</v>
      </c>
      <c r="K22" s="101">
        <v>14</v>
      </c>
      <c r="L22" s="101" t="s">
        <v>42</v>
      </c>
      <c r="M22" s="1019">
        <v>63000</v>
      </c>
      <c r="N22" s="1019">
        <v>2167</v>
      </c>
      <c r="O22" s="1020">
        <v>0.96674697316126257</v>
      </c>
      <c r="P22" s="1020">
        <v>3.3253026838737397E-2</v>
      </c>
      <c r="Q22" s="1020">
        <v>0.95700740205478818</v>
      </c>
    </row>
    <row r="23" spans="2:17" s="101" customFormat="1" x14ac:dyDescent="0.25">
      <c r="B23" s="101" t="s">
        <v>3</v>
      </c>
      <c r="C23" s="1019">
        <v>47978</v>
      </c>
      <c r="D23" s="1019">
        <v>46143</v>
      </c>
      <c r="E23" s="1019">
        <v>1835</v>
      </c>
      <c r="F23" s="1020">
        <v>0.96175330359748223</v>
      </c>
      <c r="G23" s="1020">
        <v>3.8246696402517821E-2</v>
      </c>
      <c r="I23" s="101">
        <v>11</v>
      </c>
      <c r="J23" s="101">
        <v>11</v>
      </c>
      <c r="K23" s="101">
        <v>11</v>
      </c>
      <c r="L23" s="101" t="s">
        <v>3</v>
      </c>
      <c r="M23" s="1019">
        <v>46143</v>
      </c>
      <c r="N23" s="1019">
        <v>1835</v>
      </c>
      <c r="O23" s="1020">
        <v>0.96175330359748223</v>
      </c>
      <c r="P23" s="1020">
        <v>3.8246696402517821E-2</v>
      </c>
      <c r="Q23" s="1020">
        <v>0.95700740205478818</v>
      </c>
    </row>
    <row r="24" spans="2:17" s="101" customFormat="1" x14ac:dyDescent="0.25">
      <c r="B24" s="101" t="s">
        <v>2</v>
      </c>
      <c r="C24" s="1019">
        <v>13264</v>
      </c>
      <c r="D24" s="1019">
        <v>12396</v>
      </c>
      <c r="E24" s="1019">
        <v>868</v>
      </c>
      <c r="F24" s="1020">
        <v>0.93455971049457176</v>
      </c>
      <c r="G24" s="1020">
        <v>6.5440289505428226E-2</v>
      </c>
      <c r="I24" s="101">
        <v>14</v>
      </c>
      <c r="J24" s="101">
        <v>12</v>
      </c>
      <c r="K24" s="101">
        <v>20</v>
      </c>
      <c r="L24" s="101" t="s">
        <v>108</v>
      </c>
      <c r="M24" s="1019">
        <v>413209</v>
      </c>
      <c r="N24" s="1019">
        <v>18563</v>
      </c>
      <c r="O24" s="1020">
        <v>0.95700740205478818</v>
      </c>
      <c r="P24" s="1020">
        <v>4.2992597945211826E-2</v>
      </c>
      <c r="Q24" s="1020">
        <v>0.95700740205478818</v>
      </c>
    </row>
    <row r="25" spans="2:17" s="101" customFormat="1" x14ac:dyDescent="0.25">
      <c r="B25" s="101" t="s">
        <v>35</v>
      </c>
      <c r="C25" s="1019">
        <v>26127</v>
      </c>
      <c r="D25" s="1019">
        <v>26051</v>
      </c>
      <c r="E25" s="1019">
        <v>76</v>
      </c>
      <c r="F25" s="1020">
        <v>0.99709113177938535</v>
      </c>
      <c r="G25" s="1020">
        <v>2.9088682206146899E-3</v>
      </c>
      <c r="I25" s="101">
        <v>3</v>
      </c>
      <c r="J25" s="101">
        <v>13</v>
      </c>
      <c r="K25" s="101">
        <v>19</v>
      </c>
      <c r="L25" s="101" t="s">
        <v>46</v>
      </c>
      <c r="M25" s="1019">
        <v>2301</v>
      </c>
      <c r="N25" s="1019">
        <v>147</v>
      </c>
      <c r="O25" s="1020">
        <v>0.93995098039215685</v>
      </c>
      <c r="P25" s="1020">
        <v>6.0049019607843139E-2</v>
      </c>
      <c r="Q25" s="1020">
        <v>0.95700740205478818</v>
      </c>
    </row>
    <row r="26" spans="2:17" s="101" customFormat="1" x14ac:dyDescent="0.25">
      <c r="B26" s="101" t="s">
        <v>42</v>
      </c>
      <c r="C26" s="1019">
        <v>65167</v>
      </c>
      <c r="D26" s="1019">
        <v>63000</v>
      </c>
      <c r="E26" s="1019">
        <v>2167</v>
      </c>
      <c r="F26" s="1020">
        <v>0.96674697316126257</v>
      </c>
      <c r="G26" s="1020">
        <v>3.3253026838737397E-2</v>
      </c>
      <c r="I26" s="101">
        <v>10</v>
      </c>
      <c r="J26" s="101">
        <v>14</v>
      </c>
      <c r="K26" s="101">
        <v>12</v>
      </c>
      <c r="L26" s="101" t="s">
        <v>2</v>
      </c>
      <c r="M26" s="1019">
        <v>12396</v>
      </c>
      <c r="N26" s="1019">
        <v>868</v>
      </c>
      <c r="O26" s="1020">
        <v>0.93455971049457176</v>
      </c>
      <c r="P26" s="1020">
        <v>6.5440289505428226E-2</v>
      </c>
      <c r="Q26" s="1020">
        <v>0.95700740205478818</v>
      </c>
    </row>
    <row r="27" spans="2:17" s="101" customFormat="1" x14ac:dyDescent="0.25">
      <c r="B27" s="101" t="s">
        <v>47</v>
      </c>
      <c r="C27" s="1019">
        <v>818</v>
      </c>
      <c r="D27" s="1019">
        <v>758</v>
      </c>
      <c r="E27" s="1019">
        <v>60</v>
      </c>
      <c r="F27" s="1020">
        <v>0.92665036674816625</v>
      </c>
      <c r="G27" s="1020">
        <v>7.3349633251833746E-2</v>
      </c>
      <c r="I27" s="101">
        <v>16</v>
      </c>
      <c r="J27" s="101">
        <v>15</v>
      </c>
      <c r="K27" s="101">
        <v>4</v>
      </c>
      <c r="L27" s="101" t="s">
        <v>38</v>
      </c>
      <c r="M27" s="1019">
        <v>7891</v>
      </c>
      <c r="N27" s="1019">
        <v>556</v>
      </c>
      <c r="O27" s="1020">
        <v>0.93417781460873683</v>
      </c>
      <c r="P27" s="1020">
        <v>6.5822185391263166E-2</v>
      </c>
      <c r="Q27" s="1020">
        <v>0.95700740205478818</v>
      </c>
    </row>
    <row r="28" spans="2:17" s="101" customFormat="1" x14ac:dyDescent="0.25">
      <c r="B28" s="101" t="s">
        <v>43</v>
      </c>
      <c r="C28" s="1019">
        <v>15088</v>
      </c>
      <c r="D28" s="1019">
        <v>13544</v>
      </c>
      <c r="E28" s="1019">
        <v>1544</v>
      </c>
      <c r="F28" s="1020">
        <v>0.89766702014846234</v>
      </c>
      <c r="G28" s="1020">
        <v>0.10233297985153765</v>
      </c>
      <c r="I28" s="101">
        <v>18</v>
      </c>
      <c r="J28" s="101">
        <v>16</v>
      </c>
      <c r="K28" s="101">
        <v>15</v>
      </c>
      <c r="L28" s="101" t="s">
        <v>47</v>
      </c>
      <c r="M28" s="1019">
        <v>758</v>
      </c>
      <c r="N28" s="1019">
        <v>60</v>
      </c>
      <c r="O28" s="1020">
        <v>0.92665036674816625</v>
      </c>
      <c r="P28" s="1020">
        <v>7.3349633251833746E-2</v>
      </c>
      <c r="Q28" s="1020">
        <v>0.95700740205478818</v>
      </c>
    </row>
    <row r="29" spans="2:17" s="101" customFormat="1" x14ac:dyDescent="0.25">
      <c r="B29" s="101" t="s">
        <v>44</v>
      </c>
      <c r="C29" s="1019">
        <v>3478</v>
      </c>
      <c r="D29" s="1019">
        <v>3364</v>
      </c>
      <c r="E29" s="1019">
        <v>114</v>
      </c>
      <c r="F29" s="1020">
        <v>0.96722254169062682</v>
      </c>
      <c r="G29" s="1020">
        <v>3.2777458309373203E-2</v>
      </c>
      <c r="I29" s="101">
        <v>9</v>
      </c>
      <c r="J29" s="101">
        <v>17</v>
      </c>
      <c r="K29" s="101">
        <v>9</v>
      </c>
      <c r="L29" s="101" t="s">
        <v>41</v>
      </c>
      <c r="M29" s="1019">
        <v>45813</v>
      </c>
      <c r="N29" s="1019">
        <v>3673</v>
      </c>
      <c r="O29" s="1020">
        <v>0.92577698743078851</v>
      </c>
      <c r="P29" s="1020">
        <v>7.4223012569211488E-2</v>
      </c>
      <c r="Q29" s="1020">
        <v>0.95700740205478818</v>
      </c>
    </row>
    <row r="30" spans="2:17" s="101" customFormat="1" x14ac:dyDescent="0.25">
      <c r="B30" s="101" t="s">
        <v>45</v>
      </c>
      <c r="C30" s="1019">
        <v>19846</v>
      </c>
      <c r="D30" s="1019">
        <v>17253</v>
      </c>
      <c r="E30" s="1019">
        <v>2593</v>
      </c>
      <c r="F30" s="1020">
        <v>0.86934394840270079</v>
      </c>
      <c r="G30" s="1020">
        <v>0.13065605159729921</v>
      </c>
      <c r="I30" s="101">
        <v>20</v>
      </c>
      <c r="J30" s="101">
        <v>18</v>
      </c>
      <c r="K30" s="101">
        <v>16</v>
      </c>
      <c r="L30" s="101" t="s">
        <v>43</v>
      </c>
      <c r="M30" s="1019">
        <v>13544</v>
      </c>
      <c r="N30" s="1019">
        <v>1544</v>
      </c>
      <c r="O30" s="1020">
        <v>0.89766702014846234</v>
      </c>
      <c r="P30" s="1020">
        <v>0.10233297985153765</v>
      </c>
      <c r="Q30" s="1020">
        <v>0.95700740205478818</v>
      </c>
    </row>
    <row r="31" spans="2:17" s="101" customFormat="1" x14ac:dyDescent="0.25">
      <c r="B31" s="101" t="s">
        <v>46</v>
      </c>
      <c r="C31" s="1019">
        <v>2448</v>
      </c>
      <c r="D31" s="1019">
        <v>2301</v>
      </c>
      <c r="E31" s="1019">
        <v>147</v>
      </c>
      <c r="F31" s="1020">
        <v>0.93995098039215685</v>
      </c>
      <c r="G31" s="1020">
        <v>6.0049019607843139E-2</v>
      </c>
      <c r="I31" s="101">
        <v>13</v>
      </c>
      <c r="J31" s="101">
        <v>19</v>
      </c>
      <c r="K31" s="101">
        <v>5</v>
      </c>
      <c r="L31" s="101" t="s">
        <v>6</v>
      </c>
      <c r="M31" s="1019">
        <v>15428</v>
      </c>
      <c r="N31" s="1019">
        <v>2234</v>
      </c>
      <c r="O31" s="1020">
        <v>0.87351375835126255</v>
      </c>
      <c r="P31" s="1020">
        <v>0.1264862416487374</v>
      </c>
      <c r="Q31" s="1020">
        <v>0.95700740205478818</v>
      </c>
    </row>
    <row r="32" spans="2:17" s="101" customFormat="1" x14ac:dyDescent="0.25">
      <c r="B32" s="104" t="s">
        <v>108</v>
      </c>
      <c r="C32" s="105">
        <v>431772</v>
      </c>
      <c r="D32" s="105">
        <v>413209</v>
      </c>
      <c r="E32" s="105">
        <v>18563</v>
      </c>
      <c r="F32" s="106">
        <v>0.95700740205478818</v>
      </c>
      <c r="G32" s="106">
        <v>4.2992597945211826E-2</v>
      </c>
      <c r="I32" s="101">
        <v>12</v>
      </c>
      <c r="J32" s="101">
        <v>20</v>
      </c>
      <c r="K32" s="101">
        <v>18</v>
      </c>
      <c r="L32" s="101" t="s">
        <v>45</v>
      </c>
      <c r="M32" s="1019">
        <v>17253</v>
      </c>
      <c r="N32" s="1019">
        <v>2593</v>
      </c>
      <c r="O32" s="1020">
        <v>0.86934394840270079</v>
      </c>
      <c r="P32" s="1020">
        <v>0.13065605159729921</v>
      </c>
      <c r="Q32" s="1020">
        <v>0.95700740205478818</v>
      </c>
    </row>
    <row r="33" spans="13:16" s="113" customFormat="1" x14ac:dyDescent="0.25">
      <c r="M33" s="1146"/>
      <c r="N33" s="1146"/>
      <c r="O33" s="1147"/>
      <c r="P33" s="1147"/>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5" width="8.28515625" style="220" customWidth="1"/>
    <col min="26"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K1" s="221"/>
      <c r="L1" s="221"/>
    </row>
    <row r="2" spans="1:29" ht="48.75" customHeight="1" x14ac:dyDescent="0.25">
      <c r="A2" s="219"/>
      <c r="B2" s="219"/>
      <c r="K2" s="221"/>
      <c r="L2" s="221"/>
    </row>
    <row r="3" spans="1:29" ht="24" customHeight="1" x14ac:dyDescent="0.25">
      <c r="A3" s="219"/>
      <c r="B3" s="1391" t="s">
        <v>370</v>
      </c>
      <c r="C3" s="1391"/>
      <c r="D3" s="1391"/>
      <c r="E3" s="1391"/>
      <c r="F3" s="1391"/>
      <c r="G3" s="1391"/>
      <c r="H3" s="1391"/>
      <c r="I3" s="1391"/>
      <c r="J3" s="1391"/>
      <c r="K3" s="1391"/>
      <c r="L3" s="1391"/>
      <c r="M3" s="1391"/>
      <c r="N3" s="1391"/>
      <c r="O3" s="1391"/>
      <c r="P3" s="1391"/>
      <c r="Q3" s="1391"/>
      <c r="R3" s="1391"/>
      <c r="S3" s="1391"/>
      <c r="T3" s="1391"/>
      <c r="U3" s="1391"/>
      <c r="V3" s="1391"/>
      <c r="W3" s="1391"/>
      <c r="X3" s="1391"/>
      <c r="Y3" s="1391"/>
      <c r="Z3" s="1391"/>
    </row>
    <row r="5" spans="1:29" x14ac:dyDescent="0.25">
      <c r="B5" s="219"/>
      <c r="C5" s="219"/>
      <c r="D5" s="1381" t="s">
        <v>366</v>
      </c>
      <c r="E5" s="1381"/>
      <c r="F5" s="1381"/>
      <c r="G5" s="1381"/>
      <c r="H5" s="1381"/>
      <c r="I5" s="1381"/>
      <c r="J5" s="1381"/>
      <c r="K5" s="1381"/>
      <c r="L5" s="1381"/>
      <c r="M5" s="219"/>
      <c r="N5" s="1382" t="s">
        <v>340</v>
      </c>
      <c r="O5" s="1382"/>
      <c r="P5" s="1382"/>
      <c r="Q5" s="1382"/>
      <c r="R5" s="1382"/>
      <c r="S5" s="1382"/>
      <c r="T5" s="1382"/>
      <c r="U5" s="1382"/>
      <c r="V5" s="1382"/>
      <c r="W5" s="1382"/>
      <c r="X5" s="1382"/>
      <c r="Y5" s="1382"/>
      <c r="Z5" s="1382"/>
      <c r="AA5" s="1382"/>
    </row>
    <row r="6" spans="1:29" ht="21" customHeight="1" x14ac:dyDescent="0.25">
      <c r="B6" s="219"/>
      <c r="C6" s="219"/>
      <c r="D6" s="1382"/>
      <c r="E6" s="1382"/>
      <c r="F6" s="1382"/>
      <c r="G6" s="1382"/>
      <c r="H6" s="1382"/>
      <c r="I6" s="1382"/>
      <c r="J6" s="1382"/>
      <c r="K6" s="1382"/>
      <c r="L6" s="1382"/>
      <c r="M6" s="219"/>
      <c r="N6" s="1383">
        <v>43830</v>
      </c>
      <c r="O6" s="1384"/>
      <c r="P6" s="1385">
        <v>44196</v>
      </c>
      <c r="Q6" s="1386"/>
      <c r="R6" s="1385">
        <v>44561</v>
      </c>
      <c r="S6" s="1386"/>
      <c r="T6" s="1389">
        <v>44926</v>
      </c>
      <c r="U6" s="1390"/>
      <c r="V6" s="1387">
        <v>45291</v>
      </c>
      <c r="W6" s="1388"/>
      <c r="X6" s="1395">
        <v>45657</v>
      </c>
      <c r="Y6" s="1396"/>
      <c r="Z6" s="1387">
        <f>EVO_sol!K7</f>
        <v>45688</v>
      </c>
      <c r="AA6" s="1392"/>
    </row>
    <row r="7" spans="1:29" x14ac:dyDescent="0.25">
      <c r="B7" s="225"/>
      <c r="C7" s="219"/>
      <c r="D7" s="226">
        <v>43465</v>
      </c>
      <c r="E7" s="227">
        <v>43830</v>
      </c>
      <c r="F7" s="228">
        <v>44196</v>
      </c>
      <c r="G7" s="228">
        <v>44561</v>
      </c>
      <c r="H7" s="228">
        <v>44926</v>
      </c>
      <c r="I7" s="228">
        <v>45291</v>
      </c>
      <c r="J7" s="228">
        <v>45657</v>
      </c>
      <c r="K7" s="228">
        <f>EVO!K7</f>
        <v>45688</v>
      </c>
      <c r="L7" s="229"/>
      <c r="M7" s="219"/>
      <c r="N7" s="230" t="s">
        <v>28</v>
      </c>
      <c r="O7" s="231" t="s">
        <v>341</v>
      </c>
      <c r="P7" s="232" t="s">
        <v>28</v>
      </c>
      <c r="Q7" s="233" t="s">
        <v>341</v>
      </c>
      <c r="R7" s="231" t="s">
        <v>28</v>
      </c>
      <c r="S7" s="232" t="s">
        <v>341</v>
      </c>
      <c r="T7" s="232" t="s">
        <v>28</v>
      </c>
      <c r="U7" s="232" t="s">
        <v>341</v>
      </c>
      <c r="V7" s="232" t="s">
        <v>28</v>
      </c>
      <c r="W7" s="1363" t="s">
        <v>341</v>
      </c>
      <c r="X7" s="232" t="s">
        <v>28</v>
      </c>
      <c r="Y7" s="227" t="s">
        <v>341</v>
      </c>
      <c r="Z7" s="231" t="s">
        <v>28</v>
      </c>
      <c r="AA7" s="229" t="s">
        <v>341</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75097</v>
      </c>
      <c r="E9" s="300">
        <v>73871</v>
      </c>
      <c r="F9" s="300">
        <v>56534</v>
      </c>
      <c r="G9" s="254">
        <v>38325</v>
      </c>
      <c r="H9" s="254">
        <v>36606</v>
      </c>
      <c r="I9" s="254">
        <v>35558</v>
      </c>
      <c r="J9" s="276">
        <v>17192</v>
      </c>
      <c r="K9" s="301">
        <v>16773</v>
      </c>
      <c r="L9" s="302"/>
      <c r="M9" s="222"/>
      <c r="N9" s="278">
        <v>-1.6325552285710532E-2</v>
      </c>
      <c r="O9" s="279">
        <v>-1226</v>
      </c>
      <c r="P9" s="280">
        <v>-0.23469291061444952</v>
      </c>
      <c r="Q9" s="279">
        <f t="shared" ref="Q9:Q26" si="0">F9-E9</f>
        <v>-17337</v>
      </c>
      <c r="R9" s="280">
        <f t="shared" ref="R9:R27" si="1">G9/F9-1</f>
        <v>-0.32208936215374817</v>
      </c>
      <c r="S9" s="279">
        <f t="shared" ref="S9:S27" si="2">G9-F9</f>
        <v>-18209</v>
      </c>
      <c r="T9" s="280">
        <f>H9/G9-1</f>
        <v>-4.4853228962817959E-2</v>
      </c>
      <c r="U9" s="279">
        <f>H9-G9</f>
        <v>-1719</v>
      </c>
      <c r="V9" s="280">
        <f>I9/H9-1</f>
        <v>-2.862918647216306E-2</v>
      </c>
      <c r="W9" s="279">
        <f>I9-H9</f>
        <v>-1048</v>
      </c>
      <c r="X9" s="280">
        <f>J9/I9-1</f>
        <v>-0.51650824005849594</v>
      </c>
      <c r="Y9" s="276">
        <f>J9-I9</f>
        <v>-18366</v>
      </c>
      <c r="Z9" s="280">
        <v>-0.4809531177471762</v>
      </c>
      <c r="AA9" s="279">
        <v>-15542</v>
      </c>
    </row>
    <row r="10" spans="1:29" x14ac:dyDescent="0.25">
      <c r="B10" s="303" t="s">
        <v>7</v>
      </c>
      <c r="C10" s="219"/>
      <c r="D10" s="253">
        <v>6000</v>
      </c>
      <c r="E10" s="254">
        <v>6236</v>
      </c>
      <c r="F10" s="254">
        <v>4811</v>
      </c>
      <c r="G10" s="254">
        <v>2779</v>
      </c>
      <c r="H10" s="254">
        <v>1565</v>
      </c>
      <c r="I10" s="254">
        <v>186</v>
      </c>
      <c r="J10" s="254">
        <v>86</v>
      </c>
      <c r="K10" s="257">
        <v>90</v>
      </c>
      <c r="M10" s="222"/>
      <c r="N10" s="256">
        <v>3.9333333333333442E-2</v>
      </c>
      <c r="O10" s="257">
        <v>236</v>
      </c>
      <c r="P10" s="258">
        <v>-0.22851186658114175</v>
      </c>
      <c r="Q10" s="257">
        <f t="shared" si="0"/>
        <v>-1425</v>
      </c>
      <c r="R10" s="258">
        <f t="shared" si="1"/>
        <v>-0.4223654125961338</v>
      </c>
      <c r="S10" s="257">
        <f t="shared" si="2"/>
        <v>-2032</v>
      </c>
      <c r="T10" s="258">
        <f t="shared" ref="T10:T27" si="3">H10/G10-1</f>
        <v>-0.43684778697373161</v>
      </c>
      <c r="U10" s="257">
        <f t="shared" ref="U10:U27" si="4">H10-G10</f>
        <v>-1214</v>
      </c>
      <c r="V10" s="258">
        <f t="shared" ref="V10:V27" si="5">I10/H10-1</f>
        <v>-0.88115015974440891</v>
      </c>
      <c r="W10" s="257">
        <f t="shared" ref="W10:W27" si="6">I10-H10</f>
        <v>-1379</v>
      </c>
      <c r="X10" s="258">
        <f t="shared" ref="X10:X27" si="7">J10/I10-1</f>
        <v>-0.5376344086021505</v>
      </c>
      <c r="Y10" s="254">
        <f t="shared" ref="Y10:Y27" si="8">J10-I10</f>
        <v>-100</v>
      </c>
      <c r="Z10" s="258">
        <v>-0.52879581151832467</v>
      </c>
      <c r="AA10" s="257">
        <v>-101</v>
      </c>
    </row>
    <row r="11" spans="1:29" x14ac:dyDescent="0.25">
      <c r="B11" s="303" t="s">
        <v>37</v>
      </c>
      <c r="C11" s="219"/>
      <c r="D11" s="253">
        <v>3524</v>
      </c>
      <c r="E11" s="254">
        <v>5794</v>
      </c>
      <c r="F11" s="254">
        <v>3064</v>
      </c>
      <c r="G11" s="254">
        <v>2063</v>
      </c>
      <c r="H11" s="254">
        <v>2778</v>
      </c>
      <c r="I11" s="254">
        <v>1346</v>
      </c>
      <c r="J11" s="254">
        <v>445</v>
      </c>
      <c r="K11" s="257">
        <v>452</v>
      </c>
      <c r="M11" s="222"/>
      <c r="N11" s="256">
        <v>0.64415437003405218</v>
      </c>
      <c r="O11" s="257">
        <v>2270</v>
      </c>
      <c r="P11" s="258">
        <v>-0.47117707973765965</v>
      </c>
      <c r="Q11" s="257">
        <f t="shared" si="0"/>
        <v>-2730</v>
      </c>
      <c r="R11" s="258">
        <f t="shared" si="1"/>
        <v>-0.32669712793733685</v>
      </c>
      <c r="S11" s="257">
        <f t="shared" si="2"/>
        <v>-1001</v>
      </c>
      <c r="T11" s="258">
        <f t="shared" si="3"/>
        <v>0.34658264663111971</v>
      </c>
      <c r="U11" s="257">
        <f t="shared" si="4"/>
        <v>715</v>
      </c>
      <c r="V11" s="258">
        <f t="shared" si="5"/>
        <v>-0.51547876169906415</v>
      </c>
      <c r="W11" s="257">
        <f t="shared" si="6"/>
        <v>-1432</v>
      </c>
      <c r="X11" s="258">
        <f t="shared" si="7"/>
        <v>-0.66939078751857362</v>
      </c>
      <c r="Y11" s="254">
        <f t="shared" si="8"/>
        <v>-901</v>
      </c>
      <c r="Z11" s="258">
        <v>-0.61301369863013699</v>
      </c>
      <c r="AA11" s="257">
        <v>-716</v>
      </c>
    </row>
    <row r="12" spans="1:29" x14ac:dyDescent="0.25">
      <c r="B12" s="303" t="s">
        <v>38</v>
      </c>
      <c r="C12" s="219"/>
      <c r="D12" s="253">
        <v>2811</v>
      </c>
      <c r="E12" s="254">
        <v>4317</v>
      </c>
      <c r="F12" s="254">
        <v>2454</v>
      </c>
      <c r="G12" s="254">
        <v>2514</v>
      </c>
      <c r="H12" s="254">
        <v>3293</v>
      </c>
      <c r="I12" s="254">
        <v>4117</v>
      </c>
      <c r="J12" s="254">
        <v>3750</v>
      </c>
      <c r="K12" s="257">
        <v>3569</v>
      </c>
      <c r="M12" s="222"/>
      <c r="N12" s="256">
        <v>0.53575240128068313</v>
      </c>
      <c r="O12" s="257">
        <v>1506</v>
      </c>
      <c r="P12" s="258">
        <v>-0.43154968728283527</v>
      </c>
      <c r="Q12" s="257">
        <f t="shared" si="0"/>
        <v>-1863</v>
      </c>
      <c r="R12" s="258">
        <f t="shared" si="1"/>
        <v>2.4449877750611249E-2</v>
      </c>
      <c r="S12" s="257">
        <f t="shared" si="2"/>
        <v>60</v>
      </c>
      <c r="T12" s="258">
        <f t="shared" si="3"/>
        <v>0.30986475735879071</v>
      </c>
      <c r="U12" s="257">
        <f t="shared" si="4"/>
        <v>779</v>
      </c>
      <c r="V12" s="258">
        <f t="shared" si="5"/>
        <v>0.25022775584573331</v>
      </c>
      <c r="W12" s="257">
        <f t="shared" si="6"/>
        <v>824</v>
      </c>
      <c r="X12" s="258">
        <f t="shared" si="7"/>
        <v>-8.9142579548214695E-2</v>
      </c>
      <c r="Y12" s="254">
        <f t="shared" si="8"/>
        <v>-367</v>
      </c>
      <c r="Z12" s="258">
        <v>-0.14082811747713042</v>
      </c>
      <c r="AA12" s="257">
        <v>-585</v>
      </c>
    </row>
    <row r="13" spans="1:29" x14ac:dyDescent="0.25">
      <c r="B13" s="303" t="s">
        <v>6</v>
      </c>
      <c r="C13" s="219"/>
      <c r="D13" s="253">
        <v>8956</v>
      </c>
      <c r="E13" s="254">
        <v>9040</v>
      </c>
      <c r="F13" s="254">
        <v>8082</v>
      </c>
      <c r="G13" s="254">
        <v>9950</v>
      </c>
      <c r="H13" s="254">
        <v>7071</v>
      </c>
      <c r="I13" s="254">
        <v>5826</v>
      </c>
      <c r="J13" s="254">
        <v>7478</v>
      </c>
      <c r="K13" s="257">
        <v>7796</v>
      </c>
      <c r="L13" s="304"/>
      <c r="M13" s="219"/>
      <c r="N13" s="256">
        <v>9.3791871371147195E-3</v>
      </c>
      <c r="O13" s="257">
        <v>84</v>
      </c>
      <c r="P13" s="258">
        <v>-0.10597345132743363</v>
      </c>
      <c r="Q13" s="257">
        <f t="shared" si="0"/>
        <v>-958</v>
      </c>
      <c r="R13" s="258">
        <f t="shared" si="1"/>
        <v>0.23113090819104176</v>
      </c>
      <c r="S13" s="257">
        <f t="shared" si="2"/>
        <v>1868</v>
      </c>
      <c r="T13" s="258">
        <f t="shared" si="3"/>
        <v>-0.28934673366834174</v>
      </c>
      <c r="U13" s="257">
        <f t="shared" si="4"/>
        <v>-2879</v>
      </c>
      <c r="V13" s="258">
        <f t="shared" si="5"/>
        <v>-0.1760712770470938</v>
      </c>
      <c r="W13" s="257">
        <f t="shared" si="6"/>
        <v>-1245</v>
      </c>
      <c r="X13" s="258">
        <f t="shared" si="7"/>
        <v>0.28355647099210435</v>
      </c>
      <c r="Y13" s="254">
        <f t="shared" si="8"/>
        <v>1652</v>
      </c>
      <c r="Z13" s="258">
        <v>0.32607586324204796</v>
      </c>
      <c r="AA13" s="257">
        <v>1917</v>
      </c>
      <c r="AC13" s="224"/>
    </row>
    <row r="14" spans="1:29" x14ac:dyDescent="0.25">
      <c r="B14" s="303" t="s">
        <v>5</v>
      </c>
      <c r="C14" s="219"/>
      <c r="D14" s="253">
        <v>4667</v>
      </c>
      <c r="E14" s="254">
        <v>3990</v>
      </c>
      <c r="F14" s="254">
        <v>3899</v>
      </c>
      <c r="G14" s="254">
        <v>1365</v>
      </c>
      <c r="H14" s="254">
        <v>873</v>
      </c>
      <c r="I14" s="254">
        <v>1583</v>
      </c>
      <c r="J14" s="254">
        <v>376</v>
      </c>
      <c r="K14" s="257">
        <v>361</v>
      </c>
      <c r="L14" s="304"/>
      <c r="M14" s="219"/>
      <c r="N14" s="256">
        <v>-0.14506106706663813</v>
      </c>
      <c r="O14" s="257">
        <v>-677</v>
      </c>
      <c r="P14" s="258">
        <v>-2.2807017543859609E-2</v>
      </c>
      <c r="Q14" s="257">
        <f t="shared" si="0"/>
        <v>-91</v>
      </c>
      <c r="R14" s="258">
        <f t="shared" si="1"/>
        <v>-0.64991023339317766</v>
      </c>
      <c r="S14" s="257">
        <f t="shared" si="2"/>
        <v>-2534</v>
      </c>
      <c r="T14" s="258">
        <f t="shared" si="3"/>
        <v>-0.36043956043956049</v>
      </c>
      <c r="U14" s="257">
        <f t="shared" si="4"/>
        <v>-492</v>
      </c>
      <c r="V14" s="258">
        <f t="shared" si="5"/>
        <v>0.81328751431844215</v>
      </c>
      <c r="W14" s="257">
        <f t="shared" si="6"/>
        <v>710</v>
      </c>
      <c r="X14" s="258">
        <f t="shared" si="7"/>
        <v>-0.76247631080227418</v>
      </c>
      <c r="Y14" s="254">
        <f t="shared" si="8"/>
        <v>-1207</v>
      </c>
      <c r="Z14" s="258">
        <v>-0.76389797253106606</v>
      </c>
      <c r="AA14" s="257">
        <v>-1168</v>
      </c>
      <c r="AC14" s="224"/>
    </row>
    <row r="15" spans="1:29" x14ac:dyDescent="0.25">
      <c r="B15" s="303" t="s">
        <v>4</v>
      </c>
      <c r="C15" s="219"/>
      <c r="D15" s="253">
        <v>1471</v>
      </c>
      <c r="E15" s="254">
        <v>1593</v>
      </c>
      <c r="F15" s="254">
        <v>119</v>
      </c>
      <c r="G15" s="254">
        <v>186</v>
      </c>
      <c r="H15" s="254">
        <v>207</v>
      </c>
      <c r="I15" s="254">
        <v>157</v>
      </c>
      <c r="J15" s="254">
        <v>151</v>
      </c>
      <c r="K15" s="257">
        <v>180</v>
      </c>
      <c r="M15" s="222"/>
      <c r="N15" s="256">
        <v>8.2936777702243392E-2</v>
      </c>
      <c r="O15" s="257">
        <v>122</v>
      </c>
      <c r="P15" s="258">
        <v>-0.92529817953546767</v>
      </c>
      <c r="Q15" s="257">
        <f t="shared" si="0"/>
        <v>-1474</v>
      </c>
      <c r="R15" s="258">
        <f t="shared" si="1"/>
        <v>0.56302521008403361</v>
      </c>
      <c r="S15" s="257">
        <f t="shared" si="2"/>
        <v>67</v>
      </c>
      <c r="T15" s="258">
        <f t="shared" si="3"/>
        <v>0.11290322580645151</v>
      </c>
      <c r="U15" s="257">
        <f t="shared" si="4"/>
        <v>21</v>
      </c>
      <c r="V15" s="258">
        <f t="shared" si="5"/>
        <v>-0.24154589371980673</v>
      </c>
      <c r="W15" s="257">
        <f t="shared" si="6"/>
        <v>-50</v>
      </c>
      <c r="X15" s="258">
        <f t="shared" si="7"/>
        <v>-3.8216560509554132E-2</v>
      </c>
      <c r="Y15" s="254">
        <f t="shared" si="8"/>
        <v>-6</v>
      </c>
      <c r="Z15" s="258">
        <v>-4.7619047619047672E-2</v>
      </c>
      <c r="AA15" s="257">
        <v>-9</v>
      </c>
      <c r="AC15" s="224"/>
    </row>
    <row r="16" spans="1:29" x14ac:dyDescent="0.25">
      <c r="B16" s="303" t="s">
        <v>40</v>
      </c>
      <c r="C16" s="219"/>
      <c r="D16" s="253">
        <v>7126</v>
      </c>
      <c r="E16" s="254">
        <v>5895</v>
      </c>
      <c r="F16" s="254">
        <v>4923</v>
      </c>
      <c r="G16" s="254">
        <v>3015</v>
      </c>
      <c r="H16" s="254">
        <v>2591</v>
      </c>
      <c r="I16" s="254">
        <v>2478</v>
      </c>
      <c r="J16" s="254">
        <v>2010</v>
      </c>
      <c r="K16" s="257">
        <v>2364</v>
      </c>
      <c r="M16" s="222"/>
      <c r="N16" s="256">
        <v>-0.17274768453550382</v>
      </c>
      <c r="O16" s="257">
        <v>-1231</v>
      </c>
      <c r="P16" s="258">
        <v>-0.16488549618320614</v>
      </c>
      <c r="Q16" s="257">
        <f t="shared" si="0"/>
        <v>-972</v>
      </c>
      <c r="R16" s="258">
        <f t="shared" si="1"/>
        <v>-0.38756855575868376</v>
      </c>
      <c r="S16" s="257">
        <f t="shared" si="2"/>
        <v>-1908</v>
      </c>
      <c r="T16" s="258">
        <f t="shared" si="3"/>
        <v>-0.14063018242122716</v>
      </c>
      <c r="U16" s="257">
        <f t="shared" si="4"/>
        <v>-424</v>
      </c>
      <c r="V16" s="258">
        <f t="shared" si="5"/>
        <v>-4.3612504824392162E-2</v>
      </c>
      <c r="W16" s="257">
        <f t="shared" si="6"/>
        <v>-113</v>
      </c>
      <c r="X16" s="258">
        <f t="shared" si="7"/>
        <v>-0.18886198547215494</v>
      </c>
      <c r="Y16" s="254">
        <f t="shared" si="8"/>
        <v>-468</v>
      </c>
      <c r="Z16" s="258">
        <v>-0.31018383425736795</v>
      </c>
      <c r="AA16" s="257">
        <v>-1063</v>
      </c>
      <c r="AC16" s="224"/>
    </row>
    <row r="17" spans="2:31" x14ac:dyDescent="0.25">
      <c r="B17" s="303" t="s">
        <v>41</v>
      </c>
      <c r="C17" s="219"/>
      <c r="D17" s="253">
        <v>75141</v>
      </c>
      <c r="E17" s="254">
        <v>76253</v>
      </c>
      <c r="F17" s="254">
        <v>73386</v>
      </c>
      <c r="G17" s="254">
        <v>78542</v>
      </c>
      <c r="H17" s="254">
        <v>69770</v>
      </c>
      <c r="I17" s="254">
        <v>48470</v>
      </c>
      <c r="J17" s="254">
        <v>39755</v>
      </c>
      <c r="K17" s="257">
        <v>38072</v>
      </c>
      <c r="L17" s="304"/>
      <c r="M17" s="219"/>
      <c r="N17" s="256">
        <v>1.4798844838370462E-2</v>
      </c>
      <c r="O17" s="257">
        <v>1112</v>
      </c>
      <c r="P17" s="258">
        <v>-3.7598520713939099E-2</v>
      </c>
      <c r="Q17" s="257">
        <f t="shared" si="0"/>
        <v>-2867</v>
      </c>
      <c r="R17" s="258">
        <f t="shared" si="1"/>
        <v>7.0258632436704493E-2</v>
      </c>
      <c r="S17" s="257">
        <f t="shared" si="2"/>
        <v>5156</v>
      </c>
      <c r="T17" s="258">
        <f t="shared" si="3"/>
        <v>-0.11168546764788267</v>
      </c>
      <c r="U17" s="257">
        <f t="shared" si="4"/>
        <v>-8772</v>
      </c>
      <c r="V17" s="258">
        <f t="shared" si="5"/>
        <v>-0.30528880607711051</v>
      </c>
      <c r="W17" s="257">
        <f t="shared" si="6"/>
        <v>-21300</v>
      </c>
      <c r="X17" s="258">
        <f t="shared" si="7"/>
        <v>-0.17980193934392408</v>
      </c>
      <c r="Y17" s="254">
        <f t="shared" si="8"/>
        <v>-8715</v>
      </c>
      <c r="Z17" s="258">
        <v>-0.19183170943980976</v>
      </c>
      <c r="AA17" s="257">
        <v>-9037</v>
      </c>
      <c r="AC17" s="224"/>
    </row>
    <row r="18" spans="2:31" x14ac:dyDescent="0.25">
      <c r="B18" s="303" t="s">
        <v>3</v>
      </c>
      <c r="C18" s="219"/>
      <c r="D18" s="253">
        <v>10677</v>
      </c>
      <c r="E18" s="254">
        <v>14865</v>
      </c>
      <c r="F18" s="254">
        <v>13381</v>
      </c>
      <c r="G18" s="254">
        <v>11826</v>
      </c>
      <c r="H18" s="254">
        <v>10571</v>
      </c>
      <c r="I18" s="254">
        <v>15501</v>
      </c>
      <c r="J18" s="254">
        <v>7989</v>
      </c>
      <c r="K18" s="257">
        <v>8366</v>
      </c>
      <c r="M18" s="222"/>
      <c r="N18" s="256">
        <v>0.39224501264400113</v>
      </c>
      <c r="O18" s="257">
        <v>4188</v>
      </c>
      <c r="P18" s="258">
        <v>-9.9831819710729852E-2</v>
      </c>
      <c r="Q18" s="257">
        <f>F18-E18</f>
        <v>-1484</v>
      </c>
      <c r="R18" s="258">
        <f>G18/F18-1</f>
        <v>-0.11620955085569096</v>
      </c>
      <c r="S18" s="257">
        <f>G18-F18</f>
        <v>-1555</v>
      </c>
      <c r="T18" s="258">
        <f t="shared" si="3"/>
        <v>-0.10612210383899878</v>
      </c>
      <c r="U18" s="257">
        <f t="shared" si="4"/>
        <v>-1255</v>
      </c>
      <c r="V18" s="258">
        <f t="shared" si="5"/>
        <v>0.46637025825371303</v>
      </c>
      <c r="W18" s="257">
        <f t="shared" si="6"/>
        <v>4930</v>
      </c>
      <c r="X18" s="258">
        <f t="shared" si="7"/>
        <v>-0.48461389587768533</v>
      </c>
      <c r="Y18" s="254">
        <f t="shared" si="8"/>
        <v>-7512</v>
      </c>
      <c r="Z18" s="258">
        <v>-0.53789217852408311</v>
      </c>
      <c r="AA18" s="257">
        <v>-9738</v>
      </c>
      <c r="AC18" s="224"/>
    </row>
    <row r="19" spans="2:31" x14ac:dyDescent="0.25">
      <c r="B19" s="303" t="s">
        <v>2</v>
      </c>
      <c r="C19" s="219"/>
      <c r="D19" s="253">
        <v>4152</v>
      </c>
      <c r="E19" s="254">
        <v>7206</v>
      </c>
      <c r="F19" s="254">
        <v>5685</v>
      </c>
      <c r="G19" s="254">
        <v>5272</v>
      </c>
      <c r="H19" s="254">
        <v>6122</v>
      </c>
      <c r="I19" s="254">
        <v>5753</v>
      </c>
      <c r="J19" s="254">
        <v>3823</v>
      </c>
      <c r="K19" s="257">
        <v>4546</v>
      </c>
      <c r="M19" s="222"/>
      <c r="N19" s="256">
        <v>0.73554913294797686</v>
      </c>
      <c r="O19" s="257">
        <v>3054</v>
      </c>
      <c r="P19" s="258">
        <v>-0.21107410491257284</v>
      </c>
      <c r="Q19" s="257">
        <f t="shared" si="0"/>
        <v>-1521</v>
      </c>
      <c r="R19" s="258">
        <f t="shared" si="1"/>
        <v>-7.2647317502198772E-2</v>
      </c>
      <c r="S19" s="257">
        <f t="shared" si="2"/>
        <v>-413</v>
      </c>
      <c r="T19" s="258">
        <f t="shared" si="3"/>
        <v>0.16122913505311076</v>
      </c>
      <c r="U19" s="257">
        <f t="shared" si="4"/>
        <v>850</v>
      </c>
      <c r="V19" s="258">
        <f t="shared" si="5"/>
        <v>-6.0274420124142414E-2</v>
      </c>
      <c r="W19" s="257">
        <f t="shared" si="6"/>
        <v>-369</v>
      </c>
      <c r="X19" s="258">
        <f t="shared" si="7"/>
        <v>-0.33547714236050752</v>
      </c>
      <c r="Y19" s="254">
        <f t="shared" si="8"/>
        <v>-1930</v>
      </c>
      <c r="Z19" s="258">
        <v>-0.21322256836275533</v>
      </c>
      <c r="AA19" s="257">
        <v>-1232</v>
      </c>
      <c r="AC19" s="224"/>
    </row>
    <row r="20" spans="2:31" x14ac:dyDescent="0.25">
      <c r="B20" s="303" t="s">
        <v>35</v>
      </c>
      <c r="C20" s="219"/>
      <c r="D20" s="253">
        <v>7804</v>
      </c>
      <c r="E20" s="254">
        <v>8456</v>
      </c>
      <c r="F20" s="254">
        <v>4923</v>
      </c>
      <c r="G20" s="254">
        <v>4018</v>
      </c>
      <c r="H20" s="254">
        <v>3271</v>
      </c>
      <c r="I20" s="254">
        <v>1893</v>
      </c>
      <c r="J20" s="254">
        <v>1256</v>
      </c>
      <c r="K20" s="257">
        <v>1235</v>
      </c>
      <c r="M20" s="222"/>
      <c r="N20" s="256">
        <v>8.3546899026140542E-2</v>
      </c>
      <c r="O20" s="257">
        <v>652</v>
      </c>
      <c r="P20" s="258">
        <v>-0.41780983916745507</v>
      </c>
      <c r="Q20" s="257">
        <f t="shared" si="0"/>
        <v>-3533</v>
      </c>
      <c r="R20" s="258">
        <f t="shared" si="1"/>
        <v>-0.18383099735933373</v>
      </c>
      <c r="S20" s="257">
        <f t="shared" si="2"/>
        <v>-905</v>
      </c>
      <c r="T20" s="258">
        <f t="shared" si="3"/>
        <v>-0.18591338974614235</v>
      </c>
      <c r="U20" s="257">
        <f t="shared" si="4"/>
        <v>-747</v>
      </c>
      <c r="V20" s="258">
        <f t="shared" si="5"/>
        <v>-0.42127789666768567</v>
      </c>
      <c r="W20" s="257">
        <f t="shared" si="6"/>
        <v>-1378</v>
      </c>
      <c r="X20" s="258">
        <f t="shared" si="7"/>
        <v>-0.33650290544109873</v>
      </c>
      <c r="Y20" s="254">
        <f t="shared" si="8"/>
        <v>-637</v>
      </c>
      <c r="Z20" s="258">
        <v>-0.25557564798071131</v>
      </c>
      <c r="AA20" s="257">
        <v>-424</v>
      </c>
      <c r="AC20" s="224"/>
    </row>
    <row r="21" spans="2:31" x14ac:dyDescent="0.25">
      <c r="B21" s="303" t="s">
        <v>42</v>
      </c>
      <c r="C21" s="219"/>
      <c r="D21" s="253">
        <v>19669</v>
      </c>
      <c r="E21" s="254">
        <v>28300</v>
      </c>
      <c r="F21" s="254">
        <v>28494</v>
      </c>
      <c r="G21" s="254">
        <v>10563</v>
      </c>
      <c r="H21" s="254">
        <v>9303</v>
      </c>
      <c r="I21" s="254">
        <v>8062</v>
      </c>
      <c r="J21" s="254">
        <v>10859</v>
      </c>
      <c r="K21" s="257">
        <v>15458</v>
      </c>
      <c r="M21" s="222"/>
      <c r="N21" s="256">
        <v>0.4388123442981342</v>
      </c>
      <c r="O21" s="257">
        <v>8631</v>
      </c>
      <c r="P21" s="258">
        <v>6.8551236749117006E-3</v>
      </c>
      <c r="Q21" s="257">
        <f t="shared" si="0"/>
        <v>194</v>
      </c>
      <c r="R21" s="258">
        <f t="shared" si="1"/>
        <v>-0.62929037692145717</v>
      </c>
      <c r="S21" s="257">
        <f t="shared" si="2"/>
        <v>-17931</v>
      </c>
      <c r="T21" s="258">
        <f t="shared" si="3"/>
        <v>-0.11928429423459241</v>
      </c>
      <c r="U21" s="257">
        <f t="shared" si="4"/>
        <v>-1260</v>
      </c>
      <c r="V21" s="258">
        <f t="shared" si="5"/>
        <v>-0.13339782865742233</v>
      </c>
      <c r="W21" s="257">
        <f t="shared" si="6"/>
        <v>-1241</v>
      </c>
      <c r="X21" s="258">
        <f t="shared" si="7"/>
        <v>0.34693624410816182</v>
      </c>
      <c r="Y21" s="254">
        <f t="shared" si="8"/>
        <v>2797</v>
      </c>
      <c r="Z21" s="258">
        <v>0.21096748922835884</v>
      </c>
      <c r="AA21" s="257">
        <v>2693</v>
      </c>
      <c r="AC21" s="224"/>
    </row>
    <row r="22" spans="2:31" x14ac:dyDescent="0.25">
      <c r="B22" s="303" t="s">
        <v>43</v>
      </c>
      <c r="C22" s="219"/>
      <c r="D22" s="253">
        <v>4430</v>
      </c>
      <c r="E22" s="254">
        <v>6258</v>
      </c>
      <c r="F22" s="254">
        <v>4718</v>
      </c>
      <c r="G22" s="254">
        <v>5035</v>
      </c>
      <c r="H22" s="254">
        <v>6525</v>
      </c>
      <c r="I22" s="254">
        <v>7096</v>
      </c>
      <c r="J22" s="254">
        <v>6987</v>
      </c>
      <c r="K22" s="257">
        <v>7119</v>
      </c>
      <c r="M22" s="222"/>
      <c r="N22" s="256">
        <v>0.41264108352144468</v>
      </c>
      <c r="O22" s="257">
        <v>1828</v>
      </c>
      <c r="P22" s="258">
        <v>-0.24608501118568238</v>
      </c>
      <c r="Q22" s="257">
        <f t="shared" si="0"/>
        <v>-1540</v>
      </c>
      <c r="R22" s="258">
        <f t="shared" si="1"/>
        <v>6.7189487070792753E-2</v>
      </c>
      <c r="S22" s="257">
        <f t="shared" si="2"/>
        <v>317</v>
      </c>
      <c r="T22" s="258">
        <f t="shared" si="3"/>
        <v>0.29592850049652442</v>
      </c>
      <c r="U22" s="257">
        <f t="shared" si="4"/>
        <v>1490</v>
      </c>
      <c r="V22" s="258">
        <f t="shared" si="5"/>
        <v>8.7509578544061384E-2</v>
      </c>
      <c r="W22" s="257">
        <f t="shared" si="6"/>
        <v>571</v>
      </c>
      <c r="X22" s="258">
        <f t="shared" si="7"/>
        <v>-1.5360766629086808E-2</v>
      </c>
      <c r="Y22" s="254">
        <f t="shared" si="8"/>
        <v>-109</v>
      </c>
      <c r="Z22" s="258">
        <v>4.9380896226415061E-2</v>
      </c>
      <c r="AA22" s="257">
        <v>335</v>
      </c>
      <c r="AC22" s="224"/>
    </row>
    <row r="23" spans="2:31" x14ac:dyDescent="0.25">
      <c r="B23" s="303" t="s">
        <v>44</v>
      </c>
      <c r="C23" s="219"/>
      <c r="D23" s="253">
        <v>1465</v>
      </c>
      <c r="E23" s="254">
        <v>836</v>
      </c>
      <c r="F23" s="254">
        <v>801</v>
      </c>
      <c r="G23" s="254">
        <v>1019</v>
      </c>
      <c r="H23" s="254">
        <v>768</v>
      </c>
      <c r="I23" s="254">
        <v>659</v>
      </c>
      <c r="J23" s="254">
        <v>458</v>
      </c>
      <c r="K23" s="257">
        <v>453</v>
      </c>
      <c r="L23" s="304"/>
      <c r="M23" s="219"/>
      <c r="N23" s="256">
        <v>-0.42935153583617747</v>
      </c>
      <c r="O23" s="257">
        <v>-629</v>
      </c>
      <c r="P23" s="258">
        <v>-4.186602870813394E-2</v>
      </c>
      <c r="Q23" s="257">
        <f t="shared" si="0"/>
        <v>-35</v>
      </c>
      <c r="R23" s="258">
        <f t="shared" si="1"/>
        <v>0.27215980024968789</v>
      </c>
      <c r="S23" s="257">
        <f t="shared" si="2"/>
        <v>218</v>
      </c>
      <c r="T23" s="258">
        <f t="shared" si="3"/>
        <v>-0.24631992149165849</v>
      </c>
      <c r="U23" s="257">
        <f t="shared" si="4"/>
        <v>-251</v>
      </c>
      <c r="V23" s="258">
        <f t="shared" si="5"/>
        <v>-0.14192708333333337</v>
      </c>
      <c r="W23" s="257">
        <f t="shared" si="6"/>
        <v>-109</v>
      </c>
      <c r="X23" s="258">
        <f t="shared" si="7"/>
        <v>-0.30500758725341426</v>
      </c>
      <c r="Y23" s="254">
        <f t="shared" si="8"/>
        <v>-201</v>
      </c>
      <c r="Z23" s="258">
        <v>-0.30839694656488548</v>
      </c>
      <c r="AA23" s="257">
        <v>-202</v>
      </c>
      <c r="AC23" s="224"/>
    </row>
    <row r="24" spans="2:31" x14ac:dyDescent="0.25">
      <c r="B24" s="303" t="s">
        <v>45</v>
      </c>
      <c r="C24" s="219"/>
      <c r="D24" s="253">
        <v>13794</v>
      </c>
      <c r="E24" s="254">
        <v>13680</v>
      </c>
      <c r="F24" s="254">
        <v>13558</v>
      </c>
      <c r="G24" s="254">
        <v>13090</v>
      </c>
      <c r="H24" s="254">
        <v>13861</v>
      </c>
      <c r="I24" s="254">
        <v>14769</v>
      </c>
      <c r="J24" s="254">
        <v>14321</v>
      </c>
      <c r="K24" s="257">
        <v>14324</v>
      </c>
      <c r="M24" s="222"/>
      <c r="N24" s="256">
        <v>-8.2644628099173278E-3</v>
      </c>
      <c r="O24" s="257">
        <v>-114</v>
      </c>
      <c r="P24" s="258">
        <v>-8.9181286549707695E-3</v>
      </c>
      <c r="Q24" s="257">
        <f t="shared" si="0"/>
        <v>-122</v>
      </c>
      <c r="R24" s="258">
        <f t="shared" si="1"/>
        <v>-3.451836554064025E-2</v>
      </c>
      <c r="S24" s="257">
        <f t="shared" si="2"/>
        <v>-468</v>
      </c>
      <c r="T24" s="258">
        <f t="shared" si="3"/>
        <v>5.8899923605805871E-2</v>
      </c>
      <c r="U24" s="257">
        <f t="shared" si="4"/>
        <v>771</v>
      </c>
      <c r="V24" s="258">
        <f t="shared" si="5"/>
        <v>6.5507539138590198E-2</v>
      </c>
      <c r="W24" s="257">
        <f t="shared" si="6"/>
        <v>908</v>
      </c>
      <c r="X24" s="258">
        <f t="shared" si="7"/>
        <v>-3.0333807299072424E-2</v>
      </c>
      <c r="Y24" s="254">
        <f t="shared" si="8"/>
        <v>-448</v>
      </c>
      <c r="Z24" s="258">
        <v>-2.0782061799288987E-2</v>
      </c>
      <c r="AA24" s="257">
        <v>-304</v>
      </c>
      <c r="AC24" s="224"/>
    </row>
    <row r="25" spans="2:31" x14ac:dyDescent="0.25">
      <c r="B25" s="303" t="s">
        <v>46</v>
      </c>
      <c r="C25" s="219"/>
      <c r="D25" s="253">
        <v>3067</v>
      </c>
      <c r="E25" s="254">
        <v>3116</v>
      </c>
      <c r="F25" s="254">
        <v>3168</v>
      </c>
      <c r="G25" s="254">
        <v>3686</v>
      </c>
      <c r="H25" s="254">
        <v>1997</v>
      </c>
      <c r="I25" s="254">
        <v>1466</v>
      </c>
      <c r="J25" s="254">
        <v>1072</v>
      </c>
      <c r="K25" s="257">
        <v>1112</v>
      </c>
      <c r="M25" s="222"/>
      <c r="N25" s="256">
        <v>1.5976524290837846E-2</v>
      </c>
      <c r="O25" s="257">
        <v>49</v>
      </c>
      <c r="P25" s="258">
        <v>1.6688061617458283E-2</v>
      </c>
      <c r="Q25" s="257">
        <f t="shared" si="0"/>
        <v>52</v>
      </c>
      <c r="R25" s="258">
        <f t="shared" si="1"/>
        <v>0.16351010101010099</v>
      </c>
      <c r="S25" s="257">
        <f t="shared" si="2"/>
        <v>518</v>
      </c>
      <c r="T25" s="258">
        <f t="shared" si="3"/>
        <v>-0.45822029300054257</v>
      </c>
      <c r="U25" s="257">
        <f t="shared" si="4"/>
        <v>-1689</v>
      </c>
      <c r="V25" s="258">
        <f t="shared" si="5"/>
        <v>-0.26589884827240862</v>
      </c>
      <c r="W25" s="257">
        <f t="shared" si="6"/>
        <v>-531</v>
      </c>
      <c r="X25" s="258">
        <f t="shared" si="7"/>
        <v>-0.26875852660300137</v>
      </c>
      <c r="Y25" s="254">
        <f t="shared" si="8"/>
        <v>-394</v>
      </c>
      <c r="Z25" s="258">
        <v>-0.27932598833441347</v>
      </c>
      <c r="AA25" s="257">
        <v>-431</v>
      </c>
      <c r="AC25" s="224"/>
    </row>
    <row r="26" spans="2:31" x14ac:dyDescent="0.25">
      <c r="B26" s="305" t="s">
        <v>1</v>
      </c>
      <c r="C26" s="219"/>
      <c r="D26" s="260">
        <v>186</v>
      </c>
      <c r="E26" s="261">
        <v>148</v>
      </c>
      <c r="F26" s="261">
        <v>243</v>
      </c>
      <c r="G26" s="261">
        <v>188</v>
      </c>
      <c r="H26" s="261">
        <v>251</v>
      </c>
      <c r="I26" s="261">
        <v>321</v>
      </c>
      <c r="J26" s="254">
        <v>325</v>
      </c>
      <c r="K26" s="265">
        <v>315</v>
      </c>
      <c r="L26" s="1221"/>
      <c r="M26" s="219"/>
      <c r="N26" s="264">
        <v>-0.20430107526881724</v>
      </c>
      <c r="O26" s="265">
        <v>-38</v>
      </c>
      <c r="P26" s="266">
        <v>0.64189189189189189</v>
      </c>
      <c r="Q26" s="265">
        <f t="shared" si="0"/>
        <v>95</v>
      </c>
      <c r="R26" s="266">
        <f t="shared" si="1"/>
        <v>-0.22633744855967075</v>
      </c>
      <c r="S26" s="265">
        <f t="shared" si="2"/>
        <v>-55</v>
      </c>
      <c r="T26" s="266">
        <f t="shared" si="3"/>
        <v>0.33510638297872331</v>
      </c>
      <c r="U26" s="265">
        <f t="shared" si="4"/>
        <v>63</v>
      </c>
      <c r="V26" s="266">
        <f t="shared" si="5"/>
        <v>0.2788844621513944</v>
      </c>
      <c r="W26" s="265">
        <f t="shared" si="6"/>
        <v>70</v>
      </c>
      <c r="X26" s="266">
        <f t="shared" si="7"/>
        <v>1.2461059190031154E-2</v>
      </c>
      <c r="Y26" s="261">
        <f t="shared" si="8"/>
        <v>4</v>
      </c>
      <c r="Z26" s="266">
        <v>-1.8691588785046731E-2</v>
      </c>
      <c r="AA26" s="257">
        <v>-6</v>
      </c>
      <c r="AC26" s="224"/>
      <c r="AD26" s="224"/>
      <c r="AE26" s="286"/>
    </row>
    <row r="27" spans="2:31" x14ac:dyDescent="0.25">
      <c r="B27" s="235" t="s">
        <v>0</v>
      </c>
      <c r="C27" s="219"/>
      <c r="D27" s="1222">
        <f>SUM(D9:D26)</f>
        <v>250037</v>
      </c>
      <c r="E27" s="306">
        <f>SUM(E9:E26)</f>
        <v>269854</v>
      </c>
      <c r="F27" s="307">
        <f>SUM(F9:F26)</f>
        <v>232243</v>
      </c>
      <c r="G27" s="306">
        <f>SUM(G9:G26)</f>
        <v>193436</v>
      </c>
      <c r="H27" s="307">
        <v>177423</v>
      </c>
      <c r="I27" s="306">
        <v>155241</v>
      </c>
      <c r="J27" s="306">
        <f>SUM(J9:J26)</f>
        <v>118333</v>
      </c>
      <c r="K27" s="306">
        <f>SUM(K9:K26)</f>
        <v>122585</v>
      </c>
      <c r="L27" s="308"/>
      <c r="M27" s="222"/>
      <c r="N27" s="240">
        <f>E27/D27-1</f>
        <v>7.92562700720294E-2</v>
      </c>
      <c r="O27" s="241">
        <f>E27-D27</f>
        <v>19817</v>
      </c>
      <c r="P27" s="242">
        <f>F27/E27-1</f>
        <v>-0.13937536593861866</v>
      </c>
      <c r="Q27" s="243">
        <f>F27-E27</f>
        <v>-37611</v>
      </c>
      <c r="R27" s="242">
        <f t="shared" si="1"/>
        <v>-0.16709653251120593</v>
      </c>
      <c r="S27" s="237">
        <f t="shared" si="2"/>
        <v>-38807</v>
      </c>
      <c r="T27" s="242">
        <f t="shared" si="3"/>
        <v>-8.2781902024442244E-2</v>
      </c>
      <c r="U27" s="243">
        <f t="shared" si="4"/>
        <v>-16013</v>
      </c>
      <c r="V27" s="309">
        <f t="shared" si="5"/>
        <v>-0.12502324952232802</v>
      </c>
      <c r="W27" s="237">
        <f t="shared" si="6"/>
        <v>-22182</v>
      </c>
      <c r="X27" s="309">
        <f t="shared" si="7"/>
        <v>-0.23774647161510165</v>
      </c>
      <c r="Y27" s="237">
        <f t="shared" si="8"/>
        <v>-36908</v>
      </c>
      <c r="Z27" s="242">
        <v>-0.22511662600032867</v>
      </c>
      <c r="AA27" s="243">
        <v>-35613</v>
      </c>
    </row>
    <row r="28" spans="2:31" x14ac:dyDescent="0.2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EVO_sinPIA!D9:K9</xm:f>
              <xm:sqref>L9</xm:sqref>
            </x14:sparkline>
            <x14:sparkline>
              <xm:f>EVO_sinPIA!D10:K10</xm:f>
              <xm:sqref>L10</xm:sqref>
            </x14:sparkline>
            <x14:sparkline>
              <xm:f>EVO_sinPIA!D11:K11</xm:f>
              <xm:sqref>L11</xm:sqref>
            </x14:sparkline>
            <x14:sparkline>
              <xm:f>EVO_sinPIA!D12:K12</xm:f>
              <xm:sqref>L12</xm:sqref>
            </x14:sparkline>
            <x14:sparkline>
              <xm:f>EVO_sinPIA!D13:K13</xm:f>
              <xm:sqref>L13</xm:sqref>
            </x14:sparkline>
            <x14:sparkline>
              <xm:f>EVO_sinPIA!D14:K14</xm:f>
              <xm:sqref>L14</xm:sqref>
            </x14:sparkline>
            <x14:sparkline>
              <xm:f>EVO_sinPIA!D15:K15</xm:f>
              <xm:sqref>L15</xm:sqref>
            </x14:sparkline>
            <x14:sparkline>
              <xm:f>EVO_sinPIA!D16:K16</xm:f>
              <xm:sqref>L16</xm:sqref>
            </x14:sparkline>
            <x14:sparkline>
              <xm:f>EVO_sinPIA!D17:K17</xm:f>
              <xm:sqref>L17</xm:sqref>
            </x14:sparkline>
            <x14:sparkline>
              <xm:f>EVO_sinPIA!D18:K18</xm:f>
              <xm:sqref>L18</xm:sqref>
            </x14:sparkline>
            <x14:sparkline>
              <xm:f>EVO_sinPIA!D19:K19</xm:f>
              <xm:sqref>L19</xm:sqref>
            </x14:sparkline>
            <x14:sparkline>
              <xm:f>EVO_sinPIA!D20:K20</xm:f>
              <xm:sqref>L20</xm:sqref>
            </x14:sparkline>
            <x14:sparkline>
              <xm:f>EVO_sinPIA!D21:K21</xm:f>
              <xm:sqref>L21</xm:sqref>
            </x14:sparkline>
            <x14:sparkline>
              <xm:f>EVO_sinPIA!D22:K22</xm:f>
              <xm:sqref>L22</xm:sqref>
            </x14:sparkline>
            <x14:sparkline>
              <xm:f>EVO_sinPIA!D23:K23</xm:f>
              <xm:sqref>L23</xm:sqref>
            </x14:sparkline>
            <x14:sparkline>
              <xm:f>EVO_sinPIA!D24:K24</xm:f>
              <xm:sqref>L24</xm:sqref>
            </x14:sparkline>
            <x14:sparkline>
              <xm:f>EVO_sinPIA!D25:K25</xm:f>
              <xm:sqref>L25</xm:sqref>
            </x14:sparkline>
            <x14:sparkline>
              <xm:f>EVO_sinPIA!D26:K26</xm:f>
              <xm:sqref>L26</xm:sqref>
            </x14:sparkline>
            <x14:sparkline>
              <xm:f>EVO_sinPIA!D27:K27</xm:f>
              <xm:sqref>L27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5"/>
      <c r="B6" s="1518" t="s">
        <v>464</v>
      </c>
      <c r="C6" s="1518"/>
      <c r="D6" s="1518"/>
      <c r="E6" s="1518"/>
      <c r="F6" s="1518"/>
      <c r="G6" s="1518"/>
      <c r="H6" s="1518"/>
      <c r="I6" s="1518"/>
      <c r="J6" s="1518"/>
      <c r="K6" s="1518"/>
      <c r="L6" s="1518"/>
      <c r="M6" s="1518"/>
      <c r="N6" s="1518"/>
      <c r="O6" s="1016"/>
    </row>
    <row r="7" spans="1:17" s="621" customFormat="1" ht="24.75" customHeight="1" x14ac:dyDescent="0.2">
      <c r="A7" s="1015"/>
      <c r="B7" s="1518"/>
      <c r="C7" s="1518"/>
      <c r="D7" s="1518"/>
      <c r="E7" s="1518"/>
      <c r="F7" s="1518"/>
      <c r="G7" s="1518"/>
      <c r="H7" s="1518"/>
      <c r="I7" s="1518"/>
      <c r="J7" s="1518"/>
      <c r="K7" s="1518"/>
      <c r="L7" s="1518"/>
      <c r="M7" s="1518"/>
      <c r="N7" s="1518"/>
      <c r="O7" s="1016"/>
    </row>
    <row r="8" spans="1:17" s="621" customFormat="1" ht="15.75" customHeight="1" x14ac:dyDescent="0.2">
      <c r="A8" s="1015"/>
      <c r="B8" s="1657" t="s">
        <v>491</v>
      </c>
      <c r="C8" s="1657"/>
      <c r="D8" s="1657"/>
      <c r="E8" s="1657"/>
      <c r="F8" s="1657"/>
      <c r="G8" s="1657"/>
      <c r="H8" s="1657"/>
      <c r="I8" s="1657"/>
      <c r="J8" s="1657"/>
      <c r="K8" s="1657"/>
      <c r="L8" s="1657"/>
      <c r="M8" s="1657"/>
      <c r="N8" s="1657"/>
    </row>
    <row r="9" spans="1:17" s="700" customFormat="1" ht="6" customHeight="1" x14ac:dyDescent="0.25">
      <c r="A9" s="1018"/>
      <c r="B9" s="1018"/>
      <c r="C9" s="1018"/>
      <c r="D9" s="1018"/>
      <c r="E9" s="1018"/>
      <c r="F9" s="1018"/>
      <c r="G9" s="1018"/>
      <c r="H9" s="1018"/>
      <c r="I9" s="1018"/>
      <c r="J9" s="1018"/>
      <c r="K9" s="1018"/>
      <c r="L9" s="1018"/>
    </row>
    <row r="10" spans="1:17" s="113" customFormat="1" x14ac:dyDescent="0.25"/>
    <row r="11" spans="1:17" s="101" customFormat="1" x14ac:dyDescent="0.25">
      <c r="C11" s="1658" t="s">
        <v>33</v>
      </c>
      <c r="D11" s="1658"/>
      <c r="E11" s="1658"/>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19">
        <v>138046</v>
      </c>
      <c r="D13" s="1019">
        <v>132484</v>
      </c>
      <c r="E13" s="1019">
        <v>5562</v>
      </c>
      <c r="F13" s="1020">
        <v>0.95970908247975317</v>
      </c>
      <c r="G13" s="1020">
        <v>4.0290917520246876E-2</v>
      </c>
      <c r="I13" s="101">
        <v>9</v>
      </c>
      <c r="J13" s="101">
        <v>1</v>
      </c>
      <c r="K13" s="101">
        <v>2</v>
      </c>
      <c r="L13" s="101" t="s">
        <v>7</v>
      </c>
      <c r="M13" s="1019">
        <v>16219</v>
      </c>
      <c r="N13" s="1019">
        <v>21</v>
      </c>
      <c r="O13" s="1020">
        <v>0.99870689655172418</v>
      </c>
      <c r="P13" s="1020">
        <v>1.2931034482758621E-3</v>
      </c>
      <c r="Q13" s="1020">
        <v>0.94115905438029113</v>
      </c>
    </row>
    <row r="14" spans="1:17" s="101" customFormat="1" x14ac:dyDescent="0.25">
      <c r="B14" s="101" t="s">
        <v>7</v>
      </c>
      <c r="C14" s="1019">
        <v>16240</v>
      </c>
      <c r="D14" s="1019">
        <v>16219</v>
      </c>
      <c r="E14" s="1019">
        <v>21</v>
      </c>
      <c r="F14" s="1020">
        <v>0.99870689655172418</v>
      </c>
      <c r="G14" s="1020">
        <v>1.2931034482758621E-3</v>
      </c>
      <c r="I14" s="101">
        <v>1</v>
      </c>
      <c r="J14" s="101">
        <v>2</v>
      </c>
      <c r="K14" s="101">
        <v>8</v>
      </c>
      <c r="L14" s="101" t="s">
        <v>4</v>
      </c>
      <c r="M14" s="1019">
        <v>41406</v>
      </c>
      <c r="N14" s="1019">
        <v>73</v>
      </c>
      <c r="O14" s="1020">
        <v>0.99824007329009856</v>
      </c>
      <c r="P14" s="1020">
        <v>1.7599267099013959E-3</v>
      </c>
      <c r="Q14" s="1020">
        <v>0.94115905438029113</v>
      </c>
    </row>
    <row r="15" spans="1:17" s="101" customFormat="1" x14ac:dyDescent="0.25">
      <c r="B15" s="101" t="s">
        <v>37</v>
      </c>
      <c r="C15" s="1019">
        <v>11323</v>
      </c>
      <c r="D15" s="1019">
        <v>11180</v>
      </c>
      <c r="E15" s="1019">
        <v>143</v>
      </c>
      <c r="F15" s="1020">
        <v>0.9873708381171068</v>
      </c>
      <c r="G15" s="1020">
        <v>1.2629161882893225E-2</v>
      </c>
      <c r="I15" s="101">
        <v>5</v>
      </c>
      <c r="J15" s="101">
        <v>3</v>
      </c>
      <c r="K15" s="101">
        <v>13</v>
      </c>
      <c r="L15" s="101" t="s">
        <v>35</v>
      </c>
      <c r="M15" s="1019">
        <v>26750</v>
      </c>
      <c r="N15" s="1019">
        <v>192</v>
      </c>
      <c r="O15" s="1020">
        <v>0.99287358028357209</v>
      </c>
      <c r="P15" s="1020">
        <v>7.1264197164278825E-3</v>
      </c>
      <c r="Q15" s="1020">
        <v>0.94115905438029113</v>
      </c>
    </row>
    <row r="16" spans="1:17" s="101" customFormat="1" x14ac:dyDescent="0.25">
      <c r="B16" s="101" t="s">
        <v>38</v>
      </c>
      <c r="C16" s="1019">
        <v>11428</v>
      </c>
      <c r="D16" s="1019">
        <v>10472</v>
      </c>
      <c r="E16" s="1019">
        <v>956</v>
      </c>
      <c r="F16" s="1020">
        <v>0.91634581729086451</v>
      </c>
      <c r="G16" s="1020">
        <v>8.3654182709135452E-2</v>
      </c>
      <c r="I16" s="101">
        <v>14</v>
      </c>
      <c r="J16" s="101">
        <v>4</v>
      </c>
      <c r="K16" s="101">
        <v>17</v>
      </c>
      <c r="L16" s="101" t="s">
        <v>44</v>
      </c>
      <c r="M16" s="1019">
        <v>6603</v>
      </c>
      <c r="N16" s="1019">
        <v>83</v>
      </c>
      <c r="O16" s="1020">
        <v>0.98758600059826507</v>
      </c>
      <c r="P16" s="1020">
        <v>1.2413999401734968E-2</v>
      </c>
      <c r="Q16" s="1020">
        <v>0.94115905438029113</v>
      </c>
    </row>
    <row r="17" spans="2:17" s="101" customFormat="1" x14ac:dyDescent="0.25">
      <c r="B17" s="101" t="s">
        <v>6</v>
      </c>
      <c r="C17" s="1019">
        <v>18938</v>
      </c>
      <c r="D17" s="1019">
        <v>16239</v>
      </c>
      <c r="E17" s="1019">
        <v>2699</v>
      </c>
      <c r="F17" s="1020">
        <v>0.85748231069806735</v>
      </c>
      <c r="G17" s="1020">
        <v>0.14251768930193262</v>
      </c>
      <c r="I17" s="101">
        <v>20</v>
      </c>
      <c r="J17" s="101">
        <v>5</v>
      </c>
      <c r="K17" s="101">
        <v>3</v>
      </c>
      <c r="L17" s="101" t="s">
        <v>37</v>
      </c>
      <c r="M17" s="1019">
        <v>11180</v>
      </c>
      <c r="N17" s="1019">
        <v>143</v>
      </c>
      <c r="O17" s="1020">
        <v>0.9873708381171068</v>
      </c>
      <c r="P17" s="1020">
        <v>1.2629161882893225E-2</v>
      </c>
      <c r="Q17" s="1020">
        <v>0.94115905438029113</v>
      </c>
    </row>
    <row r="18" spans="2:17" s="101" customFormat="1" x14ac:dyDescent="0.25">
      <c r="B18" s="101" t="s">
        <v>5</v>
      </c>
      <c r="C18" s="1019">
        <v>7908</v>
      </c>
      <c r="D18" s="1019">
        <v>7779</v>
      </c>
      <c r="E18" s="1019">
        <v>129</v>
      </c>
      <c r="F18" s="1020">
        <v>0.98368740515933228</v>
      </c>
      <c r="G18" s="1020">
        <v>1.6312594840667678E-2</v>
      </c>
      <c r="I18" s="101">
        <v>6</v>
      </c>
      <c r="J18" s="101">
        <v>6</v>
      </c>
      <c r="K18" s="101">
        <v>6</v>
      </c>
      <c r="L18" s="101" t="s">
        <v>5</v>
      </c>
      <c r="M18" s="1019">
        <v>7779</v>
      </c>
      <c r="N18" s="1019">
        <v>129</v>
      </c>
      <c r="O18" s="1020">
        <v>0.98368740515933228</v>
      </c>
      <c r="P18" s="1020">
        <v>1.6312594840667678E-2</v>
      </c>
      <c r="Q18" s="1020">
        <v>0.94115905438029113</v>
      </c>
    </row>
    <row r="19" spans="2:17" s="101" customFormat="1" x14ac:dyDescent="0.25">
      <c r="B19" s="101" t="s">
        <v>40</v>
      </c>
      <c r="C19" s="1019">
        <v>26318</v>
      </c>
      <c r="D19" s="1019">
        <v>25586</v>
      </c>
      <c r="E19" s="1019">
        <v>732</v>
      </c>
      <c r="F19" s="1020">
        <v>0.97218633634774676</v>
      </c>
      <c r="G19" s="1020">
        <v>2.7813663652253212E-2</v>
      </c>
      <c r="I19" s="101">
        <v>7</v>
      </c>
      <c r="J19" s="101">
        <v>7</v>
      </c>
      <c r="K19" s="101">
        <v>7</v>
      </c>
      <c r="L19" s="101" t="s">
        <v>40</v>
      </c>
      <c r="M19" s="1019">
        <v>25586</v>
      </c>
      <c r="N19" s="1019">
        <v>732</v>
      </c>
      <c r="O19" s="1020">
        <v>0.97218633634774676</v>
      </c>
      <c r="P19" s="1020">
        <v>2.7813663652253212E-2</v>
      </c>
      <c r="Q19" s="1020">
        <v>0.94115905438029113</v>
      </c>
    </row>
    <row r="20" spans="2:17" s="101" customFormat="1" x14ac:dyDescent="0.25">
      <c r="B20" s="101" t="s">
        <v>4</v>
      </c>
      <c r="C20" s="1019">
        <v>41479</v>
      </c>
      <c r="D20" s="1019">
        <v>41406</v>
      </c>
      <c r="E20" s="1019">
        <v>73</v>
      </c>
      <c r="F20" s="1020">
        <v>0.99824007329009856</v>
      </c>
      <c r="G20" s="1020">
        <v>1.7599267099013959E-3</v>
      </c>
      <c r="I20" s="101">
        <v>2</v>
      </c>
      <c r="J20" s="101">
        <v>8</v>
      </c>
      <c r="K20" s="101">
        <v>10</v>
      </c>
      <c r="L20" s="101" t="s">
        <v>39</v>
      </c>
      <c r="M20" s="1019">
        <v>581</v>
      </c>
      <c r="N20" s="1019">
        <v>18</v>
      </c>
      <c r="O20" s="1020">
        <v>0.96994991652754592</v>
      </c>
      <c r="P20" s="1020">
        <v>3.0050083472454091E-2</v>
      </c>
      <c r="Q20" s="1020">
        <v>0.94115905438029113</v>
      </c>
    </row>
    <row r="21" spans="2:17" s="101" customFormat="1" x14ac:dyDescent="0.25">
      <c r="B21" s="101" t="s">
        <v>41</v>
      </c>
      <c r="C21" s="1019">
        <v>101812</v>
      </c>
      <c r="D21" s="1019">
        <v>91382</v>
      </c>
      <c r="E21" s="1019">
        <v>10430</v>
      </c>
      <c r="F21" s="1020">
        <v>0.8975562802027266</v>
      </c>
      <c r="G21" s="1020">
        <v>0.1024437197972734</v>
      </c>
      <c r="I21" s="101">
        <v>16</v>
      </c>
      <c r="J21" s="101">
        <v>9</v>
      </c>
      <c r="K21" s="101">
        <v>1</v>
      </c>
      <c r="L21" s="101" t="s">
        <v>8</v>
      </c>
      <c r="M21" s="1019">
        <v>132484</v>
      </c>
      <c r="N21" s="1019">
        <v>5562</v>
      </c>
      <c r="O21" s="1020">
        <v>0.95970908247975317</v>
      </c>
      <c r="P21" s="1020">
        <v>4.0290917520246876E-2</v>
      </c>
      <c r="Q21" s="1020">
        <v>0.94115905438029113</v>
      </c>
    </row>
    <row r="22" spans="2:17" s="101" customFormat="1" x14ac:dyDescent="0.25">
      <c r="B22" s="101" t="s">
        <v>39</v>
      </c>
      <c r="C22" s="1019">
        <v>599</v>
      </c>
      <c r="D22" s="1019">
        <v>581</v>
      </c>
      <c r="E22" s="1019">
        <v>18</v>
      </c>
      <c r="F22" s="1020">
        <v>0.96994991652754592</v>
      </c>
      <c r="G22" s="1020">
        <v>3.0050083472454091E-2</v>
      </c>
      <c r="I22" s="101">
        <v>8</v>
      </c>
      <c r="J22" s="101">
        <v>10</v>
      </c>
      <c r="K22" s="101">
        <v>11</v>
      </c>
      <c r="L22" s="101" t="s">
        <v>3</v>
      </c>
      <c r="M22" s="1019">
        <v>61779</v>
      </c>
      <c r="N22" s="1019">
        <v>3000</v>
      </c>
      <c r="O22" s="1020">
        <v>0.95368869541054968</v>
      </c>
      <c r="P22" s="1020">
        <v>4.6311304589450285E-2</v>
      </c>
      <c r="Q22" s="1020">
        <v>0.94115905438029113</v>
      </c>
    </row>
    <row r="23" spans="2:17" s="101" customFormat="1" x14ac:dyDescent="0.25">
      <c r="B23" s="101" t="s">
        <v>3</v>
      </c>
      <c r="C23" s="1019">
        <v>64779</v>
      </c>
      <c r="D23" s="1019">
        <v>61779</v>
      </c>
      <c r="E23" s="1019">
        <v>3000</v>
      </c>
      <c r="F23" s="1020">
        <v>0.95368869541054968</v>
      </c>
      <c r="G23" s="1020">
        <v>4.6311304589450285E-2</v>
      </c>
      <c r="I23" s="101">
        <v>10</v>
      </c>
      <c r="J23" s="101">
        <v>11</v>
      </c>
      <c r="K23" s="101">
        <v>20</v>
      </c>
      <c r="L23" s="101" t="s">
        <v>108</v>
      </c>
      <c r="M23" s="1019">
        <v>578538</v>
      </c>
      <c r="N23" s="1019">
        <v>36170</v>
      </c>
      <c r="O23" s="1020">
        <v>0.94115905438029113</v>
      </c>
      <c r="P23" s="1020">
        <v>5.8840945619708873E-2</v>
      </c>
      <c r="Q23" s="1020">
        <v>0.94115905438029113</v>
      </c>
    </row>
    <row r="24" spans="2:17" s="101" customFormat="1" x14ac:dyDescent="0.25">
      <c r="B24" s="101" t="s">
        <v>2</v>
      </c>
      <c r="C24" s="1019">
        <v>13658</v>
      </c>
      <c r="D24" s="1019">
        <v>12304</v>
      </c>
      <c r="E24" s="1019">
        <v>1354</v>
      </c>
      <c r="F24" s="1020">
        <v>0.90086396251281298</v>
      </c>
      <c r="G24" s="1020">
        <v>9.9136037487186995E-2</v>
      </c>
      <c r="I24" s="101">
        <v>15</v>
      </c>
      <c r="J24" s="101">
        <v>12</v>
      </c>
      <c r="K24" s="101">
        <v>14</v>
      </c>
      <c r="L24" s="101" t="s">
        <v>42</v>
      </c>
      <c r="M24" s="1019">
        <v>71680</v>
      </c>
      <c r="N24" s="1019">
        <v>4947</v>
      </c>
      <c r="O24" s="1020">
        <v>0.93544051052501076</v>
      </c>
      <c r="P24" s="1020">
        <v>6.455948947498924E-2</v>
      </c>
      <c r="Q24" s="1020">
        <v>0.94115905438029113</v>
      </c>
    </row>
    <row r="25" spans="2:17" s="101" customFormat="1" x14ac:dyDescent="0.25">
      <c r="B25" s="101" t="s">
        <v>35</v>
      </c>
      <c r="C25" s="1019">
        <v>26942</v>
      </c>
      <c r="D25" s="1019">
        <v>26750</v>
      </c>
      <c r="E25" s="1019">
        <v>192</v>
      </c>
      <c r="F25" s="1020">
        <v>0.99287358028357209</v>
      </c>
      <c r="G25" s="1020">
        <v>7.1264197164278825E-3</v>
      </c>
      <c r="I25" s="101">
        <v>3</v>
      </c>
      <c r="J25" s="101">
        <v>13</v>
      </c>
      <c r="K25" s="101">
        <v>19</v>
      </c>
      <c r="L25" s="101" t="s">
        <v>46</v>
      </c>
      <c r="M25" s="1019">
        <v>4102</v>
      </c>
      <c r="N25" s="1019">
        <v>302</v>
      </c>
      <c r="O25" s="1020">
        <v>0.93142597638510449</v>
      </c>
      <c r="P25" s="1020">
        <v>6.8574023614895549E-2</v>
      </c>
      <c r="Q25" s="1020">
        <v>0.94115905438029113</v>
      </c>
    </row>
    <row r="26" spans="2:17" s="101" customFormat="1" x14ac:dyDescent="0.25">
      <c r="B26" s="101" t="s">
        <v>42</v>
      </c>
      <c r="C26" s="1019">
        <v>76627</v>
      </c>
      <c r="D26" s="1019">
        <v>71680</v>
      </c>
      <c r="E26" s="1019">
        <v>4947</v>
      </c>
      <c r="F26" s="1020">
        <v>0.93544051052501076</v>
      </c>
      <c r="G26" s="1020">
        <v>6.455948947498924E-2</v>
      </c>
      <c r="I26" s="101">
        <v>12</v>
      </c>
      <c r="J26" s="101">
        <v>14</v>
      </c>
      <c r="K26" s="101">
        <v>4</v>
      </c>
      <c r="L26" s="101" t="s">
        <v>38</v>
      </c>
      <c r="M26" s="1019">
        <v>10472</v>
      </c>
      <c r="N26" s="1019">
        <v>956</v>
      </c>
      <c r="O26" s="1020">
        <v>0.91634581729086451</v>
      </c>
      <c r="P26" s="1020">
        <v>8.3654182709135452E-2</v>
      </c>
      <c r="Q26" s="1020">
        <v>0.94115905438029113</v>
      </c>
    </row>
    <row r="27" spans="2:17" s="101" customFormat="1" x14ac:dyDescent="0.25">
      <c r="B27" s="101" t="s">
        <v>47</v>
      </c>
      <c r="C27" s="1019">
        <v>894</v>
      </c>
      <c r="D27" s="1019">
        <v>799</v>
      </c>
      <c r="E27" s="1019">
        <v>95</v>
      </c>
      <c r="F27" s="1020">
        <v>0.89373601789709167</v>
      </c>
      <c r="G27" s="1020">
        <v>0.10626398210290827</v>
      </c>
      <c r="I27" s="101">
        <v>18</v>
      </c>
      <c r="J27" s="101">
        <v>15</v>
      </c>
      <c r="K27" s="101">
        <v>12</v>
      </c>
      <c r="L27" s="101" t="s">
        <v>2</v>
      </c>
      <c r="M27" s="1019">
        <v>12304</v>
      </c>
      <c r="N27" s="1019">
        <v>1354</v>
      </c>
      <c r="O27" s="1020">
        <v>0.90086396251281298</v>
      </c>
      <c r="P27" s="1020">
        <v>9.9136037487186995E-2</v>
      </c>
      <c r="Q27" s="1020">
        <v>0.94115905438029113</v>
      </c>
    </row>
    <row r="28" spans="2:17" s="101" customFormat="1" x14ac:dyDescent="0.25">
      <c r="B28" s="101" t="s">
        <v>43</v>
      </c>
      <c r="C28" s="1019">
        <v>19487</v>
      </c>
      <c r="D28" s="1019">
        <v>17421</v>
      </c>
      <c r="E28" s="1019">
        <v>2066</v>
      </c>
      <c r="F28" s="1020">
        <v>0.89398060245291733</v>
      </c>
      <c r="G28" s="1020">
        <v>0.10601939754708267</v>
      </c>
      <c r="I28" s="101">
        <v>17</v>
      </c>
      <c r="J28" s="101">
        <v>16</v>
      </c>
      <c r="K28" s="101">
        <v>9</v>
      </c>
      <c r="L28" s="101" t="s">
        <v>41</v>
      </c>
      <c r="M28" s="1019">
        <v>91382</v>
      </c>
      <c r="N28" s="1019">
        <v>10430</v>
      </c>
      <c r="O28" s="1020">
        <v>0.8975562802027266</v>
      </c>
      <c r="P28" s="1020">
        <v>0.1024437197972734</v>
      </c>
      <c r="Q28" s="1020">
        <v>0.94115905438029113</v>
      </c>
    </row>
    <row r="29" spans="2:17" s="101" customFormat="1" x14ac:dyDescent="0.25">
      <c r="B29" s="101" t="s">
        <v>44</v>
      </c>
      <c r="C29" s="1019">
        <v>6686</v>
      </c>
      <c r="D29" s="1019">
        <v>6603</v>
      </c>
      <c r="E29" s="1019">
        <v>83</v>
      </c>
      <c r="F29" s="1020">
        <v>0.98758600059826507</v>
      </c>
      <c r="G29" s="1020">
        <v>1.2413999401734968E-2</v>
      </c>
      <c r="I29" s="101">
        <v>4</v>
      </c>
      <c r="J29" s="101">
        <v>17</v>
      </c>
      <c r="K29" s="101">
        <v>16</v>
      </c>
      <c r="L29" s="101" t="s">
        <v>43</v>
      </c>
      <c r="M29" s="1019">
        <v>17421</v>
      </c>
      <c r="N29" s="1019">
        <v>2066</v>
      </c>
      <c r="O29" s="1020">
        <v>0.89398060245291733</v>
      </c>
      <c r="P29" s="1020">
        <v>0.10601939754708267</v>
      </c>
      <c r="Q29" s="1020">
        <v>0.94115905438029113</v>
      </c>
    </row>
    <row r="30" spans="2:17" s="101" customFormat="1" x14ac:dyDescent="0.25">
      <c r="B30" s="101" t="s">
        <v>45</v>
      </c>
      <c r="C30" s="1019">
        <v>27140</v>
      </c>
      <c r="D30" s="1019">
        <v>23772</v>
      </c>
      <c r="E30" s="1019">
        <v>3368</v>
      </c>
      <c r="F30" s="1020">
        <v>0.87590272660280033</v>
      </c>
      <c r="G30" s="1020">
        <v>0.12409727339719971</v>
      </c>
      <c r="I30" s="101">
        <v>19</v>
      </c>
      <c r="J30" s="101">
        <v>18</v>
      </c>
      <c r="K30" s="101">
        <v>15</v>
      </c>
      <c r="L30" s="101" t="s">
        <v>47</v>
      </c>
      <c r="M30" s="1019">
        <v>799</v>
      </c>
      <c r="N30" s="1019">
        <v>95</v>
      </c>
      <c r="O30" s="1020">
        <v>0.89373601789709167</v>
      </c>
      <c r="P30" s="1020">
        <v>0.10626398210290827</v>
      </c>
      <c r="Q30" s="1020">
        <v>0.94115905438029113</v>
      </c>
    </row>
    <row r="31" spans="2:17" s="101" customFormat="1" x14ac:dyDescent="0.25">
      <c r="B31" s="101" t="s">
        <v>46</v>
      </c>
      <c r="C31" s="1019">
        <v>4404</v>
      </c>
      <c r="D31" s="1019">
        <v>4102</v>
      </c>
      <c r="E31" s="1019">
        <v>302</v>
      </c>
      <c r="F31" s="1020">
        <v>0.93142597638510449</v>
      </c>
      <c r="G31" s="1020">
        <v>6.8574023614895549E-2</v>
      </c>
      <c r="I31" s="101">
        <v>13</v>
      </c>
      <c r="J31" s="101">
        <v>19</v>
      </c>
      <c r="K31" s="101">
        <v>18</v>
      </c>
      <c r="L31" s="101" t="s">
        <v>45</v>
      </c>
      <c r="M31" s="1019">
        <v>23772</v>
      </c>
      <c r="N31" s="1019">
        <v>3368</v>
      </c>
      <c r="O31" s="1020">
        <v>0.87590272660280033</v>
      </c>
      <c r="P31" s="1020">
        <v>0.12409727339719971</v>
      </c>
      <c r="Q31" s="1020">
        <v>0.94115905438029113</v>
      </c>
    </row>
    <row r="32" spans="2:17" s="101" customFormat="1" x14ac:dyDescent="0.25">
      <c r="B32" s="104" t="s">
        <v>108</v>
      </c>
      <c r="C32" s="105">
        <v>614708</v>
      </c>
      <c r="D32" s="105">
        <v>578538</v>
      </c>
      <c r="E32" s="105">
        <v>36170</v>
      </c>
      <c r="F32" s="106">
        <v>0.94115905438029113</v>
      </c>
      <c r="G32" s="106">
        <v>5.8840945619708873E-2</v>
      </c>
      <c r="I32" s="101">
        <v>11</v>
      </c>
      <c r="J32" s="101">
        <v>20</v>
      </c>
      <c r="K32" s="101">
        <v>5</v>
      </c>
      <c r="L32" s="101" t="s">
        <v>6</v>
      </c>
      <c r="M32" s="1019">
        <v>16239</v>
      </c>
      <c r="N32" s="1019">
        <v>2699</v>
      </c>
      <c r="O32" s="1020">
        <v>0.85748231069806735</v>
      </c>
      <c r="P32" s="1020">
        <v>0.14251768930193262</v>
      </c>
      <c r="Q32" s="1020">
        <v>0.94115905438029113</v>
      </c>
    </row>
    <row r="33" spans="13:16" s="113" customFormat="1" x14ac:dyDescent="0.25">
      <c r="M33" s="1146"/>
      <c r="N33" s="1146"/>
      <c r="O33" s="1147"/>
      <c r="P33" s="1147"/>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5"/>
      <c r="B6" s="1518" t="s">
        <v>465</v>
      </c>
      <c r="C6" s="1518"/>
      <c r="D6" s="1518"/>
      <c r="E6" s="1518"/>
      <c r="F6" s="1518"/>
      <c r="G6" s="1518"/>
      <c r="H6" s="1518"/>
      <c r="I6" s="1518"/>
      <c r="J6" s="1518"/>
      <c r="K6" s="1518"/>
      <c r="L6" s="1518"/>
      <c r="M6" s="1518"/>
      <c r="N6" s="1518"/>
      <c r="O6" s="1016"/>
    </row>
    <row r="7" spans="1:17" s="621" customFormat="1" ht="24.75" customHeight="1" x14ac:dyDescent="0.2">
      <c r="A7" s="1015"/>
      <c r="B7" s="1518"/>
      <c r="C7" s="1518"/>
      <c r="D7" s="1518"/>
      <c r="E7" s="1518"/>
      <c r="F7" s="1518"/>
      <c r="G7" s="1518"/>
      <c r="H7" s="1518"/>
      <c r="I7" s="1518"/>
      <c r="J7" s="1518"/>
      <c r="K7" s="1518"/>
      <c r="L7" s="1518"/>
      <c r="M7" s="1518"/>
      <c r="N7" s="1518"/>
      <c r="O7" s="1016"/>
    </row>
    <row r="8" spans="1:17" s="621" customFormat="1" ht="15.75" customHeight="1" x14ac:dyDescent="0.2">
      <c r="A8" s="1015"/>
      <c r="B8" s="1657" t="s">
        <v>491</v>
      </c>
      <c r="C8" s="1657"/>
      <c r="D8" s="1657"/>
      <c r="E8" s="1657"/>
      <c r="F8" s="1657"/>
      <c r="G8" s="1657"/>
      <c r="H8" s="1657"/>
      <c r="I8" s="1657"/>
      <c r="J8" s="1657"/>
      <c r="K8" s="1657"/>
      <c r="L8" s="1657"/>
      <c r="M8" s="1657"/>
      <c r="N8" s="1657"/>
    </row>
    <row r="9" spans="1:17" s="700" customFormat="1" ht="6" customHeight="1" x14ac:dyDescent="0.25">
      <c r="A9" s="1018"/>
      <c r="B9" s="1018"/>
      <c r="C9" s="1018"/>
      <c r="D9" s="1018"/>
      <c r="E9" s="1018"/>
      <c r="F9" s="1018"/>
      <c r="G9" s="1018"/>
      <c r="H9" s="1018"/>
      <c r="I9" s="1018"/>
      <c r="J9" s="1018"/>
      <c r="K9" s="1018"/>
      <c r="L9" s="1018"/>
    </row>
    <row r="10" spans="1:17" s="113" customFormat="1" x14ac:dyDescent="0.25"/>
    <row r="11" spans="1:17" s="101" customFormat="1" x14ac:dyDescent="0.25">
      <c r="C11" s="1658" t="s">
        <v>48</v>
      </c>
      <c r="D11" s="1658"/>
      <c r="E11" s="1658"/>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19">
        <v>100066</v>
      </c>
      <c r="D13" s="1019">
        <v>90939</v>
      </c>
      <c r="E13" s="1019">
        <v>9127</v>
      </c>
      <c r="F13" s="1020">
        <v>0.90879019846901044</v>
      </c>
      <c r="G13" s="1020">
        <v>9.1209801530989551E-2</v>
      </c>
      <c r="I13" s="101">
        <v>10</v>
      </c>
      <c r="J13" s="101">
        <v>1</v>
      </c>
      <c r="K13" s="101">
        <v>8</v>
      </c>
      <c r="L13" s="101" t="s">
        <v>4</v>
      </c>
      <c r="M13" s="1019">
        <v>49825</v>
      </c>
      <c r="N13" s="1019">
        <v>69</v>
      </c>
      <c r="O13" s="1020">
        <v>0.9986170681845512</v>
      </c>
      <c r="P13" s="1020">
        <v>1.3829318154487513E-3</v>
      </c>
      <c r="Q13" s="1020">
        <v>0.88645784003494021</v>
      </c>
    </row>
    <row r="14" spans="1:17" s="101" customFormat="1" x14ac:dyDescent="0.25">
      <c r="B14" s="101" t="s">
        <v>7</v>
      </c>
      <c r="C14" s="1019">
        <v>15946</v>
      </c>
      <c r="D14" s="1019">
        <v>15888</v>
      </c>
      <c r="E14" s="1019">
        <v>58</v>
      </c>
      <c r="F14" s="1020">
        <v>0.99636272419415528</v>
      </c>
      <c r="G14" s="1020">
        <v>3.6372758058447262E-3</v>
      </c>
      <c r="I14" s="101">
        <v>2</v>
      </c>
      <c r="J14" s="101">
        <v>2</v>
      </c>
      <c r="K14" s="101">
        <v>2</v>
      </c>
      <c r="L14" s="101" t="s">
        <v>7</v>
      </c>
      <c r="M14" s="1019">
        <v>15888</v>
      </c>
      <c r="N14" s="1019">
        <v>58</v>
      </c>
      <c r="O14" s="1020">
        <v>0.99636272419415528</v>
      </c>
      <c r="P14" s="1020">
        <v>3.6372758058447262E-3</v>
      </c>
      <c r="Q14" s="1020">
        <v>0.88645784003494021</v>
      </c>
    </row>
    <row r="15" spans="1:17" s="101" customFormat="1" x14ac:dyDescent="0.25">
      <c r="B15" s="101" t="s">
        <v>37</v>
      </c>
      <c r="C15" s="1019">
        <v>14726</v>
      </c>
      <c r="D15" s="1019">
        <v>14495</v>
      </c>
      <c r="E15" s="1019">
        <v>231</v>
      </c>
      <c r="F15" s="1020">
        <v>0.98431345918783109</v>
      </c>
      <c r="G15" s="1020">
        <v>1.5686540812168952E-2</v>
      </c>
      <c r="I15" s="101">
        <v>3</v>
      </c>
      <c r="J15" s="101">
        <v>3</v>
      </c>
      <c r="K15" s="101">
        <v>3</v>
      </c>
      <c r="L15" s="101" t="s">
        <v>37</v>
      </c>
      <c r="M15" s="1019">
        <v>14495</v>
      </c>
      <c r="N15" s="1019">
        <v>231</v>
      </c>
      <c r="O15" s="1020">
        <v>0.98431345918783109</v>
      </c>
      <c r="P15" s="1020">
        <v>1.5686540812168952E-2</v>
      </c>
      <c r="Q15" s="1020">
        <v>0.88645784003494021</v>
      </c>
    </row>
    <row r="16" spans="1:17" s="101" customFormat="1" x14ac:dyDescent="0.25">
      <c r="B16" s="101" t="s">
        <v>38</v>
      </c>
      <c r="C16" s="1019">
        <v>15565</v>
      </c>
      <c r="D16" s="1019">
        <v>13508</v>
      </c>
      <c r="E16" s="1019">
        <v>2057</v>
      </c>
      <c r="F16" s="1020">
        <v>0.86784452296819792</v>
      </c>
      <c r="G16" s="1020">
        <v>0.13215547703180211</v>
      </c>
      <c r="I16" s="101">
        <v>13</v>
      </c>
      <c r="J16" s="101">
        <v>4</v>
      </c>
      <c r="K16" s="101">
        <v>6</v>
      </c>
      <c r="L16" s="101" t="s">
        <v>5</v>
      </c>
      <c r="M16" s="1019">
        <v>5178</v>
      </c>
      <c r="N16" s="1019">
        <v>169</v>
      </c>
      <c r="O16" s="1020">
        <v>0.96839349167757616</v>
      </c>
      <c r="P16" s="1020">
        <v>3.1606508322423787E-2</v>
      </c>
      <c r="Q16" s="1020">
        <v>0.88645784003494021</v>
      </c>
    </row>
    <row r="17" spans="2:17" s="101" customFormat="1" x14ac:dyDescent="0.25">
      <c r="B17" s="101" t="s">
        <v>6</v>
      </c>
      <c r="C17" s="1019">
        <v>16811</v>
      </c>
      <c r="D17" s="1019">
        <v>13948</v>
      </c>
      <c r="E17" s="1019">
        <v>2863</v>
      </c>
      <c r="F17" s="1020">
        <v>0.82969484266254234</v>
      </c>
      <c r="G17" s="1020">
        <v>0.17030515733745763</v>
      </c>
      <c r="I17" s="101">
        <v>16</v>
      </c>
      <c r="J17" s="101">
        <v>5</v>
      </c>
      <c r="K17" s="101">
        <v>13</v>
      </c>
      <c r="L17" s="101" t="s">
        <v>35</v>
      </c>
      <c r="M17" s="1019">
        <v>24933</v>
      </c>
      <c r="N17" s="1019">
        <v>967</v>
      </c>
      <c r="O17" s="1020">
        <v>0.9626640926640927</v>
      </c>
      <c r="P17" s="1020">
        <v>3.7335907335907338E-2</v>
      </c>
      <c r="Q17" s="1020">
        <v>0.88645784003494021</v>
      </c>
    </row>
    <row r="18" spans="2:17" s="101" customFormat="1" x14ac:dyDescent="0.25">
      <c r="B18" s="101" t="s">
        <v>5</v>
      </c>
      <c r="C18" s="1019">
        <v>5347</v>
      </c>
      <c r="D18" s="1019">
        <v>5178</v>
      </c>
      <c r="E18" s="1019">
        <v>169</v>
      </c>
      <c r="F18" s="1020">
        <v>0.96839349167757616</v>
      </c>
      <c r="G18" s="1020">
        <v>3.1606508322423787E-2</v>
      </c>
      <c r="I18" s="101">
        <v>4</v>
      </c>
      <c r="J18" s="101">
        <v>6</v>
      </c>
      <c r="K18" s="101">
        <v>17</v>
      </c>
      <c r="L18" s="101" t="s">
        <v>44</v>
      </c>
      <c r="M18" s="1019">
        <v>6355</v>
      </c>
      <c r="N18" s="1019">
        <v>256</v>
      </c>
      <c r="O18" s="1020">
        <v>0.96127666011193469</v>
      </c>
      <c r="P18" s="1020">
        <v>3.8723339888065346E-2</v>
      </c>
      <c r="Q18" s="1020">
        <v>0.88645784003494021</v>
      </c>
    </row>
    <row r="19" spans="2:17" s="101" customFormat="1" x14ac:dyDescent="0.25">
      <c r="B19" s="101" t="s">
        <v>40</v>
      </c>
      <c r="C19" s="1019">
        <v>29706</v>
      </c>
      <c r="D19" s="1019">
        <v>28485</v>
      </c>
      <c r="E19" s="1019">
        <v>1221</v>
      </c>
      <c r="F19" s="1020">
        <v>0.9588971924863664</v>
      </c>
      <c r="G19" s="1020">
        <v>4.1102807513633606E-2</v>
      </c>
      <c r="I19" s="101">
        <v>7</v>
      </c>
      <c r="J19" s="101">
        <v>7</v>
      </c>
      <c r="K19" s="101">
        <v>7</v>
      </c>
      <c r="L19" s="101" t="s">
        <v>40</v>
      </c>
      <c r="M19" s="1019">
        <v>28485</v>
      </c>
      <c r="N19" s="1019">
        <v>1221</v>
      </c>
      <c r="O19" s="1020">
        <v>0.9588971924863664</v>
      </c>
      <c r="P19" s="1020">
        <v>4.1102807513633606E-2</v>
      </c>
      <c r="Q19" s="1020">
        <v>0.88645784003494021</v>
      </c>
    </row>
    <row r="20" spans="2:17" s="101" customFormat="1" x14ac:dyDescent="0.25">
      <c r="B20" s="101" t="s">
        <v>4</v>
      </c>
      <c r="C20" s="1019">
        <v>49894</v>
      </c>
      <c r="D20" s="1019">
        <v>49825</v>
      </c>
      <c r="E20" s="1019">
        <v>69</v>
      </c>
      <c r="F20" s="1020">
        <v>0.9986170681845512</v>
      </c>
      <c r="G20" s="1020">
        <v>1.3829318154487513E-3</v>
      </c>
      <c r="I20" s="101">
        <v>1</v>
      </c>
      <c r="J20" s="101">
        <v>8</v>
      </c>
      <c r="K20" s="101">
        <v>10</v>
      </c>
      <c r="L20" s="101" t="s">
        <v>39</v>
      </c>
      <c r="M20" s="1019">
        <v>625</v>
      </c>
      <c r="N20" s="1019">
        <v>28</v>
      </c>
      <c r="O20" s="1020">
        <v>0.95712098009188362</v>
      </c>
      <c r="P20" s="1020">
        <v>4.2879019908116385E-2</v>
      </c>
      <c r="Q20" s="1020">
        <v>0.88645784003494021</v>
      </c>
    </row>
    <row r="21" spans="2:17" s="101" customFormat="1" x14ac:dyDescent="0.25">
      <c r="B21" s="101" t="s">
        <v>41</v>
      </c>
      <c r="C21" s="1019">
        <v>118088</v>
      </c>
      <c r="D21" s="1019">
        <v>94119</v>
      </c>
      <c r="E21" s="1019">
        <v>23969</v>
      </c>
      <c r="F21" s="1020">
        <v>0.79702425309938352</v>
      </c>
      <c r="G21" s="1020">
        <v>0.20297574690061648</v>
      </c>
      <c r="I21" s="101">
        <v>19</v>
      </c>
      <c r="J21" s="101">
        <v>9</v>
      </c>
      <c r="K21" s="101">
        <v>11</v>
      </c>
      <c r="L21" s="101" t="s">
        <v>3</v>
      </c>
      <c r="M21" s="1019">
        <v>56660</v>
      </c>
      <c r="N21" s="1019">
        <v>3531</v>
      </c>
      <c r="O21" s="1020">
        <v>0.94133674469605089</v>
      </c>
      <c r="P21" s="1020">
        <v>5.8663255303949093E-2</v>
      </c>
      <c r="Q21" s="1020">
        <v>0.88645784003494021</v>
      </c>
    </row>
    <row r="22" spans="2:17" s="101" customFormat="1" x14ac:dyDescent="0.25">
      <c r="B22" s="101" t="s">
        <v>39</v>
      </c>
      <c r="C22" s="1019">
        <v>653</v>
      </c>
      <c r="D22" s="1019">
        <v>625</v>
      </c>
      <c r="E22" s="1019">
        <v>28</v>
      </c>
      <c r="F22" s="1020">
        <v>0.95712098009188362</v>
      </c>
      <c r="G22" s="1020">
        <v>4.2879019908116385E-2</v>
      </c>
      <c r="I22" s="101">
        <v>8</v>
      </c>
      <c r="J22" s="101">
        <v>10</v>
      </c>
      <c r="K22" s="101">
        <v>1</v>
      </c>
      <c r="L22" s="101" t="s">
        <v>8</v>
      </c>
      <c r="M22" s="1019">
        <v>90939</v>
      </c>
      <c r="N22" s="1019">
        <v>9127</v>
      </c>
      <c r="O22" s="1020">
        <v>0.90879019846901044</v>
      </c>
      <c r="P22" s="1020">
        <v>9.1209801530989551E-2</v>
      </c>
      <c r="Q22" s="1020">
        <v>0.88645784003494021</v>
      </c>
    </row>
    <row r="23" spans="2:17" s="101" customFormat="1" x14ac:dyDescent="0.25">
      <c r="B23" s="101" t="s">
        <v>3</v>
      </c>
      <c r="C23" s="1019">
        <v>60191</v>
      </c>
      <c r="D23" s="1019">
        <v>56660</v>
      </c>
      <c r="E23" s="1019">
        <v>3531</v>
      </c>
      <c r="F23" s="1020">
        <v>0.94133674469605089</v>
      </c>
      <c r="G23" s="1020">
        <v>5.8663255303949093E-2</v>
      </c>
      <c r="I23" s="101">
        <v>9</v>
      </c>
      <c r="J23" s="101">
        <v>11</v>
      </c>
      <c r="K23" s="101">
        <v>20</v>
      </c>
      <c r="L23" s="101" t="s">
        <v>108</v>
      </c>
      <c r="M23" s="1019">
        <v>529741</v>
      </c>
      <c r="N23" s="1019">
        <v>67852</v>
      </c>
      <c r="O23" s="1020">
        <v>0.88645784003494021</v>
      </c>
      <c r="P23" s="1020">
        <v>0.11354215996505983</v>
      </c>
      <c r="Q23" s="1020">
        <v>0.88645784003494021</v>
      </c>
    </row>
    <row r="24" spans="2:17" s="101" customFormat="1" x14ac:dyDescent="0.25">
      <c r="B24" s="101" t="s">
        <v>2</v>
      </c>
      <c r="C24" s="1019">
        <v>14302</v>
      </c>
      <c r="D24" s="1019">
        <v>11978</v>
      </c>
      <c r="E24" s="1019">
        <v>2324</v>
      </c>
      <c r="F24" s="1020">
        <v>0.83750524402181514</v>
      </c>
      <c r="G24" s="1020">
        <v>0.16249475597818486</v>
      </c>
      <c r="I24" s="101">
        <v>14</v>
      </c>
      <c r="J24" s="101">
        <v>12</v>
      </c>
      <c r="K24" s="101">
        <v>14</v>
      </c>
      <c r="L24" s="101" t="s">
        <v>42</v>
      </c>
      <c r="M24" s="1019">
        <v>55586</v>
      </c>
      <c r="N24" s="1019">
        <v>8344</v>
      </c>
      <c r="O24" s="1020">
        <v>0.86948224620678871</v>
      </c>
      <c r="P24" s="1020">
        <v>0.13051775379321132</v>
      </c>
      <c r="Q24" s="1020">
        <v>0.88645784003494021</v>
      </c>
    </row>
    <row r="25" spans="2:17" s="101" customFormat="1" x14ac:dyDescent="0.25">
      <c r="B25" s="101" t="s">
        <v>35</v>
      </c>
      <c r="C25" s="1019">
        <v>25900</v>
      </c>
      <c r="D25" s="1019">
        <v>24933</v>
      </c>
      <c r="E25" s="1019">
        <v>967</v>
      </c>
      <c r="F25" s="1020">
        <v>0.9626640926640927</v>
      </c>
      <c r="G25" s="1020">
        <v>3.7335907335907338E-2</v>
      </c>
      <c r="I25" s="101">
        <v>5</v>
      </c>
      <c r="J25" s="101">
        <v>13</v>
      </c>
      <c r="K25" s="101">
        <v>4</v>
      </c>
      <c r="L25" s="101" t="s">
        <v>38</v>
      </c>
      <c r="M25" s="1019">
        <v>13508</v>
      </c>
      <c r="N25" s="1019">
        <v>2057</v>
      </c>
      <c r="O25" s="1020">
        <v>0.86784452296819792</v>
      </c>
      <c r="P25" s="1020">
        <v>0.13215547703180211</v>
      </c>
      <c r="Q25" s="1020">
        <v>0.88645784003494021</v>
      </c>
    </row>
    <row r="26" spans="2:17" s="101" customFormat="1" x14ac:dyDescent="0.25">
      <c r="B26" s="101" t="s">
        <v>42</v>
      </c>
      <c r="C26" s="1019">
        <v>63930</v>
      </c>
      <c r="D26" s="1019">
        <v>55586</v>
      </c>
      <c r="E26" s="1019">
        <v>8344</v>
      </c>
      <c r="F26" s="1020">
        <v>0.86948224620678871</v>
      </c>
      <c r="G26" s="1020">
        <v>0.13051775379321132</v>
      </c>
      <c r="I26" s="101">
        <v>12</v>
      </c>
      <c r="J26" s="101">
        <v>14</v>
      </c>
      <c r="K26" s="101">
        <v>12</v>
      </c>
      <c r="L26" s="101" t="s">
        <v>2</v>
      </c>
      <c r="M26" s="1019">
        <v>11978</v>
      </c>
      <c r="N26" s="1019">
        <v>2324</v>
      </c>
      <c r="O26" s="1020">
        <v>0.83750524402181514</v>
      </c>
      <c r="P26" s="1020">
        <v>0.16249475597818486</v>
      </c>
      <c r="Q26" s="1020">
        <v>0.88645784003494021</v>
      </c>
    </row>
    <row r="27" spans="2:17" s="101" customFormat="1" x14ac:dyDescent="0.25">
      <c r="B27" s="101" t="s">
        <v>47</v>
      </c>
      <c r="C27" s="1019">
        <v>626</v>
      </c>
      <c r="D27" s="1019">
        <v>523</v>
      </c>
      <c r="E27" s="1019">
        <v>103</v>
      </c>
      <c r="F27" s="1020">
        <v>0.83546325878594252</v>
      </c>
      <c r="G27" s="1020">
        <v>0.16453674121405751</v>
      </c>
      <c r="I27" s="101">
        <v>15</v>
      </c>
      <c r="J27" s="101">
        <v>15</v>
      </c>
      <c r="K27" s="101">
        <v>15</v>
      </c>
      <c r="L27" s="101" t="s">
        <v>47</v>
      </c>
      <c r="M27" s="1019">
        <v>523</v>
      </c>
      <c r="N27" s="1019">
        <v>103</v>
      </c>
      <c r="O27" s="1020">
        <v>0.83546325878594252</v>
      </c>
      <c r="P27" s="1020">
        <v>0.16453674121405751</v>
      </c>
      <c r="Q27" s="1020">
        <v>0.88645784003494021</v>
      </c>
    </row>
    <row r="28" spans="2:17" s="101" customFormat="1" x14ac:dyDescent="0.25">
      <c r="B28" s="101" t="s">
        <v>43</v>
      </c>
      <c r="C28" s="1019">
        <v>17389</v>
      </c>
      <c r="D28" s="1019">
        <v>13880</v>
      </c>
      <c r="E28" s="1019">
        <v>3509</v>
      </c>
      <c r="F28" s="1020">
        <v>0.79820576226349993</v>
      </c>
      <c r="G28" s="1020">
        <v>0.2017942377365001</v>
      </c>
      <c r="I28" s="101">
        <v>18</v>
      </c>
      <c r="J28" s="101">
        <v>16</v>
      </c>
      <c r="K28" s="101">
        <v>5</v>
      </c>
      <c r="L28" s="101" t="s">
        <v>6</v>
      </c>
      <c r="M28" s="1019">
        <v>13948</v>
      </c>
      <c r="N28" s="1019">
        <v>2863</v>
      </c>
      <c r="O28" s="1020">
        <v>0.82969484266254234</v>
      </c>
      <c r="P28" s="1020">
        <v>0.17030515733745763</v>
      </c>
      <c r="Q28" s="1020">
        <v>0.88645784003494021</v>
      </c>
    </row>
    <row r="29" spans="2:17" s="101" customFormat="1" x14ac:dyDescent="0.25">
      <c r="B29" s="101" t="s">
        <v>44</v>
      </c>
      <c r="C29" s="1019">
        <v>6611</v>
      </c>
      <c r="D29" s="1019">
        <v>6355</v>
      </c>
      <c r="E29" s="1019">
        <v>256</v>
      </c>
      <c r="F29" s="1020">
        <v>0.96127666011193469</v>
      </c>
      <c r="G29" s="1020">
        <v>3.8723339888065346E-2</v>
      </c>
      <c r="I29" s="101">
        <v>6</v>
      </c>
      <c r="J29" s="101">
        <v>17</v>
      </c>
      <c r="K29" s="101">
        <v>19</v>
      </c>
      <c r="L29" s="101" t="s">
        <v>46</v>
      </c>
      <c r="M29" s="1019">
        <v>2941</v>
      </c>
      <c r="N29" s="1019">
        <v>663</v>
      </c>
      <c r="O29" s="1020">
        <v>0.81603773584905659</v>
      </c>
      <c r="P29" s="1020">
        <v>0.18396226415094338</v>
      </c>
      <c r="Q29" s="1020">
        <v>0.88645784003494021</v>
      </c>
    </row>
    <row r="30" spans="2:17" s="101" customFormat="1" x14ac:dyDescent="0.25">
      <c r="B30" s="101" t="s">
        <v>45</v>
      </c>
      <c r="C30" s="1019">
        <v>38238</v>
      </c>
      <c r="D30" s="1019">
        <v>29875</v>
      </c>
      <c r="E30" s="1019">
        <v>8363</v>
      </c>
      <c r="F30" s="1020">
        <v>0.78129086249280821</v>
      </c>
      <c r="G30" s="1020">
        <v>0.21870913750719179</v>
      </c>
      <c r="I30" s="101">
        <v>20</v>
      </c>
      <c r="J30" s="101">
        <v>18</v>
      </c>
      <c r="K30" s="101">
        <v>16</v>
      </c>
      <c r="L30" s="101" t="s">
        <v>43</v>
      </c>
      <c r="M30" s="1019">
        <v>13880</v>
      </c>
      <c r="N30" s="1019">
        <v>3509</v>
      </c>
      <c r="O30" s="1020">
        <v>0.79820576226349993</v>
      </c>
      <c r="P30" s="1020">
        <v>0.2017942377365001</v>
      </c>
      <c r="Q30" s="1020">
        <v>0.88645784003494021</v>
      </c>
    </row>
    <row r="31" spans="2:17" s="101" customFormat="1" x14ac:dyDescent="0.25">
      <c r="B31" s="101" t="s">
        <v>46</v>
      </c>
      <c r="C31" s="1019">
        <v>3604</v>
      </c>
      <c r="D31" s="1019">
        <v>2941</v>
      </c>
      <c r="E31" s="1019">
        <v>663</v>
      </c>
      <c r="F31" s="1020">
        <v>0.81603773584905659</v>
      </c>
      <c r="G31" s="1020">
        <v>0.18396226415094338</v>
      </c>
      <c r="I31" s="101">
        <v>17</v>
      </c>
      <c r="J31" s="101">
        <v>19</v>
      </c>
      <c r="K31" s="101">
        <v>9</v>
      </c>
      <c r="L31" s="101" t="s">
        <v>41</v>
      </c>
      <c r="M31" s="1019">
        <v>94119</v>
      </c>
      <c r="N31" s="1019">
        <v>23969</v>
      </c>
      <c r="O31" s="1020">
        <v>0.79702425309938352</v>
      </c>
      <c r="P31" s="1020">
        <v>0.20297574690061648</v>
      </c>
      <c r="Q31" s="1020">
        <v>0.88645784003494021</v>
      </c>
    </row>
    <row r="32" spans="2:17" s="101" customFormat="1" x14ac:dyDescent="0.25">
      <c r="B32" s="104" t="s">
        <v>108</v>
      </c>
      <c r="C32" s="105">
        <v>597593</v>
      </c>
      <c r="D32" s="105">
        <v>529741</v>
      </c>
      <c r="E32" s="105">
        <v>67852</v>
      </c>
      <c r="F32" s="106">
        <v>0.88645784003494021</v>
      </c>
      <c r="G32" s="106">
        <v>0.11354215996505983</v>
      </c>
      <c r="I32" s="101">
        <v>11</v>
      </c>
      <c r="J32" s="101">
        <v>20</v>
      </c>
      <c r="K32" s="101">
        <v>18</v>
      </c>
      <c r="L32" s="101" t="s">
        <v>45</v>
      </c>
      <c r="M32" s="1019">
        <v>29875</v>
      </c>
      <c r="N32" s="1019">
        <v>8363</v>
      </c>
      <c r="O32" s="1020">
        <v>0.78129086249280821</v>
      </c>
      <c r="P32" s="1020">
        <v>0.21870913750719179</v>
      </c>
      <c r="Q32" s="1020">
        <v>0.88645784003494021</v>
      </c>
    </row>
    <row r="33" spans="13:16" s="113" customFormat="1" x14ac:dyDescent="0.25">
      <c r="M33" s="1146"/>
      <c r="N33" s="1146"/>
      <c r="O33" s="1147"/>
      <c r="P33" s="1147"/>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topLeftCell="A3" zoomScale="80" zoomScaleNormal="80" workbookViewId="0">
      <selection activeCell="P30" sqref="P30"/>
    </sheetView>
  </sheetViews>
  <sheetFormatPr baseColWidth="10" defaultColWidth="11.42578125" defaultRowHeight="15" x14ac:dyDescent="0.25"/>
  <cols>
    <col min="1" max="1" width="4.42578125" style="1014" customWidth="1"/>
    <col min="2" max="2" width="28.7109375" style="1014" customWidth="1"/>
    <col min="3" max="3" width="0.5703125" style="1014" customWidth="1"/>
    <col min="4" max="4" width="13.42578125" style="1014" customWidth="1"/>
    <col min="5" max="5" width="0.5703125" style="1014" customWidth="1"/>
    <col min="6" max="6" width="13.42578125" style="1014" customWidth="1"/>
    <col min="7" max="7" width="10.42578125" style="1014" customWidth="1"/>
    <col min="8" max="8" width="0.7109375" style="1014" customWidth="1"/>
    <col min="9" max="9" width="11.140625" style="1014" customWidth="1"/>
    <col min="10" max="10" width="10.42578125" style="1014" customWidth="1"/>
    <col min="11" max="11" width="0.7109375" style="1014" customWidth="1"/>
    <col min="12" max="12" width="9.5703125" style="1014" customWidth="1"/>
    <col min="13" max="13" width="11.42578125" style="1014"/>
    <col min="14" max="14" width="9.5703125" style="1014" customWidth="1"/>
    <col min="15" max="15" width="11.42578125" style="1014"/>
    <col min="16" max="16" width="9.5703125" style="1014" customWidth="1"/>
    <col min="17" max="16384" width="11.42578125" style="1014"/>
  </cols>
  <sheetData>
    <row r="2" spans="1:19" s="965" customFormat="1" x14ac:dyDescent="0.25">
      <c r="B2" s="1713"/>
      <c r="C2" s="1713"/>
      <c r="D2" s="1156"/>
      <c r="E2" s="1157"/>
      <c r="F2" s="1155"/>
      <c r="G2" s="1157"/>
    </row>
    <row r="3" spans="1:19" s="965" customFormat="1" ht="38.25" customHeight="1" x14ac:dyDescent="0.25">
      <c r="B3" s="1155"/>
      <c r="C3" s="1155"/>
      <c r="D3" s="1155"/>
      <c r="E3" s="1157"/>
      <c r="F3" s="1155"/>
      <c r="G3" s="1157"/>
    </row>
    <row r="4" spans="1:19" s="967" customFormat="1" ht="37.5" customHeight="1" x14ac:dyDescent="0.2">
      <c r="B4" s="1734" t="s">
        <v>337</v>
      </c>
      <c r="C4" s="1734"/>
      <c r="D4" s="1734"/>
      <c r="E4" s="1734"/>
      <c r="F4" s="1734"/>
      <c r="G4" s="1734"/>
      <c r="H4" s="1734"/>
      <c r="I4" s="1734"/>
      <c r="J4" s="1734"/>
      <c r="K4" s="1734"/>
      <c r="L4" s="1734"/>
      <c r="M4" s="1734"/>
      <c r="N4" s="1734"/>
      <c r="O4" s="1734"/>
      <c r="P4" s="1734"/>
      <c r="Q4" s="1734"/>
    </row>
    <row r="5" spans="1:19" s="967" customFormat="1" ht="15.75" x14ac:dyDescent="0.2">
      <c r="B5" s="1439" t="str">
        <f>porsaad!$B$6</f>
        <v>Situación a 31 de enero de 2025</v>
      </c>
      <c r="C5" s="1439"/>
      <c r="D5" s="1439"/>
      <c r="E5" s="1439"/>
      <c r="F5" s="1439"/>
      <c r="G5" s="1439"/>
      <c r="H5" s="1439"/>
      <c r="I5" s="1439"/>
      <c r="J5" s="1439"/>
      <c r="K5" s="1439"/>
      <c r="L5" s="1439"/>
      <c r="M5" s="1439"/>
      <c r="N5" s="1439"/>
      <c r="O5" s="1439"/>
      <c r="P5" s="1439"/>
      <c r="Q5" s="1439"/>
    </row>
    <row r="6" spans="1:19" s="967" customFormat="1" ht="6" customHeight="1" x14ac:dyDescent="0.2">
      <c r="B6" s="968"/>
      <c r="C6" s="968"/>
      <c r="D6" s="1158"/>
      <c r="E6" s="1158"/>
      <c r="F6" s="1158"/>
      <c r="G6" s="1158"/>
      <c r="H6" s="968"/>
      <c r="I6" s="968"/>
      <c r="J6" s="968"/>
      <c r="K6" s="968"/>
      <c r="L6" s="968"/>
      <c r="M6" s="968"/>
      <c r="N6" s="968"/>
      <c r="O6" s="968"/>
      <c r="P6" s="968"/>
      <c r="Q6" s="968"/>
    </row>
    <row r="7" spans="1:19" s="972" customFormat="1" ht="4.5" customHeight="1" x14ac:dyDescent="0.2">
      <c r="A7" s="1148"/>
      <c r="B7" s="1714" t="s">
        <v>12</v>
      </c>
      <c r="C7" s="1149"/>
      <c r="D7" s="1714" t="s">
        <v>274</v>
      </c>
      <c r="E7" s="1150"/>
      <c r="F7" s="1717" t="s">
        <v>466</v>
      </c>
      <c r="G7" s="1718"/>
      <c r="H7" s="1151"/>
      <c r="I7" s="1717" t="s">
        <v>275</v>
      </c>
      <c r="J7" s="1721"/>
      <c r="K7" s="1159"/>
      <c r="L7" s="1159"/>
      <c r="M7" s="1159"/>
      <c r="N7" s="1159"/>
      <c r="O7" s="1159"/>
      <c r="P7" s="1159"/>
      <c r="Q7" s="1160"/>
    </row>
    <row r="8" spans="1:19" s="972" customFormat="1" ht="15" customHeight="1" x14ac:dyDescent="0.2">
      <c r="A8" s="1148"/>
      <c r="B8" s="1715"/>
      <c r="C8" s="1149"/>
      <c r="D8" s="1715"/>
      <c r="E8" s="1150"/>
      <c r="F8" s="1719"/>
      <c r="G8" s="1720"/>
      <c r="H8" s="1151"/>
      <c r="I8" s="1719"/>
      <c r="J8" s="1722"/>
      <c r="K8" s="1152"/>
      <c r="L8" s="1725" t="s">
        <v>133</v>
      </c>
      <c r="M8" s="1726"/>
      <c r="N8" s="1729" t="s">
        <v>134</v>
      </c>
      <c r="O8" s="1703"/>
      <c r="P8" s="1703"/>
      <c r="Q8" s="1703"/>
    </row>
    <row r="9" spans="1:19" s="972" customFormat="1" ht="44.25" customHeight="1" x14ac:dyDescent="0.2">
      <c r="A9" s="1148"/>
      <c r="B9" s="1715"/>
      <c r="C9" s="1149"/>
      <c r="D9" s="1715"/>
      <c r="E9" s="1150"/>
      <c r="F9" s="1719"/>
      <c r="G9" s="1720"/>
      <c r="H9" s="1151"/>
      <c r="I9" s="1723"/>
      <c r="J9" s="1724"/>
      <c r="K9" s="1152"/>
      <c r="L9" s="1727"/>
      <c r="M9" s="1728"/>
      <c r="N9" s="1730" t="s">
        <v>469</v>
      </c>
      <c r="O9" s="1731"/>
      <c r="P9" s="1732" t="s">
        <v>470</v>
      </c>
      <c r="Q9" s="1733"/>
    </row>
    <row r="10" spans="1:19" s="972" customFormat="1" ht="90" x14ac:dyDescent="0.2">
      <c r="A10" s="1148"/>
      <c r="B10" s="1716"/>
      <c r="C10" s="1151"/>
      <c r="D10" s="1193" t="s">
        <v>9</v>
      </c>
      <c r="E10" s="1161"/>
      <c r="F10" s="1194" t="s">
        <v>9</v>
      </c>
      <c r="G10" s="1195" t="s">
        <v>276</v>
      </c>
      <c r="H10" s="1151"/>
      <c r="I10" s="1194" t="s">
        <v>9</v>
      </c>
      <c r="J10" s="1191" t="s">
        <v>276</v>
      </c>
      <c r="K10" s="1162"/>
      <c r="L10" s="1196" t="s">
        <v>9</v>
      </c>
      <c r="M10" s="1192" t="s">
        <v>471</v>
      </c>
      <c r="N10" s="1145" t="s">
        <v>9</v>
      </c>
      <c r="O10" s="1198" t="s">
        <v>471</v>
      </c>
      <c r="P10" s="1197" t="s">
        <v>9</v>
      </c>
      <c r="Q10" s="1144" t="s">
        <v>471</v>
      </c>
    </row>
    <row r="11" spans="1:19" s="961" customFormat="1" ht="9" customHeight="1" x14ac:dyDescent="0.25">
      <c r="A11" s="1153"/>
      <c r="B11" s="1154"/>
      <c r="D11" s="127"/>
      <c r="E11" s="1154"/>
      <c r="F11" s="127"/>
      <c r="G11" s="1154"/>
      <c r="I11" s="1154"/>
      <c r="J11" s="1154"/>
    </row>
    <row r="12" spans="1:19" s="962" customFormat="1" x14ac:dyDescent="0.2">
      <c r="A12" s="1163"/>
      <c r="B12" s="1164" t="s">
        <v>8</v>
      </c>
      <c r="D12" s="1165">
        <f>'41benpresaad'!D10</f>
        <v>297499</v>
      </c>
      <c r="E12" s="1166">
        <v>53364</v>
      </c>
      <c r="F12" s="1167">
        <f>D12-I12</f>
        <v>295955</v>
      </c>
      <c r="G12" s="1168">
        <f>F12*100/D12</f>
        <v>99.481006658845914</v>
      </c>
      <c r="I12" s="1167">
        <f>L12+N12+P12</f>
        <v>1544</v>
      </c>
      <c r="J12" s="1168">
        <f t="shared" ref="J12:J29" si="0">I12*100/D12</f>
        <v>0.51899334115408791</v>
      </c>
      <c r="L12" s="1167">
        <v>0</v>
      </c>
      <c r="M12" s="1169">
        <f>L12/$I12*100</f>
        <v>0</v>
      </c>
      <c r="N12" s="1167">
        <v>1362</v>
      </c>
      <c r="O12" s="1126">
        <f>N12/$I12*100</f>
        <v>88.212435233160619</v>
      </c>
      <c r="P12" s="1167">
        <v>182</v>
      </c>
      <c r="Q12" s="1126">
        <f>P12/$I12*100</f>
        <v>11.787564766839379</v>
      </c>
      <c r="R12" s="1170"/>
      <c r="S12" s="1170"/>
    </row>
    <row r="13" spans="1:19" s="962" customFormat="1" x14ac:dyDescent="0.2">
      <c r="A13" s="1163"/>
      <c r="B13" s="1171" t="s">
        <v>7</v>
      </c>
      <c r="D13" s="1172">
        <f>'41benpresaad'!D11</f>
        <v>45476</v>
      </c>
      <c r="E13" s="1166">
        <v>5161</v>
      </c>
      <c r="F13" s="1173">
        <f t="shared" ref="F13:F29" si="1">D13-I13</f>
        <v>44753</v>
      </c>
      <c r="G13" s="1174">
        <f t="shared" ref="G13:G29" si="2">F13*100/D13</f>
        <v>98.410150409006945</v>
      </c>
      <c r="I13" s="1173">
        <f t="shared" ref="I13:I29" si="3">L13+N13+P13</f>
        <v>723</v>
      </c>
      <c r="J13" s="1174">
        <f t="shared" si="0"/>
        <v>1.5898495909930512</v>
      </c>
      <c r="L13" s="1173">
        <v>0</v>
      </c>
      <c r="M13" s="1175">
        <f>L13/$I13*100</f>
        <v>0</v>
      </c>
      <c r="N13" s="1173">
        <v>462</v>
      </c>
      <c r="O13" s="1127">
        <f>N13/$I13*100</f>
        <v>63.900414937759329</v>
      </c>
      <c r="P13" s="1173">
        <v>261</v>
      </c>
      <c r="Q13" s="1127">
        <f>P13/$I13*100</f>
        <v>36.099585062240664</v>
      </c>
      <c r="R13" s="1170"/>
      <c r="S13" s="1170"/>
    </row>
    <row r="14" spans="1:19" s="962" customFormat="1" x14ac:dyDescent="0.2">
      <c r="A14" s="1163"/>
      <c r="B14" s="1171" t="s">
        <v>37</v>
      </c>
      <c r="D14" s="1172">
        <f>'41benpresaad'!D12</f>
        <v>33572</v>
      </c>
      <c r="E14" s="1166">
        <v>3593</v>
      </c>
      <c r="F14" s="1173">
        <f t="shared" si="1"/>
        <v>32493</v>
      </c>
      <c r="G14" s="1174">
        <f t="shared" si="2"/>
        <v>96.786012152984625</v>
      </c>
      <c r="I14" s="1173">
        <f t="shared" si="3"/>
        <v>1079</v>
      </c>
      <c r="J14" s="1174">
        <f t="shared" si="0"/>
        <v>3.2139878470153698</v>
      </c>
      <c r="L14" s="1173">
        <v>3</v>
      </c>
      <c r="M14" s="1175">
        <f>L14/$I14*100</f>
        <v>0.27803521779425394</v>
      </c>
      <c r="N14" s="1173">
        <v>407</v>
      </c>
      <c r="O14" s="1127">
        <f>N14/$I14*100</f>
        <v>37.720111214087112</v>
      </c>
      <c r="P14" s="1173">
        <v>669</v>
      </c>
      <c r="Q14" s="1127">
        <f>P14/$I14*100</f>
        <v>62.001853568118626</v>
      </c>
      <c r="R14" s="1170"/>
      <c r="S14" s="1170"/>
    </row>
    <row r="15" spans="1:19" s="962" customFormat="1" x14ac:dyDescent="0.2">
      <c r="A15" s="1163"/>
      <c r="B15" s="1171" t="s">
        <v>38</v>
      </c>
      <c r="D15" s="1172">
        <f>'41benpresaad'!D13</f>
        <v>31871</v>
      </c>
      <c r="E15" s="1166">
        <v>2742</v>
      </c>
      <c r="F15" s="1173">
        <f t="shared" si="1"/>
        <v>31871</v>
      </c>
      <c r="G15" s="1174">
        <f t="shared" si="2"/>
        <v>100</v>
      </c>
      <c r="I15" s="1173">
        <f t="shared" si="3"/>
        <v>0</v>
      </c>
      <c r="J15" s="1174">
        <f t="shared" si="0"/>
        <v>0</v>
      </c>
      <c r="L15" s="1173">
        <v>0</v>
      </c>
      <c r="M15" s="1175" t="s">
        <v>364</v>
      </c>
      <c r="N15" s="1173">
        <v>0</v>
      </c>
      <c r="O15" s="1127" t="s">
        <v>364</v>
      </c>
      <c r="P15" s="1173">
        <v>0</v>
      </c>
      <c r="Q15" s="1127" t="s">
        <v>364</v>
      </c>
      <c r="R15" s="1170"/>
      <c r="S15" s="1170"/>
    </row>
    <row r="16" spans="1:19" s="962" customFormat="1" x14ac:dyDescent="0.2">
      <c r="A16" s="1163"/>
      <c r="B16" s="1171" t="s">
        <v>6</v>
      </c>
      <c r="D16" s="1172">
        <f>'41benpresaad'!D14</f>
        <v>45615</v>
      </c>
      <c r="E16" s="1166">
        <v>7296</v>
      </c>
      <c r="F16" s="1173">
        <f t="shared" si="1"/>
        <v>37717</v>
      </c>
      <c r="G16" s="1174">
        <f t="shared" si="2"/>
        <v>82.685520113997583</v>
      </c>
      <c r="I16" s="1173">
        <f t="shared" si="3"/>
        <v>7898</v>
      </c>
      <c r="J16" s="1174">
        <f t="shared" si="0"/>
        <v>17.314479886002413</v>
      </c>
      <c r="L16" s="1173">
        <v>1</v>
      </c>
      <c r="M16" s="1175">
        <f>L16/$I16*100</f>
        <v>1.2661433274246644E-2</v>
      </c>
      <c r="N16" s="1173">
        <v>1823</v>
      </c>
      <c r="O16" s="1127">
        <f>N16/$I16*100</f>
        <v>23.081792858951633</v>
      </c>
      <c r="P16" s="1173">
        <v>6074</v>
      </c>
      <c r="Q16" s="1127">
        <f>P16/$I16*100</f>
        <v>76.905545707774124</v>
      </c>
      <c r="R16" s="1170"/>
      <c r="S16" s="1170"/>
    </row>
    <row r="17" spans="1:19" s="962" customFormat="1" x14ac:dyDescent="0.2">
      <c r="A17" s="1163"/>
      <c r="B17" s="1171" t="s">
        <v>5</v>
      </c>
      <c r="D17" s="1172">
        <f>'41benpresaad'!D15</f>
        <v>18175</v>
      </c>
      <c r="E17" s="1166">
        <v>3462</v>
      </c>
      <c r="F17" s="1173">
        <f t="shared" si="1"/>
        <v>18174</v>
      </c>
      <c r="G17" s="1174">
        <f t="shared" si="2"/>
        <v>99.994497936726276</v>
      </c>
      <c r="I17" s="1173">
        <f t="shared" si="3"/>
        <v>1</v>
      </c>
      <c r="J17" s="1174">
        <f t="shared" si="0"/>
        <v>5.5020632737276479E-3</v>
      </c>
      <c r="L17" s="1173">
        <v>0</v>
      </c>
      <c r="M17" s="1175" t="s">
        <v>364</v>
      </c>
      <c r="N17" s="1173">
        <v>0</v>
      </c>
      <c r="O17" s="1127" t="s">
        <v>364</v>
      </c>
      <c r="P17" s="1173">
        <v>1</v>
      </c>
      <c r="Q17" s="1127" t="s">
        <v>364</v>
      </c>
      <c r="R17" s="1170"/>
      <c r="S17" s="1170"/>
    </row>
    <row r="18" spans="1:19" s="962" customFormat="1" x14ac:dyDescent="0.2">
      <c r="A18" s="1163"/>
      <c r="B18" s="1171" t="s">
        <v>4</v>
      </c>
      <c r="D18" s="1172">
        <f>'41benpresaad'!D16</f>
        <v>126076</v>
      </c>
      <c r="E18" s="1166">
        <v>14325</v>
      </c>
      <c r="F18" s="1173">
        <f t="shared" si="1"/>
        <v>118809</v>
      </c>
      <c r="G18" s="1174">
        <f t="shared" si="2"/>
        <v>94.236016371077767</v>
      </c>
      <c r="I18" s="1173">
        <f t="shared" si="3"/>
        <v>7267</v>
      </c>
      <c r="J18" s="1174">
        <f>I18*100/D18</f>
        <v>5.7639836289222375</v>
      </c>
      <c r="L18" s="1173">
        <v>6461</v>
      </c>
      <c r="M18" s="1175">
        <f>L18/$I18*100</f>
        <v>88.908765652951701</v>
      </c>
      <c r="N18" s="1173">
        <v>803</v>
      </c>
      <c r="O18" s="1127">
        <f>N18/$I18*100</f>
        <v>11.049951837071694</v>
      </c>
      <c r="P18" s="1173">
        <v>3</v>
      </c>
      <c r="Q18" s="1127">
        <f>P18/$I18*100</f>
        <v>4.1282509976606575E-2</v>
      </c>
      <c r="R18" s="1170"/>
      <c r="S18" s="1170"/>
    </row>
    <row r="19" spans="1:19" s="962" customFormat="1" x14ac:dyDescent="0.2">
      <c r="A19" s="1163"/>
      <c r="B19" s="1171" t="s">
        <v>40</v>
      </c>
      <c r="D19" s="1172">
        <f>'41benpresaad'!D17</f>
        <v>77526</v>
      </c>
      <c r="E19" s="1166">
        <v>9188</v>
      </c>
      <c r="F19" s="1173">
        <f t="shared" si="1"/>
        <v>75702</v>
      </c>
      <c r="G19" s="1174">
        <f t="shared" si="2"/>
        <v>97.647240925624956</v>
      </c>
      <c r="I19" s="1173">
        <f t="shared" si="3"/>
        <v>1824</v>
      </c>
      <c r="J19" s="1174">
        <f t="shared" si="0"/>
        <v>2.3527590743750482</v>
      </c>
      <c r="L19" s="1173">
        <v>4</v>
      </c>
      <c r="M19" s="1175">
        <f>L19/$I19*100</f>
        <v>0.21929824561403508</v>
      </c>
      <c r="N19" s="1173">
        <v>670</v>
      </c>
      <c r="O19" s="1127">
        <f>N19/$I19*100</f>
        <v>36.732456140350877</v>
      </c>
      <c r="P19" s="1173">
        <v>1150</v>
      </c>
      <c r="Q19" s="1127">
        <f>P19/$I19*100</f>
        <v>63.048245614035089</v>
      </c>
      <c r="R19" s="1170"/>
      <c r="S19" s="1170"/>
    </row>
    <row r="20" spans="1:19" s="962" customFormat="1" x14ac:dyDescent="0.2">
      <c r="A20" s="1163"/>
      <c r="B20" s="1171" t="s">
        <v>41</v>
      </c>
      <c r="D20" s="1172">
        <f>'41benpresaad'!D18</f>
        <v>231314</v>
      </c>
      <c r="E20" s="1166">
        <v>34612</v>
      </c>
      <c r="F20" s="1173">
        <f t="shared" si="1"/>
        <v>231314</v>
      </c>
      <c r="G20" s="1174">
        <f t="shared" si="2"/>
        <v>100</v>
      </c>
      <c r="I20" s="1173">
        <f t="shared" si="3"/>
        <v>0</v>
      </c>
      <c r="J20" s="1174">
        <f t="shared" si="0"/>
        <v>0</v>
      </c>
      <c r="L20" s="1173">
        <v>0</v>
      </c>
      <c r="M20" s="1175" t="s">
        <v>364</v>
      </c>
      <c r="N20" s="1173">
        <v>0</v>
      </c>
      <c r="O20" s="1127" t="s">
        <v>364</v>
      </c>
      <c r="P20" s="1173">
        <v>0</v>
      </c>
      <c r="Q20" s="1127" t="s">
        <v>364</v>
      </c>
      <c r="R20" s="1170"/>
      <c r="S20" s="1170"/>
    </row>
    <row r="21" spans="1:19" s="962" customFormat="1" x14ac:dyDescent="0.2">
      <c r="A21" s="1163"/>
      <c r="B21" s="1171" t="s">
        <v>3</v>
      </c>
      <c r="D21" s="1172">
        <f>'41benpresaad'!D19</f>
        <v>164582</v>
      </c>
      <c r="E21" s="1166">
        <v>13397</v>
      </c>
      <c r="F21" s="1173">
        <f t="shared" si="1"/>
        <v>162389</v>
      </c>
      <c r="G21" s="1174">
        <f t="shared" si="2"/>
        <v>98.667533509132227</v>
      </c>
      <c r="I21" s="1173">
        <f t="shared" si="3"/>
        <v>2193</v>
      </c>
      <c r="J21" s="1174">
        <f t="shared" si="0"/>
        <v>1.3324664908677741</v>
      </c>
      <c r="L21" s="1173">
        <v>41</v>
      </c>
      <c r="M21" s="1175">
        <f>L21/$I21*100</f>
        <v>1.8695850433196535</v>
      </c>
      <c r="N21" s="1173">
        <v>1322</v>
      </c>
      <c r="O21" s="1127">
        <f>N21/$I21*100</f>
        <v>60.282717738258093</v>
      </c>
      <c r="P21" s="1173">
        <v>830</v>
      </c>
      <c r="Q21" s="1127">
        <f>P21/$I21*100</f>
        <v>37.847697218422255</v>
      </c>
      <c r="R21" s="1170"/>
      <c r="S21" s="1170"/>
    </row>
    <row r="22" spans="1:19" s="962" customFormat="1" x14ac:dyDescent="0.2">
      <c r="A22" s="1163"/>
      <c r="B22" s="1171" t="s">
        <v>2</v>
      </c>
      <c r="D22" s="1172">
        <f>'41benpresaad'!D20</f>
        <v>36678</v>
      </c>
      <c r="E22" s="1166">
        <v>6540</v>
      </c>
      <c r="F22" s="1173">
        <f t="shared" si="1"/>
        <v>36445</v>
      </c>
      <c r="G22" s="1174">
        <f t="shared" si="2"/>
        <v>99.364741807077806</v>
      </c>
      <c r="I22" s="1173">
        <f t="shared" si="3"/>
        <v>233</v>
      </c>
      <c r="J22" s="1174">
        <f t="shared" si="0"/>
        <v>0.63525819292218766</v>
      </c>
      <c r="L22" s="1173">
        <v>0</v>
      </c>
      <c r="M22" s="1175">
        <f>L22/$I22*100</f>
        <v>0</v>
      </c>
      <c r="N22" s="1173">
        <v>56</v>
      </c>
      <c r="O22" s="1127">
        <f>N22/$I22*100</f>
        <v>24.034334763948497</v>
      </c>
      <c r="P22" s="1173">
        <v>177</v>
      </c>
      <c r="Q22" s="1127">
        <f>P22/$I22*100</f>
        <v>75.965665236051507</v>
      </c>
      <c r="R22" s="1170"/>
      <c r="S22" s="1170"/>
    </row>
    <row r="23" spans="1:19" s="962" customFormat="1" x14ac:dyDescent="0.2">
      <c r="A23" s="1163"/>
      <c r="B23" s="1171" t="s">
        <v>35</v>
      </c>
      <c r="D23" s="1172">
        <f>'41benpresaad'!D21</f>
        <v>77734</v>
      </c>
      <c r="E23" s="1166">
        <v>13798</v>
      </c>
      <c r="F23" s="1173">
        <f t="shared" si="1"/>
        <v>76262</v>
      </c>
      <c r="G23" s="1174">
        <f t="shared" si="2"/>
        <v>98.106362724161883</v>
      </c>
      <c r="I23" s="1173">
        <f t="shared" si="3"/>
        <v>1472</v>
      </c>
      <c r="J23" s="1174">
        <f t="shared" si="0"/>
        <v>1.8936372758381146</v>
      </c>
      <c r="L23" s="1173">
        <v>27</v>
      </c>
      <c r="M23" s="1175">
        <f>L23/$I23*100</f>
        <v>1.8342391304347827</v>
      </c>
      <c r="N23" s="1173">
        <v>37</v>
      </c>
      <c r="O23" s="1127">
        <f>N23/$I23*100</f>
        <v>2.5135869565217392</v>
      </c>
      <c r="P23" s="1173">
        <v>1408</v>
      </c>
      <c r="Q23" s="1127">
        <f>P23/$I23*100</f>
        <v>95.652173913043484</v>
      </c>
      <c r="R23" s="1170"/>
      <c r="S23" s="1170"/>
    </row>
    <row r="24" spans="1:19" s="962" customFormat="1" x14ac:dyDescent="0.2">
      <c r="A24" s="1163"/>
      <c r="B24" s="1171" t="s">
        <v>42</v>
      </c>
      <c r="D24" s="1172">
        <f>'41benpresaad'!D22</f>
        <v>190266</v>
      </c>
      <c r="E24" s="1166">
        <v>24812</v>
      </c>
      <c r="F24" s="1173">
        <f t="shared" si="1"/>
        <v>190266</v>
      </c>
      <c r="G24" s="1174">
        <f t="shared" si="2"/>
        <v>100</v>
      </c>
      <c r="I24" s="1173">
        <f t="shared" si="3"/>
        <v>0</v>
      </c>
      <c r="J24" s="1174">
        <f t="shared" si="0"/>
        <v>0</v>
      </c>
      <c r="L24" s="1173">
        <v>0</v>
      </c>
      <c r="M24" s="1175" t="s">
        <v>364</v>
      </c>
      <c r="N24" s="1173">
        <v>0</v>
      </c>
      <c r="O24" s="1127" t="s">
        <v>364</v>
      </c>
      <c r="P24" s="1173">
        <v>0</v>
      </c>
      <c r="Q24" s="1127" t="s">
        <v>364</v>
      </c>
      <c r="R24" s="1170"/>
      <c r="S24" s="1170"/>
    </row>
    <row r="25" spans="1:19" s="962" customFormat="1" x14ac:dyDescent="0.2">
      <c r="A25" s="1163"/>
      <c r="B25" s="1171" t="s">
        <v>43</v>
      </c>
      <c r="D25" s="1172">
        <f>'41benpresaad'!D23</f>
        <v>44845</v>
      </c>
      <c r="E25" s="1166">
        <v>10064</v>
      </c>
      <c r="F25" s="1173">
        <f t="shared" si="1"/>
        <v>44793</v>
      </c>
      <c r="G25" s="1174">
        <f t="shared" si="2"/>
        <v>99.88404504404059</v>
      </c>
      <c r="I25" s="1173">
        <f t="shared" si="3"/>
        <v>52</v>
      </c>
      <c r="J25" s="1174">
        <f t="shared" si="0"/>
        <v>0.11595495595941577</v>
      </c>
      <c r="L25" s="1173">
        <v>0</v>
      </c>
      <c r="M25" s="1175">
        <f>L25/$I25*100</f>
        <v>0</v>
      </c>
      <c r="N25" s="1173">
        <v>34</v>
      </c>
      <c r="O25" s="1127">
        <f>N25/$I25*100</f>
        <v>65.384615384615387</v>
      </c>
      <c r="P25" s="1173">
        <v>18</v>
      </c>
      <c r="Q25" s="1127">
        <f>P25/$I25*100</f>
        <v>34.615384615384613</v>
      </c>
      <c r="R25" s="1170"/>
      <c r="S25" s="1170"/>
    </row>
    <row r="26" spans="1:19" s="962" customFormat="1" x14ac:dyDescent="0.2">
      <c r="B26" s="1171" t="s">
        <v>44</v>
      </c>
      <c r="D26" s="1172">
        <f>'41benpresaad'!D24</f>
        <v>16322</v>
      </c>
      <c r="E26" s="1166">
        <v>1275</v>
      </c>
      <c r="F26" s="1176">
        <f t="shared" si="1"/>
        <v>16322</v>
      </c>
      <c r="G26" s="1174">
        <f t="shared" si="2"/>
        <v>100</v>
      </c>
      <c r="I26" s="1176">
        <f t="shared" si="3"/>
        <v>0</v>
      </c>
      <c r="J26" s="1174">
        <f t="shared" si="0"/>
        <v>0</v>
      </c>
      <c r="L26" s="1176">
        <v>0</v>
      </c>
      <c r="M26" s="1175" t="s">
        <v>364</v>
      </c>
      <c r="N26" s="1176">
        <v>0</v>
      </c>
      <c r="O26" s="1127" t="s">
        <v>364</v>
      </c>
      <c r="P26" s="1176">
        <v>0</v>
      </c>
      <c r="Q26" s="1127" t="s">
        <v>364</v>
      </c>
      <c r="R26" s="1170"/>
      <c r="S26" s="1170"/>
    </row>
    <row r="27" spans="1:19" s="962" customFormat="1" x14ac:dyDescent="0.2">
      <c r="B27" s="1171" t="s">
        <v>45</v>
      </c>
      <c r="D27" s="1177">
        <f>'41benpresaad'!D25</f>
        <v>70900</v>
      </c>
      <c r="E27" s="1166">
        <v>8030</v>
      </c>
      <c r="F27" s="1176">
        <f t="shared" si="1"/>
        <v>70900</v>
      </c>
      <c r="G27" s="1174">
        <f t="shared" si="2"/>
        <v>100</v>
      </c>
      <c r="I27" s="1176">
        <f t="shared" si="3"/>
        <v>0</v>
      </c>
      <c r="J27" s="1174">
        <f t="shared" si="0"/>
        <v>0</v>
      </c>
      <c r="L27" s="1176">
        <v>0</v>
      </c>
      <c r="M27" s="1175" t="s">
        <v>364</v>
      </c>
      <c r="N27" s="1176">
        <v>0</v>
      </c>
      <c r="O27" s="1127" t="s">
        <v>364</v>
      </c>
      <c r="P27" s="1176">
        <v>0</v>
      </c>
      <c r="Q27" s="1127" t="s">
        <v>364</v>
      </c>
      <c r="R27" s="1170"/>
      <c r="S27" s="1170"/>
    </row>
    <row r="28" spans="1:19" s="962" customFormat="1" x14ac:dyDescent="0.2">
      <c r="B28" s="1171" t="s">
        <v>46</v>
      </c>
      <c r="D28" s="1177">
        <f>'41benpresaad'!D26</f>
        <v>9344</v>
      </c>
      <c r="E28" s="1178">
        <v>1753</v>
      </c>
      <c r="F28" s="1176">
        <f t="shared" si="1"/>
        <v>9344</v>
      </c>
      <c r="G28" s="1179">
        <f t="shared" si="2"/>
        <v>100</v>
      </c>
      <c r="I28" s="1176">
        <f t="shared" si="3"/>
        <v>0</v>
      </c>
      <c r="J28" s="1179">
        <f t="shared" si="0"/>
        <v>0</v>
      </c>
      <c r="L28" s="1176">
        <v>0</v>
      </c>
      <c r="M28" s="1175" t="s">
        <v>364</v>
      </c>
      <c r="N28" s="1176">
        <v>0</v>
      </c>
      <c r="O28" s="1175" t="s">
        <v>364</v>
      </c>
      <c r="P28" s="1176">
        <v>0</v>
      </c>
      <c r="Q28" s="1175" t="s">
        <v>364</v>
      </c>
      <c r="R28" s="1170"/>
      <c r="S28" s="1170"/>
    </row>
    <row r="29" spans="1:19" s="962" customFormat="1" x14ac:dyDescent="0.2">
      <c r="B29" s="1180" t="s">
        <v>1</v>
      </c>
      <c r="D29" s="1181">
        <f>'41benpresaad'!D27</f>
        <v>3693</v>
      </c>
      <c r="E29" s="1178">
        <v>384</v>
      </c>
      <c r="F29" s="1182">
        <f t="shared" si="1"/>
        <v>3615</v>
      </c>
      <c r="G29" s="1183">
        <f t="shared" si="2"/>
        <v>97.887896019496338</v>
      </c>
      <c r="I29" s="1182">
        <f t="shared" si="3"/>
        <v>78</v>
      </c>
      <c r="J29" s="1183">
        <f t="shared" si="0"/>
        <v>2.1121039805036554</v>
      </c>
      <c r="L29" s="1182">
        <v>0</v>
      </c>
      <c r="M29" s="1184">
        <f>L29/$I29*100</f>
        <v>0</v>
      </c>
      <c r="N29" s="1182">
        <v>12</v>
      </c>
      <c r="O29" s="1129">
        <f>N29/$I29*100</f>
        <v>15.384615384615385</v>
      </c>
      <c r="P29" s="1182">
        <v>66</v>
      </c>
      <c r="Q29" s="1129">
        <f>P29/$I29*100</f>
        <v>84.615384615384613</v>
      </c>
      <c r="R29" s="1170"/>
      <c r="S29" s="1170"/>
    </row>
    <row r="30" spans="1:19" s="961" customFormat="1" ht="7.5" customHeight="1" x14ac:dyDescent="0.25">
      <c r="A30" s="1153"/>
      <c r="B30" s="1154"/>
      <c r="D30" s="1185"/>
      <c r="E30" s="1186"/>
      <c r="F30" s="1185"/>
      <c r="G30" s="1187"/>
      <c r="I30" s="1188"/>
      <c r="J30" s="1187"/>
      <c r="L30" s="1188"/>
      <c r="M30" s="1187"/>
      <c r="N30" s="1188"/>
      <c r="O30" s="1187"/>
      <c r="P30" s="1188"/>
      <c r="Q30" s="1187"/>
    </row>
    <row r="31" spans="1:19" s="1312" customFormat="1" x14ac:dyDescent="0.2">
      <c r="B31" s="1313" t="s">
        <v>0</v>
      </c>
      <c r="D31" s="1314">
        <f>SUM(D12:D29)</f>
        <v>1521488</v>
      </c>
      <c r="E31" s="1315"/>
      <c r="F31" s="1316">
        <f>SUM(F12:F29)</f>
        <v>1497124</v>
      </c>
      <c r="G31" s="1317">
        <f>F31*100/D31</f>
        <v>98.39867287812983</v>
      </c>
      <c r="I31" s="1318">
        <f>SUM(I12:I29)</f>
        <v>24364</v>
      </c>
      <c r="J31" s="1317">
        <f>I31*100/D31</f>
        <v>1.6013271218701692</v>
      </c>
      <c r="L31" s="1318">
        <f>SUM(L12:L29)</f>
        <v>6537</v>
      </c>
      <c r="M31" s="1317">
        <f>L31/$I31*100</f>
        <v>26.830569692989659</v>
      </c>
      <c r="N31" s="1318">
        <f>SUM(N12:N29)</f>
        <v>6988</v>
      </c>
      <c r="O31" s="1317">
        <f>N31/$I31*100</f>
        <v>28.681661467739289</v>
      </c>
      <c r="P31" s="1318">
        <f>SUM(P12:P29)</f>
        <v>10839</v>
      </c>
      <c r="Q31" s="1317">
        <f>P31/$I31*100</f>
        <v>44.487768839271055</v>
      </c>
    </row>
    <row r="32" spans="1:19" s="961" customFormat="1" x14ac:dyDescent="0.25">
      <c r="B32" s="1189" t="s">
        <v>39</v>
      </c>
      <c r="C32" s="1190"/>
    </row>
    <row r="33" spans="2:16" ht="33" customHeight="1" x14ac:dyDescent="0.25">
      <c r="B33" s="1712" t="s">
        <v>277</v>
      </c>
      <c r="C33" s="1712"/>
      <c r="D33" s="1712"/>
      <c r="E33" s="1712"/>
      <c r="F33" s="1712"/>
      <c r="G33" s="1712"/>
      <c r="H33" s="1712"/>
      <c r="I33" s="1712"/>
      <c r="J33" s="1712"/>
      <c r="K33" s="1712"/>
      <c r="L33" s="1712"/>
      <c r="M33" s="1712"/>
      <c r="N33" s="1712"/>
      <c r="O33" s="1712"/>
      <c r="P33" s="1712"/>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9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Ayora López</dc:creator>
  <cp:lastModifiedBy>Paloma García Rueda</cp:lastModifiedBy>
  <cp:lastPrinted>2024-09-03T09:40:34Z</cp:lastPrinted>
  <dcterms:created xsi:type="dcterms:W3CDTF">2023-11-02T11:23:22Z</dcterms:created>
  <dcterms:modified xsi:type="dcterms:W3CDTF">2025-02-17T07:58:21Z</dcterms:modified>
</cp:coreProperties>
</file>